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782" i="1" l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<sst xmlns="http://schemas.openxmlformats.org/spreadsheetml/2006/main" count="2665" uniqueCount="1861">
  <si>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</si>
  <si>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</si>
  <si>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</si>
  <si>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</si>
  <si>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ΜΗΧΑΝΟΛΟΓΩΝ ή ΗΛΕΚΤΡΟΛΟΓΩΝ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</si>
  <si>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</si>
  <si>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</si>
  <si>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</si>
  <si>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</si>
  <si>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</si>
  <si>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</si>
  <si>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</si>
  <si>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</si>
  <si>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ΔΕΜΕΣΟΥΚΑ</t>
  </si>
  <si>
    <t>ΟΛΥΜΠΙΑ</t>
  </si>
  <si>
    <t>ΕΛΕΥΘΕΡΙΟΣ</t>
  </si>
  <si>
    <t>ΑΕ910944</t>
  </si>
  <si>
    <t>1035-1033-1034-1042-1032-1026-1044-1028-1046</t>
  </si>
  <si>
    <t>ΤΕΡΖΗ</t>
  </si>
  <si>
    <t>ΑΙΚΑΤΕΡΙΝΗ</t>
  </si>
  <si>
    <t>ΑΝΤΩΝΙΟΣ</t>
  </si>
  <si>
    <t>Χ482593</t>
  </si>
  <si>
    <t>845,9</t>
  </si>
  <si>
    <t>2112,9</t>
  </si>
  <si>
    <t>1045-1044-1027-1029-1033-1034-1035-1037-1038-1041-1042-1032-1026-1028-1046</t>
  </si>
  <si>
    <t>ΛΙΛΗ</t>
  </si>
  <si>
    <t>ΕΛΕΥΘΕΡΙΑ</t>
  </si>
  <si>
    <t>ΝΙΚΟΛΑΟΣ</t>
  </si>
  <si>
    <t>ΑΕ648093</t>
  </si>
  <si>
    <t>746,9</t>
  </si>
  <si>
    <t>2104,9</t>
  </si>
  <si>
    <t>1042-1033-1034-1044-1035-1037-1043-1032-1026-1046</t>
  </si>
  <si>
    <t>ΑΞΕΝΟΠΟΥΛΟΣ</t>
  </si>
  <si>
    <t>ΑΠΟΣΤΟΛΟΣ</t>
  </si>
  <si>
    <t>ΒΑΣΙΛΕΙΟΣ</t>
  </si>
  <si>
    <t>ΑΚ263860</t>
  </si>
  <si>
    <t>820,6</t>
  </si>
  <si>
    <t>2078,6</t>
  </si>
  <si>
    <t>1012-1023-1018-1028-1026-1027</t>
  </si>
  <si>
    <t>ΤΣΑΜΗΣ</t>
  </si>
  <si>
    <t>ΑΛΚΙΒΙΑΔΗΣ</t>
  </si>
  <si>
    <t>ΓΕΩΡΓΙΟΣ</t>
  </si>
  <si>
    <t>ΑΒ341560</t>
  </si>
  <si>
    <t>958,1</t>
  </si>
  <si>
    <t>2076,1</t>
  </si>
  <si>
    <t>1005-1027-1029-1038-1041-1045-1040-1021-1044-1042-1031-1033-1034-1037-1030-1043-1025-1035-1046-1032-1028-1026-1039-1036</t>
  </si>
  <si>
    <t>ΚΑΚΑΡΑΝΤΖΑΣ</t>
  </si>
  <si>
    <t>ΣΩΤΗΡΙΟΣ</t>
  </si>
  <si>
    <t>ΧΡΥΣΟΣΤΟΜΟΣ</t>
  </si>
  <si>
    <t>ΑΕ326361</t>
  </si>
  <si>
    <t>763,4</t>
  </si>
  <si>
    <t>2051,4</t>
  </si>
  <si>
    <t>1033-1034-1035-1042-1027-1029-1030-1044-1005-1045-1038-1041-1028-1026-1032-1046-1037</t>
  </si>
  <si>
    <t>ΚΑΖΑΡΑΣ</t>
  </si>
  <si>
    <t>ΚΩΝΣΤΑΝΤΙΝΟΣ</t>
  </si>
  <si>
    <t>Τ036552</t>
  </si>
  <si>
    <t>782,1</t>
  </si>
  <si>
    <t>2040,1</t>
  </si>
  <si>
    <t>1038-1027-1041-1045-1033-1034-1035-1026-1032-1040-1029-1046-1028-1044-1042-1037</t>
  </si>
  <si>
    <t>ΤΣΙΑΡΑΠΑΣ</t>
  </si>
  <si>
    <t>ΧΡΗΣΤΟΣ</t>
  </si>
  <si>
    <t>ΕΥΣΤΡΑΤΙΟΣ</t>
  </si>
  <si>
    <t>ΑΗ405426</t>
  </si>
  <si>
    <t>821,7</t>
  </si>
  <si>
    <t>2039,7</t>
  </si>
  <si>
    <t>1012-1023-1026-1028-1010-1027-1025</t>
  </si>
  <si>
    <t>ΜΑΝΩΛΗΣ</t>
  </si>
  <si>
    <t>ΔΙΑΜΑΝΤΗΣ</t>
  </si>
  <si>
    <t>ΑΙ460437</t>
  </si>
  <si>
    <t>815,1</t>
  </si>
  <si>
    <t>2033,1</t>
  </si>
  <si>
    <t>1046-1028-1032-1026</t>
  </si>
  <si>
    <t>ΧΑΤΖΗΠΑΣΧΑΛΗ</t>
  </si>
  <si>
    <t>ΑΣΠΑΣΙΑ</t>
  </si>
  <si>
    <t>ΑΘΑΝΑΣΙΟΣ</t>
  </si>
  <si>
    <t>ΑΗ074851</t>
  </si>
  <si>
    <t>772,2</t>
  </si>
  <si>
    <t>2030,2</t>
  </si>
  <si>
    <t>1027-1045-1043-1025-1026-1028-1029-1034-1035-1036-1037-1038-1039-1040-1041-1042-1044-1046-1030-1031-1032-1033</t>
  </si>
  <si>
    <t>ΓΕΩΡΓΟΥΛΑΣ</t>
  </si>
  <si>
    <t>ΣΤΥΛΙΑΝΟΣ</t>
  </si>
  <si>
    <t>ΑΒ812213</t>
  </si>
  <si>
    <t>1025-1027-1023-1012-1013-1020-1005-1010-1018-1026-1028-1022-1017-1014-1015</t>
  </si>
  <si>
    <t>ΚΑΡΑΟΥΛΑΣ</t>
  </si>
  <si>
    <t>ΔΗΜΗΤΡΙΟΣ</t>
  </si>
  <si>
    <t>ΑΕ796958</t>
  </si>
  <si>
    <t>738,1</t>
  </si>
  <si>
    <t>1996,1</t>
  </si>
  <si>
    <t>1021-1044-1040-1042-1045-1037-1005-1030-1025-1033-1034-1027-1029-1035-1041-1046-1028-1026-1032-1031-1038-1043</t>
  </si>
  <si>
    <t>ΠΟΥΛΙΑΝΙΤΗΣ</t>
  </si>
  <si>
    <t>ΘΕΟΔΩΡΟΣ</t>
  </si>
  <si>
    <t>ΑΗ272979</t>
  </si>
  <si>
    <t>1037-1026-1045-1042-1034-1043-1035-1030-1032-1025-1027</t>
  </si>
  <si>
    <t>ΓΚΟΡΓΚΟΛΗΣ</t>
  </si>
  <si>
    <t>ΣΠΥΡΙΔΩΝ</t>
  </si>
  <si>
    <t>ΑΕ702439</t>
  </si>
  <si>
    <t>745,8</t>
  </si>
  <si>
    <t>1983,8</t>
  </si>
  <si>
    <t>1038-1041-1027-1045-1005-1029-1040-1025-1033-1034-1044-1021-1037-1030-1042-1043-1035-1026-1028-1046-1032-1031-1039-1036</t>
  </si>
  <si>
    <t>ΧΡΙΣΤΟΔΟΥΛΑΚΗΣ</t>
  </si>
  <si>
    <t>ΑΗ013594</t>
  </si>
  <si>
    <t>848,1</t>
  </si>
  <si>
    <t>1976,1</t>
  </si>
  <si>
    <t>1017-1018-1026-1028</t>
  </si>
  <si>
    <t>ΑΚΥΛΑΣ</t>
  </si>
  <si>
    <t>ΒΑΣΙΛΕΙΟΣ ΙΩΑΝΝΗΣ</t>
  </si>
  <si>
    <t>ΑΕ686880</t>
  </si>
  <si>
    <t>730,4</t>
  </si>
  <si>
    <t>1968,4</t>
  </si>
  <si>
    <t>1033-1034-1042-1030-1035-1043-1037-1027-1029-1038-1044-1045-1041-1032-1026-1028-1039-1031-1025-1005-1036</t>
  </si>
  <si>
    <t>ΜΠΟΥΡΑΙΜΗ</t>
  </si>
  <si>
    <t>ΧΑΡΙΚΛΕΙΑΔΙΑΝΑ</t>
  </si>
  <si>
    <t>Τ012060</t>
  </si>
  <si>
    <t>809,6</t>
  </si>
  <si>
    <t>1957,6</t>
  </si>
  <si>
    <t>1021-1005-1027-1029-1028-1038-1041-1032-1035-1042-1044-1046-1045-1026-1033-1034-1037</t>
  </si>
  <si>
    <t>ΚΑΛΑΝΤΖΗΣ</t>
  </si>
  <si>
    <t>ΗΛΙΑΣ</t>
  </si>
  <si>
    <t>ΑΝ343816</t>
  </si>
  <si>
    <t>783,2</t>
  </si>
  <si>
    <t>1941,2</t>
  </si>
  <si>
    <t>1021-1044-1088-1027-1072-1040-1085-1082-1045-1089-1029-1069-1005-1033-1083-1034-1078-1038-1071-1037-1042-1073-1081-1035-1079-1086-1041-1026-1028-1032-1046-1091-1087-1077-1076-1074-1075-1030-1031-1043-1025-1039-1084-1036</t>
  </si>
  <si>
    <t>ΓΚΙΑΟΥΡΑΚΗΣ</t>
  </si>
  <si>
    <t>ΑΖ966906</t>
  </si>
  <si>
    <t>827,2</t>
  </si>
  <si>
    <t>1925,2</t>
  </si>
  <si>
    <t>1011-1026-1028-1017-1018-1022</t>
  </si>
  <si>
    <t>ΑΜΠΑΤΖΗΣ</t>
  </si>
  <si>
    <t>ΑΙ394854</t>
  </si>
  <si>
    <t>1919,7</t>
  </si>
  <si>
    <t>1023-1012-1026-1017-1018-1027-1028-1014-1013-1010-1025-1015</t>
  </si>
  <si>
    <t>ΚΑΡΑΜΠΑΤΑΚΗ</t>
  </si>
  <si>
    <t>ΔΗΜΗΤΡΑ</t>
  </si>
  <si>
    <t>ΜΙΧΑΗΛ</t>
  </si>
  <si>
    <t>ΑΖ658578</t>
  </si>
  <si>
    <t>817,3</t>
  </si>
  <si>
    <t>1915,3</t>
  </si>
  <si>
    <t>1033-1034-1042-1035-1037-1044-1025-1026-1032-1046-1028</t>
  </si>
  <si>
    <t>ΠΑΛΑΜΙΔΗ</t>
  </si>
  <si>
    <t>ΕΛΙΣΣΑΒΕΤ</t>
  </si>
  <si>
    <t>ΑΒ494321</t>
  </si>
  <si>
    <t>652,3</t>
  </si>
  <si>
    <t>1910,3</t>
  </si>
  <si>
    <t>1027-1029-1026-1028-1032-1033-1034-1035-1037-1038-1041-1042-1044-1045-1046</t>
  </si>
  <si>
    <t>ΚΕΧΑΙΔΟΥ</t>
  </si>
  <si>
    <t>ΜΑΡΙΝΑ</t>
  </si>
  <si>
    <t>Χ463122</t>
  </si>
  <si>
    <t>909,7</t>
  </si>
  <si>
    <t>1907,7</t>
  </si>
  <si>
    <t>1010-1012-1023-1027-1020-1026-1018-1028-1025-1015-1005</t>
  </si>
  <si>
    <t>ΚΑΚΛΙΔΗΣ</t>
  </si>
  <si>
    <t>Σ900514</t>
  </si>
  <si>
    <t>842,6</t>
  </si>
  <si>
    <t>1900,6</t>
  </si>
  <si>
    <t>1037-1033-1042-1044-1034-1035-1045-1029-1027-1038-1041-1046-1026-1032-1028-1030-1025-1043-1039-1031-1036-1005</t>
  </si>
  <si>
    <t>ΚΟΥΤΑΝΤΟΥ</t>
  </si>
  <si>
    <t>ΕΙΡΗΝΗ</t>
  </si>
  <si>
    <t>Φ251729</t>
  </si>
  <si>
    <t>766,7</t>
  </si>
  <si>
    <t>1894,7</t>
  </si>
  <si>
    <t>1032-1026-1028</t>
  </si>
  <si>
    <t>ΝΑΣΙΟΣ</t>
  </si>
  <si>
    <t>ΑΒ054591</t>
  </si>
  <si>
    <t>776,6</t>
  </si>
  <si>
    <t>1864,6</t>
  </si>
  <si>
    <t>1027-1020-1026-1028-1023-1012</t>
  </si>
  <si>
    <t>ΑΡΖΟΥΜΑΝΙΔΗΣ</t>
  </si>
  <si>
    <t>ΙΩΑΝΝΗΣ</t>
  </si>
  <si>
    <t>ΠΑΝΑΓΙΩΤΗΣ</t>
  </si>
  <si>
    <t>ΑΖ806497</t>
  </si>
  <si>
    <t>805,2</t>
  </si>
  <si>
    <t>1863,2</t>
  </si>
  <si>
    <t>1042-1037-1033-1034-1044-1035-1030-1027-1029-1045-1038-1041-1046-1032-1026-1028-1025-1043-1036-1031-1039</t>
  </si>
  <si>
    <t>ΜΕΡΑΚΗΣ</t>
  </si>
  <si>
    <t>ΕΜΜΑΝΟΥΗΛ</t>
  </si>
  <si>
    <t>Φ340119</t>
  </si>
  <si>
    <t>850,3</t>
  </si>
  <si>
    <t>1848,3</t>
  </si>
  <si>
    <t>1014-1013-1012-1023-1010-1027-1025-1017-1026-1028-1022</t>
  </si>
  <si>
    <t>ΚΟΛΙΑΚΟΥΔΑΚΗΣ</t>
  </si>
  <si>
    <t>ΧΑΡΙΔΗΜΟΣ</t>
  </si>
  <si>
    <t>ΑΖ463715</t>
  </si>
  <si>
    <t>719,4</t>
  </si>
  <si>
    <t>1847,4</t>
  </si>
  <si>
    <t>1011-1026-1028</t>
  </si>
  <si>
    <t>ΚΑΦΕΤΖΟΠΟΥΛΟΣ</t>
  </si>
  <si>
    <t>ΓΕΩΡΓΙΟΣ ΕΛΠΙΔΟΦΟΡΟΣ</t>
  </si>
  <si>
    <t>ΑΚ933858</t>
  </si>
  <si>
    <t>683,1</t>
  </si>
  <si>
    <t>1841,1</t>
  </si>
  <si>
    <t>1045-1033-1034-1040-1027-1029-1035-1012-1042-1046-1018-1019-1017-1026-1011-1032-1028-1038-1014-1044-1037-1041-1021-1043-1031-1036-1039-1030-1025-1013-1016-1010-1015</t>
  </si>
  <si>
    <t>ΓΙΑΝΤΣΙΟΥ</t>
  </si>
  <si>
    <t>ΕΥΑΓΓΕΛΟΣ</t>
  </si>
  <si>
    <t>ΑΗ185242</t>
  </si>
  <si>
    <t>812,9</t>
  </si>
  <si>
    <t>1840,9</t>
  </si>
  <si>
    <t>1033-1026-1028-1041-1042</t>
  </si>
  <si>
    <t>ΜΑΝΤΕΣ</t>
  </si>
  <si>
    <t>ΑΝΑΣΤΑΣΙΟΣ</t>
  </si>
  <si>
    <t>Ν944586</t>
  </si>
  <si>
    <t>801,9</t>
  </si>
  <si>
    <t>1829,9</t>
  </si>
  <si>
    <t>1045-1044-1027-1029-1034-1033-1042-1037-1038-1041-1035-1032-1026-1046-1028-1030-1025-1031-1036-1039-1043</t>
  </si>
  <si>
    <t>ΚΡΙΘΑΡΗΣ</t>
  </si>
  <si>
    <t>ΠΟΛΥΧΡΟΝΗΣ</t>
  </si>
  <si>
    <t>ΑΗ640861</t>
  </si>
  <si>
    <t>806,3</t>
  </si>
  <si>
    <t>1824,3</t>
  </si>
  <si>
    <t>1027-1029-1045-1041-1037-1033-1034-1030-1043-1035-1026-1028-1032-1042-1025-1031-1036</t>
  </si>
  <si>
    <t>ΦΟΥΝΤΟΥΛΑΚΗ</t>
  </si>
  <si>
    <t>ΑΜ460777</t>
  </si>
  <si>
    <t>1814,6</t>
  </si>
  <si>
    <t>1032-1026-1028-1046-1040-1039-1034-1033-1041-1027-1031-1035-1029-1038-1044-1043-1030-1037-1042-1045-1036-1021</t>
  </si>
  <si>
    <t>ΓΙΑΝΝΑΚΗΣ</t>
  </si>
  <si>
    <t>ΣΤΑΥΡΟΣ</t>
  </si>
  <si>
    <t>ΑΒ830623</t>
  </si>
  <si>
    <t>950,4</t>
  </si>
  <si>
    <t>1808,4</t>
  </si>
  <si>
    <t>1038-1027-1029-1044-1045-1005-1041-1035-1037-1026-1028-1032-1033-1034-1046-1042-1025-1030-1031-1036-1039-1043</t>
  </si>
  <si>
    <t>ΜΟΝΑ</t>
  </si>
  <si>
    <t>ΑΝΘΟΥΛΑ</t>
  </si>
  <si>
    <t>ΑΝ420910</t>
  </si>
  <si>
    <t>742,5</t>
  </si>
  <si>
    <t>1800,5</t>
  </si>
  <si>
    <t>1033-1034-1037-1035-1042-1044-1045-1029-1027-1038-1041-1026-1032-1046-1028</t>
  </si>
  <si>
    <t>ΜΠΟΥΡΜΠΟΥΡΑΚΗΣ</t>
  </si>
  <si>
    <t>ΑΖ466378</t>
  </si>
  <si>
    <t>1041-1027-1028-1026-1032-1038-1046-1025-1029-1030-1031-1033-1034-1036</t>
  </si>
  <si>
    <t>ΜΠΟΥΤΙΚΑΣ</t>
  </si>
  <si>
    <t>Σ127127</t>
  </si>
  <si>
    <t>785,4</t>
  </si>
  <si>
    <t>1793,4</t>
  </si>
  <si>
    <t>1038-1027-1029-1005-1045-1033-1034-1046-1041-1044-1042-1032-1026-1072-1071-1089-1085-1078-1091-1086-1088-1069-1083-1082-1074-1075-1076-1077</t>
  </si>
  <si>
    <t>ΠΟΤΗΡΑΚΗΣ</t>
  </si>
  <si>
    <t>Σ411128</t>
  </si>
  <si>
    <t>939,4</t>
  </si>
  <si>
    <t>1787,4</t>
  </si>
  <si>
    <t>1011-1026</t>
  </si>
  <si>
    <t>ΤΣΙΡΑΝΤΩΝΑΚΗΣ</t>
  </si>
  <si>
    <t>ΑΙ470346</t>
  </si>
  <si>
    <t>755,7</t>
  </si>
  <si>
    <t>1783,7</t>
  </si>
  <si>
    <t>1018-1025-1026-1027-1028</t>
  </si>
  <si>
    <t>ΔΟΥΔΟΥΛΙΑΚΗΣ</t>
  </si>
  <si>
    <t>ΜΑΡΚΟΣ</t>
  </si>
  <si>
    <t>ΑΚ870210</t>
  </si>
  <si>
    <t>840,4</t>
  </si>
  <si>
    <t>1778,4</t>
  </si>
  <si>
    <t>1023-1012-1027-1010-1025-1020-1018-1028-1015-1026</t>
  </si>
  <si>
    <t>ΙΩΑΚΕΙΜΙΔΗΣ</t>
  </si>
  <si>
    <t>Τ799645</t>
  </si>
  <si>
    <t>731,5</t>
  </si>
  <si>
    <t>1773,5</t>
  </si>
  <si>
    <t>1012-1023-1020-1027-1010-1026-1018-1019-1028-1022-1015-1013-1014</t>
  </si>
  <si>
    <t>ΜΠΟΥΓΙΟΥΚΟΣ</t>
  </si>
  <si>
    <t>ΠΑΝΑΓΙΩΤΗΣ ΒΑΣΙΛΕΙΟ</t>
  </si>
  <si>
    <t>ΑΖ062262</t>
  </si>
  <si>
    <t>839,3</t>
  </si>
  <si>
    <t>1757,3</t>
  </si>
  <si>
    <t>1041-1038-1025-1026-1027-1028-1029-1030-1031-1032-1033-1034-1035-1036-1037-1039-1042-1043-1044-1045-1046</t>
  </si>
  <si>
    <t>ΑΛΕΞΙΟΥ</t>
  </si>
  <si>
    <t>Σ547741</t>
  </si>
  <si>
    <t>1753,2</t>
  </si>
  <si>
    <t>1033-1034-1038-1027-1029-1044-1045-1041-1042-1030-1043-1035-1037-1046-1032-1026-1028-1031-1025-1039-1036</t>
  </si>
  <si>
    <t>ΤΣΑΝΗΣ</t>
  </si>
  <si>
    <t>ΑΙ306109</t>
  </si>
  <si>
    <t>811,8</t>
  </si>
  <si>
    <t>1749,8</t>
  </si>
  <si>
    <t>1040-1045-1034-1033-1042-1030-1029-1027-1031-1032-1043-1041-1046-1035-1037-1028-1026-1025</t>
  </si>
  <si>
    <t>ΠΑΝΙΤΣΙΔΗΣ</t>
  </si>
  <si>
    <t>ΧΑΡΑΛΑΜΠΟΣ</t>
  </si>
  <si>
    <t>ΑΕ876266</t>
  </si>
  <si>
    <t>798,6</t>
  </si>
  <si>
    <t>1746,6</t>
  </si>
  <si>
    <t>1010-1012-1023-1026-1028-1027</t>
  </si>
  <si>
    <t>ΣΑΠΙΚΑΣ</t>
  </si>
  <si>
    <t>ΑΗ375751</t>
  </si>
  <si>
    <t>856,9</t>
  </si>
  <si>
    <t>1744,9</t>
  </si>
  <si>
    <t>1035-1026-1032-1028-1046-1033-1034-1037-1042-1045-1027-1029-1041</t>
  </si>
  <si>
    <t>ΔΕΛΑΤΟΛΑ</t>
  </si>
  <si>
    <t>ΝΙΚΟΛΕΤΑ</t>
  </si>
  <si>
    <t>ΑΓΑΠΗΤΟΣ</t>
  </si>
  <si>
    <t>ΑΒ345534</t>
  </si>
  <si>
    <t>804,1</t>
  </si>
  <si>
    <t>1742,1</t>
  </si>
  <si>
    <t>1046-1033-1034-1028-1026-1032-1025-1041-1044-1042-1029-1027-1045-1038-1037-1035</t>
  </si>
  <si>
    <t>ΦΥΤΡΑΚΗΣ</t>
  </si>
  <si>
    <t>ΝΕΚΤΑΡΙΟΣ ΓΕΩΡΓΙΟΣ</t>
  </si>
  <si>
    <t>Χ494978</t>
  </si>
  <si>
    <t>860,2</t>
  </si>
  <si>
    <t>1732,2</t>
  </si>
  <si>
    <t>1018-1022-1017-1028-1026</t>
  </si>
  <si>
    <t>ΠΙΛΑΛΑΣ</t>
  </si>
  <si>
    <t>ΛΟΥΚΑΣ</t>
  </si>
  <si>
    <t>ΑΕ497159</t>
  </si>
  <si>
    <t>843,7</t>
  </si>
  <si>
    <t>1731,7</t>
  </si>
  <si>
    <t>1027-1045-1029-1040-1038-1042-1044-1036-1031-1046-1028-1032-1026-1039-1025-1035-1043-1034-1030-1033-1041-1037</t>
  </si>
  <si>
    <t>ΤΡΑΓΙΑΝΝΗΣ</t>
  </si>
  <si>
    <t>ΑΕ920184</t>
  </si>
  <si>
    <t>1010-1012-1013-1014-1027-1017-1028-1026</t>
  </si>
  <si>
    <t>ΚΑΡΑΚΑΡΗ</t>
  </si>
  <si>
    <t>ΔΕΣΠΟΙΝΑ</t>
  </si>
  <si>
    <t>ΠΑΥΛΟΣ</t>
  </si>
  <si>
    <t>Χ742738</t>
  </si>
  <si>
    <t>1728,4</t>
  </si>
  <si>
    <t>1033-1034-1035-1029-1027-1032-1026-1046-1042-1037</t>
  </si>
  <si>
    <t>ΜΠΑΛΟΥΚΤΣΗΣ</t>
  </si>
  <si>
    <t>ΑΙ368247</t>
  </si>
  <si>
    <t>657,8</t>
  </si>
  <si>
    <t>1727,8</t>
  </si>
  <si>
    <t>1012-1023-1020-1013-1010-1014-1027-1015-1017-1018-1019-1022-1028-1026-1025-1016-1011</t>
  </si>
  <si>
    <t>ΜΠΑΛΝΤΟΥΜΗΣ</t>
  </si>
  <si>
    <t>Φ225053</t>
  </si>
  <si>
    <t>1727,6</t>
  </si>
  <si>
    <t>1014-1013-1025-1020-1012-1023-1027-1018-1017-1028-1026-1015-1010-1005</t>
  </si>
  <si>
    <t>ΜΑΝΤΖΟΣ</t>
  </si>
  <si>
    <t>ΘΕΟΔΟΣΙΟΣ</t>
  </si>
  <si>
    <t>ΑΙ709341</t>
  </si>
  <si>
    <t>829,4</t>
  </si>
  <si>
    <t>1727,4</t>
  </si>
  <si>
    <t>1040-1034-1033-1030-1037-1044-1035-1025-1042-1043-1039-1036-1032-1026-1028-1027-1031-1029-1038-1046-1045</t>
  </si>
  <si>
    <t>ΚΟΥΤΣΟΥΛΑΣ</t>
  </si>
  <si>
    <t>ΧΡΙΣΤΟΔΟΥΛΟΣ</t>
  </si>
  <si>
    <t>ΑΝ826454</t>
  </si>
  <si>
    <t>1727,3</t>
  </si>
  <si>
    <t>1037-1033-1034-1035-1044-1042-1040-1043-1030-1027-1029-1041-1045-1038-1025-1026-1032-1046-1031-1028-1039-1036-1021-1005</t>
  </si>
  <si>
    <t>ΦΙΛΙΠΠΑΚΗΣ</t>
  </si>
  <si>
    <t>ΑΜ454745</t>
  </si>
  <si>
    <t>686,4</t>
  </si>
  <si>
    <t>1724,4</t>
  </si>
  <si>
    <t>1026-1028-1017-1027-1025-1023-1012-1010</t>
  </si>
  <si>
    <t>ΜΑΘΙΟΥΔΑΚΗΣ</t>
  </si>
  <si>
    <t>ΑΕ464139</t>
  </si>
  <si>
    <t>1724,3</t>
  </si>
  <si>
    <t>1026-1028-1018-1022-1027-1020-1012-1023-1019-1017-1014-1011-1016-1015-1010-1025-1013</t>
  </si>
  <si>
    <t>ΧΟΥΣΗΣ</t>
  </si>
  <si>
    <t>ΕΥΘΥΜΙΟΣ</t>
  </si>
  <si>
    <t>Φ203214</t>
  </si>
  <si>
    <t>712,8</t>
  </si>
  <si>
    <t>1720,8</t>
  </si>
  <si>
    <t>1004-1027-1033-1034-1037-1038-1045-1044-1025-1029-1030-1035-1042-1041-1043-1046-1028-1031-1032-1026-1039-1036</t>
  </si>
  <si>
    <t>ΔΑΛΛΑΣ</t>
  </si>
  <si>
    <t>ΠΕΤΡΟΣ</t>
  </si>
  <si>
    <t>ΑΗ292330</t>
  </si>
  <si>
    <t>800,8</t>
  </si>
  <si>
    <t>1718,8</t>
  </si>
  <si>
    <t>1046-1028-1026-1032-1033-1034-1037-1035-1042-1027-1044-1038-1041-1045-1029-1030-1031-1043-1025-1036-1039-1040-1021-1005</t>
  </si>
  <si>
    <t>ΣΑΜΛΟΓΛΟΥ</t>
  </si>
  <si>
    <t>ΒΙΚΤΩΡΙΑ</t>
  </si>
  <si>
    <t>ΓΑΒΡΙΗΛ</t>
  </si>
  <si>
    <t>ΑΚ245927</t>
  </si>
  <si>
    <t>787,6</t>
  </si>
  <si>
    <t>1715,6</t>
  </si>
  <si>
    <t>1038-1005-1027-1029-1031-1045-1041-1046-1025-1026-1028-1032-1035-1036-1037-1039-1044-1030-1033-1034-1042</t>
  </si>
  <si>
    <t>ΜΠΟΧΛΟΣ</t>
  </si>
  <si>
    <t>ΑΖ898351</t>
  </si>
  <si>
    <t>774,4</t>
  </si>
  <si>
    <t>1714,4</t>
  </si>
  <si>
    <t>1027-1017-1022-1028-1011-1025-1023-1012-1014-1013-1010-1026</t>
  </si>
  <si>
    <t>ΝΤΟΒΑΣ</t>
  </si>
  <si>
    <t>Σ649400</t>
  </si>
  <si>
    <t>795,3</t>
  </si>
  <si>
    <t>1713,3</t>
  </si>
  <si>
    <t>1041-1027-1029-1028-1046-1026-1032-1038-1045</t>
  </si>
  <si>
    <t>ΑΡΓΥΡΗ</t>
  </si>
  <si>
    <t>ΑΝΑΣΤΑΣΙΑ</t>
  </si>
  <si>
    <t>ΑΖ990680</t>
  </si>
  <si>
    <t>854,7</t>
  </si>
  <si>
    <t>1712,7</t>
  </si>
  <si>
    <t>1027-1029-1038-1045-1033-1034-1044-1026-1032-1037-1041-1042-1028-1046</t>
  </si>
  <si>
    <t>ΚΙΤΣΙΟΥ</t>
  </si>
  <si>
    <t>ΑΣΗΜΙΝΑ</t>
  </si>
  <si>
    <t>ΑΖ919983</t>
  </si>
  <si>
    <t>1710,2</t>
  </si>
  <si>
    <t>1010-1012-1023-1028-1026-1017-1018-1027-1014-1025-1013-1015-1020-1022</t>
  </si>
  <si>
    <t>ΜΗΤΡΕΓΚΑΣ</t>
  </si>
  <si>
    <t>ΖΗΣΗΣ</t>
  </si>
  <si>
    <t>Χ941537</t>
  </si>
  <si>
    <t>1708,8</t>
  </si>
  <si>
    <t>1027-1020-1012-1023-1018-1028-1026-1010-1025-1015</t>
  </si>
  <si>
    <t>ΚΩΝΣΤΑΝΤΙΟΣ</t>
  </si>
  <si>
    <t>ΧΡΥΣΟΒΑΛΑΝΤΗΣ ΧΑΡΑΛΑΜΠΟΣ</t>
  </si>
  <si>
    <t>ΑΜ989084</t>
  </si>
  <si>
    <t>789,8</t>
  </si>
  <si>
    <t>1707,8</t>
  </si>
  <si>
    <t>1027-1020-1019-1018-1017-1026-1028-1023-1012-1014</t>
  </si>
  <si>
    <t>ΘΕΟΔΩΡΟΠΟΥΛΟΣ</t>
  </si>
  <si>
    <t>ΑΕ713692</t>
  </si>
  <si>
    <t>838,2</t>
  </si>
  <si>
    <t>1706,2</t>
  </si>
  <si>
    <t>1038-1033-1034-1046-1028-1041-1044-1045-1035-1029-1037-1025-1026-1027-1031-1032-1030-1042-1043-1039-1036-1040</t>
  </si>
  <si>
    <t>ΚΑΛΟΥΔΗΣ</t>
  </si>
  <si>
    <t>ΑΖ958233</t>
  </si>
  <si>
    <t>1026-1028-1017-1027-1014-1013-1012-1023-1025</t>
  </si>
  <si>
    <t>ΑΣΒΕΣΤΟΠΟΥΛΟΣ</t>
  </si>
  <si>
    <t>ΑΖ893495</t>
  </si>
  <si>
    <t>757,9</t>
  </si>
  <si>
    <t>1705,9</t>
  </si>
  <si>
    <t>1035-1033-1034-1046-1032-1026-1028-1029-1027-1042-1038-1041-1037-1044-1045-1043-1025-1031-1039-1036-1030</t>
  </si>
  <si>
    <t>ΠΕΝΤΑΡΑΚΗΣ</t>
  </si>
  <si>
    <t>ΕΥΤΥΧΙΟΣ</t>
  </si>
  <si>
    <t>ΑΚ052681</t>
  </si>
  <si>
    <t>885,5</t>
  </si>
  <si>
    <t>1703,5</t>
  </si>
  <si>
    <t>1022-1028-1026</t>
  </si>
  <si>
    <t>ΣΤΥΛΙΑΝΙΔΗΣ</t>
  </si>
  <si>
    <t>ΓΕΡΒΑΣΙΟΣ</t>
  </si>
  <si>
    <t>ΗΡΑΚΛΗΣ</t>
  </si>
  <si>
    <t>ΑΖ903436</t>
  </si>
  <si>
    <t>1699,7</t>
  </si>
  <si>
    <t>1012-1023-1014-1025-1013-1010-1027-1026-1028-1017</t>
  </si>
  <si>
    <t>ΣΟΙΛΕΣ</t>
  </si>
  <si>
    <t>ΣΙΜΟΣ</t>
  </si>
  <si>
    <t>Σ658228</t>
  </si>
  <si>
    <t>841,5</t>
  </si>
  <si>
    <t>1699,5</t>
  </si>
  <si>
    <t>1035-1038-1029-1027-1005-1033-1034-1045-1044-1042-1037-1041-1028-1046-1026-1032</t>
  </si>
  <si>
    <t>ΣΑΛΑΤΑ</t>
  </si>
  <si>
    <t>ΑΛΕΞΑΝΔΡΑ</t>
  </si>
  <si>
    <t>ΣΤΕΡΓΙΟΣ</t>
  </si>
  <si>
    <t>ΑΖ775382</t>
  </si>
  <si>
    <t>1690,2</t>
  </si>
  <si>
    <t>1033-1034-1044-1045-1039-1042-1029-1046-1037-1032-1035-1041-1038-1027-1028-1026</t>
  </si>
  <si>
    <t>ΡΑΡΡΑ</t>
  </si>
  <si>
    <t>ΘΕΟΔΩΡΑ</t>
  </si>
  <si>
    <t>ΑΚ490135</t>
  </si>
  <si>
    <t>1687,8</t>
  </si>
  <si>
    <t>1045-1044-1040-1021-1027-1029-1042-1030-1033-1034-1038-1041-1031-1037-1043-1035-1032-1046-1028-1026-1039-1025-1036</t>
  </si>
  <si>
    <t>ΦΩΤΟΠΟΥΛΟΣ</t>
  </si>
  <si>
    <t>ΑΖ525829</t>
  </si>
  <si>
    <t>1686,6</t>
  </si>
  <si>
    <t>1041-1038-1027-1029-1045-1033-1034-1028-1026-1032-1046-1037-1031-1035-1042-1043</t>
  </si>
  <si>
    <t>ΠΕΡΑΚΗΣ</t>
  </si>
  <si>
    <t>ΑΕ475027</t>
  </si>
  <si>
    <t>1685,2</t>
  </si>
  <si>
    <t>1018-1017-1028-1026-1027-1020-1013-1025-1012-1014-1015-1016-1010</t>
  </si>
  <si>
    <t>ΑΠΟΣΤΟΛΙΔΗΣ</t>
  </si>
  <si>
    <t>ΑΡΙΣΤΕΙΔΗΣ</t>
  </si>
  <si>
    <t>ΑΗ918095</t>
  </si>
  <si>
    <t>1010-1012-1023-1021-1027-1018-1017-1028-1026</t>
  </si>
  <si>
    <t>ΜΠΑΛΛΑΣ</t>
  </si>
  <si>
    <t>ΑΗ708387</t>
  </si>
  <si>
    <t>823,9</t>
  </si>
  <si>
    <t>1681,9</t>
  </si>
  <si>
    <t>1038-1027-1029-1041-1033-1034-1045-1044-1046-1028-1026-1032-1042-1035-1037</t>
  </si>
  <si>
    <t>ΚΑΣΤΑΝΙΔΗΣ</t>
  </si>
  <si>
    <t>ΑΕ679870</t>
  </si>
  <si>
    <t>1680,2</t>
  </si>
  <si>
    <t>1033-1034-1027-1038-1029-1044-1035-1045-1005-1042-1041-1046-1032-1028-1026-1037</t>
  </si>
  <si>
    <t>ΘΕΟΧΑΡΟΠΟΥΛΟΥ</t>
  </si>
  <si>
    <t>ΓΕΩΡΓΙΑ</t>
  </si>
  <si>
    <t>ΑΑ083260</t>
  </si>
  <si>
    <t>777,7</t>
  </si>
  <si>
    <t>1675,7</t>
  </si>
  <si>
    <t>1025-1026-1027-1038-1032-1028-1046-1029-1044-1041-1045-1042-1033-1034-1035-1037</t>
  </si>
  <si>
    <t>ΛΙΟΥΛΙΑΣ</t>
  </si>
  <si>
    <t>ΣΠΥΡΟΣ</t>
  </si>
  <si>
    <t>ΑΚ850763</t>
  </si>
  <si>
    <t>816,2</t>
  </si>
  <si>
    <t>1674,2</t>
  </si>
  <si>
    <t>1033-1034-1042-1035-1030-1043-1040-1044-1045-1037-1027-1029-1025-1038-1046-1028-1039-1026-1032-1041-1031</t>
  </si>
  <si>
    <t>ΚΑΡΑΔΗΜΟΣ</t>
  </si>
  <si>
    <t>ΑΛΕΞΙΟΣ</t>
  </si>
  <si>
    <t>ΑΝ348537</t>
  </si>
  <si>
    <t>706,2</t>
  </si>
  <si>
    <t>1013-1012-1023-1014-1010-1027-1017-1026-1028-1025</t>
  </si>
  <si>
    <t>ΚΑΡΑΜΗΝΤΖΑΣ</t>
  </si>
  <si>
    <t>ΑΕ353722</t>
  </si>
  <si>
    <t>1670,9</t>
  </si>
  <si>
    <t>1042-1033-1032-1046-1028-1026-1027-1029-1038-1041-1037-1035-1044-1045-1034-1031-1039-1036-1025-1030-1043</t>
  </si>
  <si>
    <t>ΝΑΘΕΝΑΣ</t>
  </si>
  <si>
    <t>ΘΩΜΑΣ</t>
  </si>
  <si>
    <t>ΑΖ901391</t>
  </si>
  <si>
    <t>1669,7</t>
  </si>
  <si>
    <t>1026-1011-1028-1017-1018-1019-1022</t>
  </si>
  <si>
    <t>ΤΖΑΡΤΖΑΣ</t>
  </si>
  <si>
    <t>ΑΝ228775</t>
  </si>
  <si>
    <t>751,3</t>
  </si>
  <si>
    <t>1669,3</t>
  </si>
  <si>
    <t>1033-1034-1042-1035-1046-1032-1026-1027-1029-1041-1028-1037-1044-1038-1045</t>
  </si>
  <si>
    <t>ΜΑΓΓΙΝΑΣ</t>
  </si>
  <si>
    <t>ΝΙΚΗΦΟΡΟΣ</t>
  </si>
  <si>
    <t>ΑΚ118609</t>
  </si>
  <si>
    <t>810,7</t>
  </si>
  <si>
    <t>1668,7</t>
  </si>
  <si>
    <t>1038-1027-1029-1041-1045-1034-1033-1044-1037-1032-1026-1046-1028-1042-1035-1043</t>
  </si>
  <si>
    <t>ΠΑΠΑΠΟΛΥΖΟΣ</t>
  </si>
  <si>
    <t>ΑΙ536249</t>
  </si>
  <si>
    <t>830,5</t>
  </si>
  <si>
    <t>1668,5</t>
  </si>
  <si>
    <t>1025-1026-1028-1033-1034-1042</t>
  </si>
  <si>
    <t>ΖΟΖΟΛΟΣ</t>
  </si>
  <si>
    <t>ΑΖ117471</t>
  </si>
  <si>
    <t>779,9</t>
  </si>
  <si>
    <t>1667,9</t>
  </si>
  <si>
    <t>1027-1045-1029-1033-1034-1038-1026-1028-1032-1035-1037-1041-1042-1044-1046</t>
  </si>
  <si>
    <t>ΣΙΔΗΡΑΚΗΣ</t>
  </si>
  <si>
    <t>ΑΜ258658</t>
  </si>
  <si>
    <t>689,7</t>
  </si>
  <si>
    <t>1667,7</t>
  </si>
  <si>
    <t>1023-1012-1013-1010-1014-1027-1025-1026-1028-1017</t>
  </si>
  <si>
    <t>ΑΥΓΕΡΙΝΟΥ</t>
  </si>
  <si>
    <t>ΜΑΡΙΑ</t>
  </si>
  <si>
    <t>ΑΜ311623</t>
  </si>
  <si>
    <t>1664,3</t>
  </si>
  <si>
    <t>1027-1038-1029-1044-1041-1042-1045-1046-1026-1028-1032-1035-1033-1034-1037-1021-1025-1030-1043-1039-1036-1040-1031</t>
  </si>
  <si>
    <t>ΠΑΠΑΔΟΠΟΥΛΟΥ</t>
  </si>
  <si>
    <t>ΚΑΛΛΙΟΠΗ</t>
  </si>
  <si>
    <t>ΑΖ007089</t>
  </si>
  <si>
    <t>723,8</t>
  </si>
  <si>
    <t>1663,8</t>
  </si>
  <si>
    <t>1036-1046-1032-1045-1044-1041-1029-1037-1042-1035-1043-1030-1031-1039-1038-1033-1034-1028-1026-1025-1027</t>
  </si>
  <si>
    <t>ΣΑΡΚΑΒΟΣ</t>
  </si>
  <si>
    <t>ΑΝ417684</t>
  </si>
  <si>
    <t>1663,2</t>
  </si>
  <si>
    <t>1012-1023-1010-1027-1025-1020-1005-1018-1022-1028-1026</t>
  </si>
  <si>
    <t>ΜΠΟΥΡΛΗΣ</t>
  </si>
  <si>
    <t>Χ368210</t>
  </si>
  <si>
    <t>844,8</t>
  </si>
  <si>
    <t>1662,8</t>
  </si>
  <si>
    <t>1012-1023-1026-1014-1011-1013-1017-1018-1019-1020</t>
  </si>
  <si>
    <t>ΔΟΥΛΓΕΡΟΓΛΟΥ</t>
  </si>
  <si>
    <t>ΕΛΕΝΗ</t>
  </si>
  <si>
    <t>ΑΝ384161</t>
  </si>
  <si>
    <t>1662,4</t>
  </si>
  <si>
    <t>1012-1023-1027-1020-1005-1022-1018-1028-1026-1010-1015-1025</t>
  </si>
  <si>
    <t>ΚΟΝΤΟΓΙΑΝΝΗΣ</t>
  </si>
  <si>
    <t>ΑΝ151334</t>
  </si>
  <si>
    <t>771,1</t>
  </si>
  <si>
    <t>1659,1</t>
  </si>
  <si>
    <t>1040-1027-1041-1028-1044-1046-1021-1035-1032-1038-1029-1043-1030-1026-1045-1037-1042-1034-1033-1025-1031-1039-1036</t>
  </si>
  <si>
    <t>ΖΑΧΑΡΑΚΗ</t>
  </si>
  <si>
    <t>ΒΑΙΑ</t>
  </si>
  <si>
    <t>ΑΗ291182</t>
  </si>
  <si>
    <t>1656,7</t>
  </si>
  <si>
    <t>1012-1023-1025-1018-1028-1026-1015-1027-1020-1005-1010</t>
  </si>
  <si>
    <t>ΠΑΠΑΔΑΚΗ</t>
  </si>
  <si>
    <t>ΑΚ522343</t>
  </si>
  <si>
    <t>1655,8</t>
  </si>
  <si>
    <t>1046-1032-1028-1026</t>
  </si>
  <si>
    <t>ΠΑΤΚΑΣ</t>
  </si>
  <si>
    <t>ΛΑΖΑΡΟΣ</t>
  </si>
  <si>
    <t>ΑΗ800212</t>
  </si>
  <si>
    <t>1655,3</t>
  </si>
  <si>
    <t>1037-1042-1034-1033-1043-1044-1040-1035-1045-1005-1038-1029-1027-1028-1026-1032-1041</t>
  </si>
  <si>
    <t>ΑΡΓΥΡΟΠΟΥΛΟΣ</t>
  </si>
  <si>
    <t>ΑΚ835343</t>
  </si>
  <si>
    <t>1653,3</t>
  </si>
  <si>
    <t>1021-1025-1026-1027-1028-1029-1030-1031-1032-1033-1034-1035-1036-1037-1038-1039-1040-1041-1042-1043-1044-1045-1046</t>
  </si>
  <si>
    <t>ΛΙΑΝΟΥ</t>
  </si>
  <si>
    <t>ΕΥΑΓΓΕΛΙΑ</t>
  </si>
  <si>
    <t>Τ399771</t>
  </si>
  <si>
    <t>1653,1</t>
  </si>
  <si>
    <t>1014-1016-1012-1023-1013-1027-1020-1018-1019-1017-1022-1011-1026-1028-1025-1015-1010</t>
  </si>
  <si>
    <t>ΚΕΛΕΣΙΔΗΣ</t>
  </si>
  <si>
    <t>ΠΑΣΧΑΛΗΣ</t>
  </si>
  <si>
    <t>ΑΗ402540</t>
  </si>
  <si>
    <t>831,6</t>
  </si>
  <si>
    <t>1649,6</t>
  </si>
  <si>
    <t>1010-1012-1023-1027-1025-1028-1026</t>
  </si>
  <si>
    <t>ΚΕΜΑΛΜΑ</t>
  </si>
  <si>
    <t>ΒΑΣΙΛΙΚΗ</t>
  </si>
  <si>
    <t>ΑΚ931409</t>
  </si>
  <si>
    <t>788,7</t>
  </si>
  <si>
    <t>1646,7</t>
  </si>
  <si>
    <t>1013-1012-1023-1018-1019-1017-1022-1034-1033-1028-1014-1016-1027-1026-1011-1020-1010-1025-1015-1024-1040-1041-1042-1043-1044</t>
  </si>
  <si>
    <t>ΜΑΣΤΟΡΑΚΗΣ</t>
  </si>
  <si>
    <t>ΑΕ469879</t>
  </si>
  <si>
    <t>828,3</t>
  </si>
  <si>
    <t>1646,3</t>
  </si>
  <si>
    <t>1032-1028-1026</t>
  </si>
  <si>
    <t>ΜΠΑΓΚΑΣ</t>
  </si>
  <si>
    <t>ΑΝ851170</t>
  </si>
  <si>
    <t>784,3</t>
  </si>
  <si>
    <t>1642,3</t>
  </si>
  <si>
    <t>1014-1044-1045-1027-1029-1028-1026-1018-1046</t>
  </si>
  <si>
    <t>ΜΑΣΤΡΟΓΙΑΝΝΗ</t>
  </si>
  <si>
    <t>ΜΑΝΘΑ</t>
  </si>
  <si>
    <t>ΑΡΤΕΜΙΟΣ</t>
  </si>
  <si>
    <t>ΑΖ211645</t>
  </si>
  <si>
    <t>733,7</t>
  </si>
  <si>
    <t>1641,7</t>
  </si>
  <si>
    <t>1027-1020-1018-1017-1012-1023-1028-1026</t>
  </si>
  <si>
    <t>ΛΥΡΑΚΗ</t>
  </si>
  <si>
    <t>ΠΕΛΑΓΙΑ</t>
  </si>
  <si>
    <t>ΑΒ485319</t>
  </si>
  <si>
    <t>852,5</t>
  </si>
  <si>
    <t>1640,5</t>
  </si>
  <si>
    <t>1032-1009-1026-1028</t>
  </si>
  <si>
    <t>ΓΚΑΙΤΑΤΖΗ</t>
  </si>
  <si>
    <t>ΟΛΓΑ</t>
  </si>
  <si>
    <t>ΑΝ180967</t>
  </si>
  <si>
    <t>721,6</t>
  </si>
  <si>
    <t>1639,6</t>
  </si>
  <si>
    <t>1013-1014-1023-1012-1027-1020-1010-1018-1019-1017-1022-1028-1026-1011-1025-1015-1016</t>
  </si>
  <si>
    <t>ΓΚΡΕΜΟΣ</t>
  </si>
  <si>
    <t>Χ958272</t>
  </si>
  <si>
    <t>778,8</t>
  </si>
  <si>
    <t>1638,8</t>
  </si>
  <si>
    <t>1010-1011-1012-1013-1014-1015-1016-1017-1018-1019-1020-1022-1023-1025-1026-1027-1028</t>
  </si>
  <si>
    <t>ΣΩΤΗΡΙΟΥ</t>
  </si>
  <si>
    <t>ΔΗΜΟΣΘΕΝΗΣ</t>
  </si>
  <si>
    <t>ΑΕ316735</t>
  </si>
  <si>
    <t>1633,7</t>
  </si>
  <si>
    <t>1023-1025-1020-1012-1027-1028-1026-1010-1015</t>
  </si>
  <si>
    <t>ΣΙΑΠΑΛΙΔΗΣ</t>
  </si>
  <si>
    <t>ΑΚ982338</t>
  </si>
  <si>
    <t>775,5</t>
  </si>
  <si>
    <t>1633,5</t>
  </si>
  <si>
    <t>1021-1026-1027-1028-1029-1032-1033-1034-1035-1037-1038-1040-1041-1042-1044-1045-1046</t>
  </si>
  <si>
    <t>ΒΑΣΙΛΕΙΟΥ</t>
  </si>
  <si>
    <t>ΑΕ025502</t>
  </si>
  <si>
    <t>1631,7</t>
  </si>
  <si>
    <t>1031-1044-1027-1038-1025-1039-1041-1046-1040-1036-1035-1037-1021-1026-1028-1029-1030-1032-1033-1034-1042-1043-1045</t>
  </si>
  <si>
    <t>ΚΑΡΑΚΟΛΗΣ</t>
  </si>
  <si>
    <t>ΑΖ305486</t>
  </si>
  <si>
    <t>1630,2</t>
  </si>
  <si>
    <t>1027-1020-1018-1028-1026-1012-1023-1010-1025-1015</t>
  </si>
  <si>
    <t>ΚΑΡΑΠΑΝΟΣ</t>
  </si>
  <si>
    <t>ΑΜ787959</t>
  </si>
  <si>
    <t>1629,3</t>
  </si>
  <si>
    <t>1014-1020-1012-1023-1027-1025-1010-1013-1016-1026-1017-1018-1019-1022-1028</t>
  </si>
  <si>
    <t>ΣΤΡΑΠΑΤΣΑ</t>
  </si>
  <si>
    <t>ΧΡΙΣΤΙΝΑ</t>
  </si>
  <si>
    <t>ΑΧΙΛΛΕΥΣ</t>
  </si>
  <si>
    <t>ΑΕ800557</t>
  </si>
  <si>
    <t>1629,1</t>
  </si>
  <si>
    <t>1044-1021-1040-1045-1042-1037-1033-1034-1038-1027-1029-1035-1041-1046-1028-1026-1032-1030-1043-1025-1031-1039-1036-1005</t>
  </si>
  <si>
    <t>ΛΑΝΤΖΟΥΡΑΚΗΣ</t>
  </si>
  <si>
    <t>ΑΑ375446</t>
  </si>
  <si>
    <t>1026-1011-1018</t>
  </si>
  <si>
    <t>ΜΑΚΚΑ</t>
  </si>
  <si>
    <t>ΕΥΓΕΝΙΑ</t>
  </si>
  <si>
    <t>ΑΙ624216</t>
  </si>
  <si>
    <t>1012-1023-1027-1014-1013-1010-1026-1028-1017</t>
  </si>
  <si>
    <t>ΣΑΜΑΡΤΖΗΣ</t>
  </si>
  <si>
    <t>Χ616827</t>
  </si>
  <si>
    <t>739,2</t>
  </si>
  <si>
    <t>1627,2</t>
  </si>
  <si>
    <t>1041-1038-1046-1028-1036-1039-1031-1040-1026-1032-1027-1029-1033-1034-1042-1030-1025-1044-1045-1035-1043-1037-1021</t>
  </si>
  <si>
    <t>ΚΑΤΣΙΚΟΣ</t>
  </si>
  <si>
    <t>Χ295031</t>
  </si>
  <si>
    <t>646,8</t>
  </si>
  <si>
    <t>1624,8</t>
  </si>
  <si>
    <t>1020-1023-1017-1018-1026-1027-1028-1014-1012-1019-1025-1022-1015-1016-1013-1010</t>
  </si>
  <si>
    <t>ΠΑΠΑΔΟΠΟΥΛΟΣ</t>
  </si>
  <si>
    <t>ΦΩΤΙΟΣ</t>
  </si>
  <si>
    <t>ΑΝ458130</t>
  </si>
  <si>
    <t>1624,3</t>
  </si>
  <si>
    <t>1025-1026-1027-1028-1029-1030-1031-1032-1033-1034-1035-1036-1037-1041-1042-1043-1045-1046</t>
  </si>
  <si>
    <t>ΗΛΙΑΔΗΣ</t>
  </si>
  <si>
    <t>ΑΗ456601</t>
  </si>
  <si>
    <t>765,6</t>
  </si>
  <si>
    <t>1623,6</t>
  </si>
  <si>
    <t>1032-1026-1028-1046-1021-1040-1033-1034-1038-1037-1035-1045-1044-1041-1042-1029-1027-1025-1043-1030-1039-1031-1036</t>
  </si>
  <si>
    <t>ΛΥΜΟΥΡΑΣ</t>
  </si>
  <si>
    <t>Φ241116</t>
  </si>
  <si>
    <t>734,8</t>
  </si>
  <si>
    <t>1622,8</t>
  </si>
  <si>
    <t>1010-1012-1015-1017-1018-1019-1020-1023-1025-1026-1027-1028-1013-1014</t>
  </si>
  <si>
    <t>ΜΠΟΥΤΣΙΟΥΚΗΣ</t>
  </si>
  <si>
    <t>ΑΝΔΡΕΑΣ</t>
  </si>
  <si>
    <t>ΑΗ680811</t>
  </si>
  <si>
    <t>1621,4</t>
  </si>
  <si>
    <t>1034-1033-1043-1035-1042-1030-1037-1039-1044-1045-1027-1029-1038-1041-1025-1026-1028-1046-1032-1036-1031</t>
  </si>
  <si>
    <t>ΚΩΤΗ</t>
  </si>
  <si>
    <t>ΑΓΓΕΛΙΚΗ</t>
  </si>
  <si>
    <t>Χ477262</t>
  </si>
  <si>
    <t>1014-1020-1027-1023-1012-1026-1018-1028-1017</t>
  </si>
  <si>
    <t>ΠΛΙΟΥΜΠΗΣ</t>
  </si>
  <si>
    <t>ΚΟΣΜΑΣ</t>
  </si>
  <si>
    <t>ΑΙ874637</t>
  </si>
  <si>
    <t>1026-1028</t>
  </si>
  <si>
    <t>ΠΑΠΟΥΝΤΖΑΣ</t>
  </si>
  <si>
    <t>ΑΗ672372</t>
  </si>
  <si>
    <t>1619,2</t>
  </si>
  <si>
    <t>1012-1020-1027-1028-1018-1026-1025-1010</t>
  </si>
  <si>
    <t>ΠΟΝΤΙΚΗΣ</t>
  </si>
  <si>
    <t>ΑΖ415644</t>
  </si>
  <si>
    <t>1615,9</t>
  </si>
  <si>
    <t>1050-1056-1035-1054-1055-1043-1046-1028-1005-1006-1009-1025-1026-1027-1029-1030-1031-1032-1033-1034-1037-1038-1039-1041-1042-1044-1045-1051-1052-1059-1060-1062-1064-1066-1036</t>
  </si>
  <si>
    <t>ΚΑΛΟΓΡΙΑΝΙΤΗΣ</t>
  </si>
  <si>
    <t>ΑΙ320143</t>
  </si>
  <si>
    <t>818,4</t>
  </si>
  <si>
    <t>1614,4</t>
  </si>
  <si>
    <t>1021-1014-1027-1020-1005-1010-1012-1023-1013-1025-1018-1019-1028-1022-1017-1011-1026-1015</t>
  </si>
  <si>
    <t>ΒΟΥΓΙΟΥΚΑΚΗΣ</t>
  </si>
  <si>
    <t>ΣΙΔΕΡΗΣ</t>
  </si>
  <si>
    <t>Χ238764</t>
  </si>
  <si>
    <t>1030-1042-1037-1033-1034-1040-1035-1044-1027-1029-1045-1021-1038-1041-1026-1028-1032-1046-1043-1039-1031-1025-1036</t>
  </si>
  <si>
    <t>ΓΕΩΡΓΟΓΙΑΝΝΗ</t>
  </si>
  <si>
    <t>ΠΑΡΑΣΚΕΥΗ</t>
  </si>
  <si>
    <t>ΑΙ264843</t>
  </si>
  <si>
    <t>873,4</t>
  </si>
  <si>
    <t>1611,4</t>
  </si>
  <si>
    <t>1018-1019-1017-1022-1046-1028-1033-1034-1040-1044-1025-1021-1012-1023-1035-1041-1010-1016-1042-1030-1027-1029-1038-1011-1026-1032-1037-1045-1020-1043-1031-1013-1014-1036-1039-1015</t>
  </si>
  <si>
    <t>ΡΙΖΟΥ</t>
  </si>
  <si>
    <t>ΖΩΗ</t>
  </si>
  <si>
    <t>ΑΖ903621</t>
  </si>
  <si>
    <t>1608,8</t>
  </si>
  <si>
    <t>1012-1023-1026-1027-1028</t>
  </si>
  <si>
    <t>ΑΛΑΤΖΑΣ</t>
  </si>
  <si>
    <t>ΑΖ579370</t>
  </si>
  <si>
    <t>750,2</t>
  </si>
  <si>
    <t>1608,2</t>
  </si>
  <si>
    <t>1027-1020-1028-1026-1018-1025-1023-1012-1010-1015</t>
  </si>
  <si>
    <t>ΤΖΙΑΦΕΤΑΣ</t>
  </si>
  <si>
    <t>ΑΚ964577</t>
  </si>
  <si>
    <t>1607,4</t>
  </si>
  <si>
    <t>1028-1019-1018-1017-1022-1016-1011-1026-1014-1025-1015-1012-1023-1027-1021-1013-1005-1020-1010</t>
  </si>
  <si>
    <t>ΜΠΟΥΣΟΥΝΗΣ</t>
  </si>
  <si>
    <t>Π357361</t>
  </si>
  <si>
    <t>1606,7</t>
  </si>
  <si>
    <t>1045-1029-1027-1026-1041-1032-1028-1046-1035</t>
  </si>
  <si>
    <t>ΣΤΑΜΑΤΗ</t>
  </si>
  <si>
    <t>ΞΑΝΘΗ</t>
  </si>
  <si>
    <t>ΑΕ792391</t>
  </si>
  <si>
    <t>1042-1044-1040-1021-1033-1045-1034-1043-1005-1030-1037-1027-1029-1035-1038-1041-1046-1028-1032-1026-1025-1031-1039-1036</t>
  </si>
  <si>
    <t>ΧΟΗΣ</t>
  </si>
  <si>
    <t>ΑΖ380352</t>
  </si>
  <si>
    <t>1603,4</t>
  </si>
  <si>
    <t>1012-1023-1010-1025-1026-1027-1028</t>
  </si>
  <si>
    <t>ΚΑΡΒΕΛΑ</t>
  </si>
  <si>
    <t>ΠΡΣΕΦΟΝΗ</t>
  </si>
  <si>
    <t>ΑΖ772261</t>
  </si>
  <si>
    <t>1602,9</t>
  </si>
  <si>
    <t>1044-1021-1040-1033-1034-1045-1042-1005-1037-1038-1027-1029-1043-1030-1025-1035-1041-1031-1046-1028-1026-1032-1039-1036</t>
  </si>
  <si>
    <t>ΔΗΜΗΤΡΑΚΗΣ</t>
  </si>
  <si>
    <t>ΑΝ456842</t>
  </si>
  <si>
    <t>722,7</t>
  </si>
  <si>
    <t>1602,7</t>
  </si>
  <si>
    <t>1028-1026-1018-1017-1022</t>
  </si>
  <si>
    <t>ΚΟΜΠΕΛΙΤΟΥ</t>
  </si>
  <si>
    <t>ΑΕ638665</t>
  </si>
  <si>
    <t>713,9</t>
  </si>
  <si>
    <t>1601,9</t>
  </si>
  <si>
    <t>1043-1034-1033-1035-1042-1030-1037-1040-1044-1021-1045-1005-1029-1027-1038-1039-1025-1041-1046-1032-1028-1031-1036-1026</t>
  </si>
  <si>
    <t>ΧΑΡΑΛΑΜΠΙΔΗΣ</t>
  </si>
  <si>
    <t>ΣΑΒΒΑΣ</t>
  </si>
  <si>
    <t>Σ143869</t>
  </si>
  <si>
    <t>862,4</t>
  </si>
  <si>
    <t>1600,4</t>
  </si>
  <si>
    <t>1027-1020-1005-1014-1018-1017-1028-1026-1023-1012-1010-1013-1015-1025</t>
  </si>
  <si>
    <t>ΤΣΟΥΤΣΑΝΗ</t>
  </si>
  <si>
    <t>ΡΑΧΗΛ</t>
  </si>
  <si>
    <t>ΑΚ653583</t>
  </si>
  <si>
    <t>1038-1060-1045-1044-1046-1028-1025-1026-1027-1029-1032-1041-1034-1035-1036-1037-1042-1043-1033-1030-1039-1051-1052-1054-1055-1056-1059-1062-1064-1066-1050-1009</t>
  </si>
  <si>
    <t>ΧΑΡΙΤΟΥ</t>
  </si>
  <si>
    <t>ΑΜ771398</t>
  </si>
  <si>
    <t>786,5</t>
  </si>
  <si>
    <t>1595,5</t>
  </si>
  <si>
    <t>1041-1046-1026-1028-1038-1033-1034</t>
  </si>
  <si>
    <t>ΛΑΜΠΡΟΥ</t>
  </si>
  <si>
    <t>ΑΗ794512</t>
  </si>
  <si>
    <t>653,4</t>
  </si>
  <si>
    <t>1591,4</t>
  </si>
  <si>
    <t>1012-1020-1014-1017-1018-1023-1026-1027-1028-1013-1010-1015-1025</t>
  </si>
  <si>
    <t>ΖΗΚΟΥ</t>
  </si>
  <si>
    <t>ΑΙ870741</t>
  </si>
  <si>
    <t>773,3</t>
  </si>
  <si>
    <t>1591,3</t>
  </si>
  <si>
    <t>1037-1034-1033-1042-1030-1025-1043-1045-1035-1027-1029-1041-1032-1028-1026</t>
  </si>
  <si>
    <t>ΠΟΥΤΟΓΛΙΔΗΣ</t>
  </si>
  <si>
    <t>ΑΕ334760</t>
  </si>
  <si>
    <t>760,1</t>
  </si>
  <si>
    <t>1590,1</t>
  </si>
  <si>
    <t>1037-1034-1033-1030-1035-1006-1044-1042-1043-1025-1038-1041-1045-1029-1027-1005-1009-1026-1028-1032-1046</t>
  </si>
  <si>
    <t>ΔΗΜΗΤΡΙΑΔΟΥ</t>
  </si>
  <si>
    <t>ΑΝΝΑ</t>
  </si>
  <si>
    <t>ΣΤΕΛΙΟΣ</t>
  </si>
  <si>
    <t>ΑΗ894032</t>
  </si>
  <si>
    <t>1033-1042-1037-1034-1030-1035-1025-1027-1045-1031-1046-1026-1032-1028-1029-1041-1036</t>
  </si>
  <si>
    <t>ΑΔΑΜΙΔΟΥ</t>
  </si>
  <si>
    <t>ΦΩΤΕΙΝΗ</t>
  </si>
  <si>
    <t>ΑΗ312796</t>
  </si>
  <si>
    <t>1012-1023-1010-1018-1028-1026-1027-1020-1025-1015</t>
  </si>
  <si>
    <t>ΦΡΑΓΚΟΥΛΗ</t>
  </si>
  <si>
    <t>ΧΡΥΣΟΥΛΑ</t>
  </si>
  <si>
    <t>ΔΟΥΚΑΣ</t>
  </si>
  <si>
    <t>ΑΕ916421</t>
  </si>
  <si>
    <t>1580,5</t>
  </si>
  <si>
    <t>1010-1012-1018-1023-1026-1028</t>
  </si>
  <si>
    <t>ΚΑΡΒΟΥΝΑΡΑΚΗΣ</t>
  </si>
  <si>
    <t>ΑΒ962741</t>
  </si>
  <si>
    <t>696,3</t>
  </si>
  <si>
    <t>1574,3</t>
  </si>
  <si>
    <t>1026-1028-1017-1012-1010-1013-1014-1025-1027-1016-1011-1015-1018-1019-1020</t>
  </si>
  <si>
    <t>ΒΑΛΑΗΣ</t>
  </si>
  <si>
    <t>ΑΚ423403</t>
  </si>
  <si>
    <t>1572,3</t>
  </si>
  <si>
    <t>1037-1042-1033-1034-1026-1028-1027-1029-1032-1035-1045-1038-1041-1025-1030-1031-1043-1039-1036</t>
  </si>
  <si>
    <t>ΠΑΝΤΙΔΗΣ</t>
  </si>
  <si>
    <t>ΑΒ466539</t>
  </si>
  <si>
    <t>752,4</t>
  </si>
  <si>
    <t>1570,4</t>
  </si>
  <si>
    <t>1014-1016-1027-1012-1023-1013-1025-1017-1028-1026</t>
  </si>
  <si>
    <t>ΓΙΑΝΝΕΛΟΣ</t>
  </si>
  <si>
    <t>ΑΛΕΞΑΝΔΡΟΣ</t>
  </si>
  <si>
    <t>ΑΚ387503</t>
  </si>
  <si>
    <t>727,1</t>
  </si>
  <si>
    <t>1568,1</t>
  </si>
  <si>
    <t>1027-1014-1025-1020-1017-1018-1019-1011-1026-1028-1012-1016-1013-1015-1010-1022-1023</t>
  </si>
  <si>
    <t>ΝΙΚΗΤΟΠΟΥΛΟΣ</t>
  </si>
  <si>
    <t>ΑΙ227399</t>
  </si>
  <si>
    <t>1010-1011-1012-1013-1014-1015-1016-1017-1018-1019-1020-1022-1025-1026-1027-1028</t>
  </si>
  <si>
    <t>ΠΟΥΡΝΑΡΑΣ</t>
  </si>
  <si>
    <t>ΑΓΑΘΟΚΛΗΣ</t>
  </si>
  <si>
    <t>Φ160570</t>
  </si>
  <si>
    <t>976,8</t>
  </si>
  <si>
    <t>1567,8</t>
  </si>
  <si>
    <t>1034-1033-1027-1042-1035-1037-1044-1029-1045-1038-1041-1028-1046-1032-1026-1043-1030-1025-1039-1031-1036</t>
  </si>
  <si>
    <t>ΧΑΡΙΤΑΚΗΣ</t>
  </si>
  <si>
    <t>ΑΚ3367846</t>
  </si>
  <si>
    <t>749,1</t>
  </si>
  <si>
    <t>1567,1</t>
  </si>
  <si>
    <t>1032-1026-1028-1046-1027-1029-1031-1041-1038-1045-1040-1037-1030-1042-1035-1043-1039-1005-1034-1033-1044-1021-1025-1036</t>
  </si>
  <si>
    <t>ΧΡΥΣΑΛΛΟΣ</t>
  </si>
  <si>
    <t>ΣΤΕΦΑΝΟΣ</t>
  </si>
  <si>
    <t>ΑΙ423251</t>
  </si>
  <si>
    <t>904,2</t>
  </si>
  <si>
    <t>1566,2</t>
  </si>
  <si>
    <t>1026-1018-1028-1023-1025-1012-1027-1020-1015-1010</t>
  </si>
  <si>
    <t>ΤΖΩΡΤΖΑΚΑΚΗΣ</t>
  </si>
  <si>
    <t>ΑΗ965010</t>
  </si>
  <si>
    <t>1563,2</t>
  </si>
  <si>
    <t>ΚΟΥΡΟΥΖΙΔΗΣ</t>
  </si>
  <si>
    <t>ΑΗ840925</t>
  </si>
  <si>
    <t>874,5</t>
  </si>
  <si>
    <t>1562,5</t>
  </si>
  <si>
    <t>1017-1028-1026-1012-1027</t>
  </si>
  <si>
    <t>ΓΚΑΤΖΙΟΥΡΑ</t>
  </si>
  <si>
    <t>Φ275421</t>
  </si>
  <si>
    <t>743,6</t>
  </si>
  <si>
    <t>1561,6</t>
  </si>
  <si>
    <t>1037-1034-1042-1035-1027-1029-1045-1041-1038-1026-1032-1028</t>
  </si>
  <si>
    <t>ΚΑΡΑΒΙΑ</t>
  </si>
  <si>
    <t>ΕΜΑΝΟΥΕΛΑ ΑΝΝΑ ΜΑΡΙΑ</t>
  </si>
  <si>
    <t>ΑΙ761967</t>
  </si>
  <si>
    <t>822,8</t>
  </si>
  <si>
    <t>1560,8</t>
  </si>
  <si>
    <t>1005-1036-1039-1035-1031-1042-1043-1044-1045-1037-1041-1038-1026-1027-1028-1029-1032-1033-1034-1025</t>
  </si>
  <si>
    <t>ΚΑΡΑΚΟΛΙΟΣ</t>
  </si>
  <si>
    <t>ΚΛΕΑΝΘΗΣ</t>
  </si>
  <si>
    <t>ΑΗ177621</t>
  </si>
  <si>
    <t>1058,2</t>
  </si>
  <si>
    <t>1555,2</t>
  </si>
  <si>
    <t>1012-1023-1018-1028-1026-1027-1025-1020-1010</t>
  </si>
  <si>
    <t>ΤΖΙΒΑΝΙΔΟΥ</t>
  </si>
  <si>
    <t>ΔΙΟΜΗΔΗΣ</t>
  </si>
  <si>
    <t>ΑΗ289391</t>
  </si>
  <si>
    <t>1554,9</t>
  </si>
  <si>
    <t>1033-1034-1037-1025-1035-1044-1027-1029-1032-1026-1028-1041-1045-1038-1005</t>
  </si>
  <si>
    <t>ΓΚΑΓΤΖΗΣ</t>
  </si>
  <si>
    <t>ΑΕ338879</t>
  </si>
  <si>
    <t>735,9</t>
  </si>
  <si>
    <t>1553,9</t>
  </si>
  <si>
    <t>1012-1023-1027-1026-1020-1018-1028-1005</t>
  </si>
  <si>
    <t>ΔΗΜΗΤΡΙΟΥ</t>
  </si>
  <si>
    <t>ΚΩΝΣΤΑΝΤΙΝΑ</t>
  </si>
  <si>
    <t>ΑΜ960379</t>
  </si>
  <si>
    <t>794,2</t>
  </si>
  <si>
    <t>1552,2</t>
  </si>
  <si>
    <t>1026-1028-1017-1018</t>
  </si>
  <si>
    <t>ΒΑΛΑΒΑΝΗΣ</t>
  </si>
  <si>
    <t>ΝΙΚΗΤΑΣ</t>
  </si>
  <si>
    <t>ΑΕ309307</t>
  </si>
  <si>
    <t>1551,6</t>
  </si>
  <si>
    <t>1042-1040-1044-1033-1034-1045-1030-1027-1043-1035-1038-1005-1029-1041-1025-1046-1028-1026-1032-1037-1031-1039-1036</t>
  </si>
  <si>
    <t>ΝΤΟΥΝΑΣ</t>
  </si>
  <si>
    <t>ΑΛΕΚΟΣ</t>
  </si>
  <si>
    <t>ΑΕ821841</t>
  </si>
  <si>
    <t>690,8</t>
  </si>
  <si>
    <t>1548,8</t>
  </si>
  <si>
    <t>1014-1012-1023-1013-1010-1027-1005-1020-1025-1015-1016-1026-1028-1017-1018</t>
  </si>
  <si>
    <t>ΘΕΟΔΩΡΟΥ</t>
  </si>
  <si>
    <t>ΟΡΕΣΤΗΣ</t>
  </si>
  <si>
    <t>ΑΗ239931</t>
  </si>
  <si>
    <t>1547,9</t>
  </si>
  <si>
    <t>1046-1028-1032-1033-1034-1009-1040-1038-1027-1031-1044-1041-1025-1035-1039-1045-1043-1030-1037-1029-1042-1026-1036</t>
  </si>
  <si>
    <t>ΚΑΡΑΓΙΑΝΝΗ</t>
  </si>
  <si>
    <t>ΟΛΓΑ ΜΑΡΙΑ</t>
  </si>
  <si>
    <t>ΑΕ709531</t>
  </si>
  <si>
    <t>1547,8</t>
  </si>
  <si>
    <t>1038-1041-1040-1027-1034-1033-1046-1028-1045-1026</t>
  </si>
  <si>
    <t>ΜΑΝΙΟΣ</t>
  </si>
  <si>
    <t>ΑΜ953787</t>
  </si>
  <si>
    <t>1546,8</t>
  </si>
  <si>
    <t>1032-1026-1028-1046</t>
  </si>
  <si>
    <t>ΜΠΟΥΤΖΙΚΟΥΔΗ</t>
  </si>
  <si>
    <t>ΑΖ006353</t>
  </si>
  <si>
    <t>1544,6</t>
  </si>
  <si>
    <t>1027-1038-1029-1005-1041-1040-1045-1021-1044-1046-1031-1028-1026-1032-1025-1034-1033-1035-1042-1037-1043-1030-1039-1036</t>
  </si>
  <si>
    <t>ΓΙΩΤΑΚΟΣ</t>
  </si>
  <si>
    <t>ΑΙ808048</t>
  </si>
  <si>
    <t>865,7</t>
  </si>
  <si>
    <t>1543,7</t>
  </si>
  <si>
    <t>1010-1012-1015-1018-1020-1023-1025-1026-1027-1028-1005</t>
  </si>
  <si>
    <t>ΚΑΡΑΚΟΥΣΗΣ</t>
  </si>
  <si>
    <t>Χ188361</t>
  </si>
  <si>
    <t>1542,3</t>
  </si>
  <si>
    <t>1029-1027-1031-1033-1034-1045-1041-1042-1043-1035-1037-1030-1026-1028-1032-1025-1036</t>
  </si>
  <si>
    <t>ΚΑΡΑΒΙΑΣ</t>
  </si>
  <si>
    <t>ΑΗ218883</t>
  </si>
  <si>
    <t>1542,1</t>
  </si>
  <si>
    <t>1027-1029-1045-1041-1025-1028-1026-1032-1009-1033-1034-1037-1035-1042-1043-1030-1031-1036</t>
  </si>
  <si>
    <t>ΒΛΑΧΟΓΙΑΝΝΗΣ</t>
  </si>
  <si>
    <t>ΠΕΡΙΚΛΗΣ</t>
  </si>
  <si>
    <t>ΑΖ886285</t>
  </si>
  <si>
    <t>1541,6</t>
  </si>
  <si>
    <t>1035-1034-1042-1045-1029-1043-1027-1037-1032-1041-1026-1028-1036-1025</t>
  </si>
  <si>
    <t>ΤΣΙΟΤΣΙΑ</t>
  </si>
  <si>
    <t>ΑΠΟΣΤΟΛΙΑ</t>
  </si>
  <si>
    <t>ΑΑ255795</t>
  </si>
  <si>
    <t>1535,2</t>
  </si>
  <si>
    <t>1033-1034-1054-1055-1046-1032-1009-1028-1026-1042-1043-1038-1027-1064-1060-1052-1006-1035-1037-1044-1029-1056-1059-1025-1030-1031-1039-1045-1005-1066-1062-1041-1036</t>
  </si>
  <si>
    <t>ΚΑΡΠΑΘΑΚΗΣ</t>
  </si>
  <si>
    <t>Χ111592</t>
  </si>
  <si>
    <t>716,1</t>
  </si>
  <si>
    <t>1534,1</t>
  </si>
  <si>
    <t>1027-1028-1026-1023-1012</t>
  </si>
  <si>
    <t>ΚΩΝΣΤΑΝΤΟΠΟΥΛΟΣ</t>
  </si>
  <si>
    <t>ΑΝ253611</t>
  </si>
  <si>
    <t>1533,3</t>
  </si>
  <si>
    <t>1027-1018-1017-1025-1012-1026-1028</t>
  </si>
  <si>
    <t>ΑΝΑΣΤΑΣΙΟΥ</t>
  </si>
  <si>
    <t>ΑΚ260467</t>
  </si>
  <si>
    <t>1523,9</t>
  </si>
  <si>
    <t>1034-1033-1044-1042-1035-1030-1037-1043-1045-1027-1029-1038-1041-1046-1026-1032-1028-1031-1025-1036-1039</t>
  </si>
  <si>
    <t>ΣΕΡΕΤΗΣ</t>
  </si>
  <si>
    <t>Τ987009</t>
  </si>
  <si>
    <t>1522,5</t>
  </si>
  <si>
    <t>1020-1005-1027-1023-1012-1022-1018-1026-1028</t>
  </si>
  <si>
    <t>ΚΟΝΤΑΣ</t>
  </si>
  <si>
    <t>ΑΜ296152</t>
  </si>
  <si>
    <t>702,9</t>
  </si>
  <si>
    <t>1520,9</t>
  </si>
  <si>
    <t>1043-1042-1041-1037-1035-1034-1033-1032-1029-1028-1027-1026-1045</t>
  </si>
  <si>
    <t>ΒΡΑΝΑΚΗΣ</t>
  </si>
  <si>
    <t>ΑΕ153744</t>
  </si>
  <si>
    <t>762,3</t>
  </si>
  <si>
    <t>1520,3</t>
  </si>
  <si>
    <t>1028-1046-1032-1026-1038-1027-1029-1005</t>
  </si>
  <si>
    <t>ΙΤΣΚΟΣ</t>
  </si>
  <si>
    <t>ΜΗΝΑΣ</t>
  </si>
  <si>
    <t>ΑΗ295604</t>
  </si>
  <si>
    <t>662,2</t>
  </si>
  <si>
    <t>1520,2</t>
  </si>
  <si>
    <t>1014-1020-1012-1023-1027-1017-1018-1019-1022-1011-1026-1025-1016-1005-1013-1010</t>
  </si>
  <si>
    <t>ΤΣΙΛΙΚΗ</t>
  </si>
  <si>
    <t>ΑΒ031052</t>
  </si>
  <si>
    <t>1517,6</t>
  </si>
  <si>
    <t>1046-1028-1026-1032-1036-1031</t>
  </si>
  <si>
    <t>ΙΩΑΝΝΗΣ - ΑΡΙΣΤΕΙΔΗΣ</t>
  </si>
  <si>
    <t>Π325814</t>
  </si>
  <si>
    <t>1515,1</t>
  </si>
  <si>
    <t>1032-1026-1028-1046-1038-1027-1005-1041-1045-1029-1033-1034-1035-1037-1042-1044</t>
  </si>
  <si>
    <t>ΤΣΟΥΚΑΣ</t>
  </si>
  <si>
    <t>1513,5</t>
  </si>
  <si>
    <t>1037-1038-1040-1041-1034-1033-1029-1027-1026-1032-1028-1042-1035-1044-1045-1046-1043-1025-1030-1031-1039-1036</t>
  </si>
  <si>
    <t>ΜΗΤΡΑΚΟΣ</t>
  </si>
  <si>
    <t>ΑΗ828018</t>
  </si>
  <si>
    <t>740,3</t>
  </si>
  <si>
    <t>1508,3</t>
  </si>
  <si>
    <t>1023-1012-1027-1011-1018-1019-1026-1028-1020-1022-1014-1017-1010-1013-1015-1016-1025</t>
  </si>
  <si>
    <t>ΒΑΛΕΡΙΑΝΟΥ</t>
  </si>
  <si>
    <t>ΚΥΡΙΑΚΗ</t>
  </si>
  <si>
    <t>ΑΥΓΟΥΣΤΙΝΟΣ</t>
  </si>
  <si>
    <t>ΑΕ699033</t>
  </si>
  <si>
    <t>710,6</t>
  </si>
  <si>
    <t>1506,6</t>
  </si>
  <si>
    <t>1033-1034-1030-1037-1042-1035-1043-1044-1045-1026-1032-1046-1025-1039-1031-1028-1027-1029-1038-1041-1036</t>
  </si>
  <si>
    <t>ΤΑΒΑΝΤΖΗΣ</t>
  </si>
  <si>
    <t>ΑΖ434195</t>
  </si>
  <si>
    <t>663,3</t>
  </si>
  <si>
    <t>1501,3</t>
  </si>
  <si>
    <t>1015-1010-1018-1012-1020-1023-1026-1027</t>
  </si>
  <si>
    <t>ΒΑΣΙΛΕΙΑΔΟΥ</t>
  </si>
  <si>
    <t>Χ389684</t>
  </si>
  <si>
    <t>1500,4</t>
  </si>
  <si>
    <t>1018-1023-1012-1020-1026-1028-1027-1025-1015-1010</t>
  </si>
  <si>
    <t>ΑΔΑΜΟΠΟΥΛΟΥ</t>
  </si>
  <si>
    <t>Χ948918</t>
  </si>
  <si>
    <t>1499,6</t>
  </si>
  <si>
    <t>1025-1028-1018-1023-1012-1026</t>
  </si>
  <si>
    <t>ΚΩΤΣΙΔΗΣ</t>
  </si>
  <si>
    <t>ΑΑ408101</t>
  </si>
  <si>
    <t>1489,5</t>
  </si>
  <si>
    <t>1033-1034-1042-1037-1035-1043-1030-1025-1046-1026-1032-1028-1027-1029-1044-1045-1031-1039-1038-1041-1036</t>
  </si>
  <si>
    <t>ΚΑΡΑΒΙΔΑ</t>
  </si>
  <si>
    <t>ΠΟΛΥΞΕΝΗ</t>
  </si>
  <si>
    <t>Χ781422</t>
  </si>
  <si>
    <t>855,8</t>
  </si>
  <si>
    <t>1485,8</t>
  </si>
  <si>
    <t>1027-1020-1005-1018-1026-1028-1012-1023-1025-1015-1010</t>
  </si>
  <si>
    <t>ΚΟΛΤΣΙΔΑΣ</t>
  </si>
  <si>
    <t>ΑΚ980183</t>
  </si>
  <si>
    <t>793,1</t>
  </si>
  <si>
    <t>1481,1</t>
  </si>
  <si>
    <t>1012-1023-1027-1010-1015-1018-1020-1025-1026-1028</t>
  </si>
  <si>
    <t>ΛΑΔΟΠΟΥΛΟΣ</t>
  </si>
  <si>
    <t>ΑΖ276035</t>
  </si>
  <si>
    <t>1478,6</t>
  </si>
  <si>
    <t>1045-1044-1033-1034-1027-1042-1038-1046-1025-1032-1043-1028-1029-1041-1030-1005-1035-1031-1039-1026-1036-1037</t>
  </si>
  <si>
    <t>ΡΟΜΟΣΙΟΣ</t>
  </si>
  <si>
    <t>ΑΖ648968</t>
  </si>
  <si>
    <t>1477,4</t>
  </si>
  <si>
    <t>1034-1033-1037-1042-1035-1044-1040-1046-1038-1045-1027-1029-1041-1028-1030-1043-1039-1031-1025-1036-1026-1032</t>
  </si>
  <si>
    <t>ΠΙΣΠΑΣ</t>
  </si>
  <si>
    <t>Χ978775</t>
  </si>
  <si>
    <t>1474,2</t>
  </si>
  <si>
    <t>1014-1027-1020-1012-1023-1016-1013-1010-1025-1017-1018-1028-1026-1015-1005-1022-1011-1019</t>
  </si>
  <si>
    <t>ΡΟΔΟΠΟΥΛΟΣ</t>
  </si>
  <si>
    <t>ΙΓΝΑΤΙΟΣ</t>
  </si>
  <si>
    <t>Χ408998</t>
  </si>
  <si>
    <t>1474,1</t>
  </si>
  <si>
    <t>1040-1033-1034-1027-1029-1038-1042-1044-1021-1035-1045-1043-1037-1041-1030-1031-1025-1032-1026-1046-1028-1039-1036</t>
  </si>
  <si>
    <t>ΝΙΑΡΟΣ</t>
  </si>
  <si>
    <t>ΑΙ813434</t>
  </si>
  <si>
    <t>1470,9</t>
  </si>
  <si>
    <t>1044-1040-1033-1034-1030-1025-1037-1027-1021-1029-1038-1035-1043-1042-1041-1045-1031-1046-1028-1032-1039-1036-1026</t>
  </si>
  <si>
    <t>ΠΑΓΓΕΛΑ</t>
  </si>
  <si>
    <t>ΑΖ818878</t>
  </si>
  <si>
    <t>790,9</t>
  </si>
  <si>
    <t>1468,9</t>
  </si>
  <si>
    <t>1010-1012-1013-1014-1017-1023-1025-1026-1027-1028</t>
  </si>
  <si>
    <t>ΚΑΤΣΙΑΝΑ</t>
  </si>
  <si>
    <t>ΑΕ819616</t>
  </si>
  <si>
    <t>1468,7</t>
  </si>
  <si>
    <t>1037-1059-1025-1033-1034-1054-1055-1030-1043-1042-1064-1044-1006-1035-1056-1029-1027-1038-1051-1052-1060-1045-1041-1050-1046-1028-1026-1009-1032-1031-1036-1066-1062-1048-1039</t>
  </si>
  <si>
    <t>ΒΟΥΜΒΟΥΛΑΚΗ</t>
  </si>
  <si>
    <t>ΜΑΡΙΑΝΘΗ</t>
  </si>
  <si>
    <t>ΑΝ465719</t>
  </si>
  <si>
    <t>808,5</t>
  </si>
  <si>
    <t>1466,5</t>
  </si>
  <si>
    <t>1011-1017-1026-1016-1015-1014-1012-1018-1027-1028-1013-1023-1025-1010</t>
  </si>
  <si>
    <t>ΣΤΕΡΓΙΟΥ</t>
  </si>
  <si>
    <t>ΑΝ353369</t>
  </si>
  <si>
    <t>1459,1</t>
  </si>
  <si>
    <t>1017-1018-1015-1014-1012-1023-1027-1026-1028-1020-1025-1010-1013</t>
  </si>
  <si>
    <t>ΚΑΛΟΓΕΡΑΚΗΣ</t>
  </si>
  <si>
    <t>ΑΚ012589</t>
  </si>
  <si>
    <t>697,4</t>
  </si>
  <si>
    <t>1455,4</t>
  </si>
  <si>
    <t>1027-1020-1005-1018-1028-1026-1025-1023-1012-1010-1015</t>
  </si>
  <si>
    <t>ΚΑΡΑΓΙΑΝΝΗΣ</t>
  </si>
  <si>
    <t>ΑΙ294302</t>
  </si>
  <si>
    <t>1044-1034-1035-1033-1041-1042-1037-1045-1038-1027-1026-1028-1032-1046-1029-1043-1030-1031-1025-1039-1036</t>
  </si>
  <si>
    <t>ΖΑΡΑΣ</t>
  </si>
  <si>
    <t>ΜΑΤΘΑΙΟΣ</t>
  </si>
  <si>
    <t>Φ203509</t>
  </si>
  <si>
    <t>1447,8</t>
  </si>
  <si>
    <t>1027-1020-1012-1022-1023-1026-1018-1028-1017-1010-1015</t>
  </si>
  <si>
    <t>ΠΑΠΑΙΩΑΝΝΟΥ</t>
  </si>
  <si>
    <t>ΑΙ299123</t>
  </si>
  <si>
    <t>1446,3</t>
  </si>
  <si>
    <t>1034-1033-1046-1026-1032-1028-1029-1043-1025-1030-1035-1041-1045-1037-1042-1036</t>
  </si>
  <si>
    <t>ΜΑΡΑΚΗΣ</t>
  </si>
  <si>
    <t>ΑΕ469420</t>
  </si>
  <si>
    <t>826,1</t>
  </si>
  <si>
    <t>1444,1</t>
  </si>
  <si>
    <t>1028-1017-1022-1026</t>
  </si>
  <si>
    <t>ΒΕΛΝΙΔΟΥ</t>
  </si>
  <si>
    <t>ΑΗ348115</t>
  </si>
  <si>
    <t>866,8</t>
  </si>
  <si>
    <t>1443,8</t>
  </si>
  <si>
    <t>1043-1033-1034-1035-1042-1037-1045-1027-1029-1025-1041-1032-1028-1026-1030-1031-1036</t>
  </si>
  <si>
    <t>ΣΦΑΚΙΑΝΑΚΗΣ</t>
  </si>
  <si>
    <t>ΑΖ554493</t>
  </si>
  <si>
    <t>1443,4</t>
  </si>
  <si>
    <t>1031-1032-1046-1026-1028</t>
  </si>
  <si>
    <t>ΤΣΙΑΡΑ</t>
  </si>
  <si>
    <t>ΑΡΕΤΗ</t>
  </si>
  <si>
    <t>ΑΓΑΘΑΓΓΕΛΟΣ</t>
  </si>
  <si>
    <t>Φ332369</t>
  </si>
  <si>
    <t>1044-1027-1033-1034-1037-1035-1038-1041-1045-1046-1026-1032-1028-1029-1042-1025-1031-1039-1030-1043-1036</t>
  </si>
  <si>
    <t>ΝΙΚΟΔΕΛΛΗΣ</t>
  </si>
  <si>
    <t>ΑΝ901489</t>
  </si>
  <si>
    <t>1442,8</t>
  </si>
  <si>
    <t>1042-1033-1034-1030-1043-1040-1037-1045-1035-1027-1029-1031-1025-1041-1028-1032-1026-1036</t>
  </si>
  <si>
    <t>ΛΑΓΚΑΔΙΝΟΣ</t>
  </si>
  <si>
    <t>Σ691158</t>
  </si>
  <si>
    <t>819,5</t>
  </si>
  <si>
    <t>1437,5</t>
  </si>
  <si>
    <t>1027-1014-1013-1017-1025-1028-1026-1012-1023-1010</t>
  </si>
  <si>
    <t>ΧΟΥΣΙΑΔΑΣ</t>
  </si>
  <si>
    <t>Ξ993908</t>
  </si>
  <si>
    <t>717,2</t>
  </si>
  <si>
    <t>1435,2</t>
  </si>
  <si>
    <t>1005-1020-1027-1014-1012-1023-1016-1018-1019-1022-1025-1017-1028-1011-1026-1013-1010-1015</t>
  </si>
  <si>
    <t>ΤΣΙΜΠΡΙΚΙΔΗΣ</t>
  </si>
  <si>
    <t>Τ307104</t>
  </si>
  <si>
    <t>1433,4</t>
  </si>
  <si>
    <t>1027-1026-1023-1012-1025-1014</t>
  </si>
  <si>
    <t>ΑΖ393444</t>
  </si>
  <si>
    <t>1035-1043-1034-1033-1030-1042-1037-1045-1027-1029-1028-1032-1026-1039-1025-1041-1031-1036</t>
  </si>
  <si>
    <t>ΓΡΗΓΟΡΑΚΗΣ</t>
  </si>
  <si>
    <t>ΑΜ953819</t>
  </si>
  <si>
    <t>1431,2</t>
  </si>
  <si>
    <t>1026-1028-1017-1027-1014-1025-1015-1012-1013-1010</t>
  </si>
  <si>
    <t>ΚΟΥΤΣΑΝΤΩΝΑΚΗΣ</t>
  </si>
  <si>
    <t>ΑΙ445424</t>
  </si>
  <si>
    <t>1424,3</t>
  </si>
  <si>
    <t>1026-1028-1032-1046</t>
  </si>
  <si>
    <t>ΠΑΠΑΖΟΓΛΟΥ</t>
  </si>
  <si>
    <t>ΤΡΙΑΝΤΑΦΥΛΛΙΑ</t>
  </si>
  <si>
    <t>ΑΖ420099</t>
  </si>
  <si>
    <t>1028-1046-1026-1032-1033-1034-1035-1045-1027-1029-1037-1041-1042</t>
  </si>
  <si>
    <t>ΚΟΥΤΡΑΣ</t>
  </si>
  <si>
    <t>ΑΗ898266</t>
  </si>
  <si>
    <t>1421,9</t>
  </si>
  <si>
    <t>1035-1046-1025-1036-1041-1042-1043-1044-1045-1021-1026-1027-1028-1029-1030-1031-1032-1037-1038</t>
  </si>
  <si>
    <t>ΣΙΖΙΟΠΚΟΣ</t>
  </si>
  <si>
    <t>ΑΑ237008</t>
  </si>
  <si>
    <t>1421,4</t>
  </si>
  <si>
    <t>1034-1033-1042-1037-1030-1035-1043-1044-1045-1027-1029-1041-1038-1025-1028-1046-1039-1026-1032-1031</t>
  </si>
  <si>
    <t>ΔΟΥΝΔΟΥΛΑΚΗΣ</t>
  </si>
  <si>
    <t>ΚΥΡΙΑΚΟΣ</t>
  </si>
  <si>
    <t>ΑΜ458931</t>
  </si>
  <si>
    <t>1419,9</t>
  </si>
  <si>
    <t>1026-1028-1027-1025-1023-1012</t>
  </si>
  <si>
    <t>ΑΝΔΡΟΥΛΑΚΗΣ</t>
  </si>
  <si>
    <t>ΑΜ957719</t>
  </si>
  <si>
    <t>1419,8</t>
  </si>
  <si>
    <t>ΓΙΑΝΝΑΚΟΠΟΥΛΟΣ</t>
  </si>
  <si>
    <t>Φ242702</t>
  </si>
  <si>
    <t>1418,5</t>
  </si>
  <si>
    <t>1041-1026-1028</t>
  </si>
  <si>
    <t>ΠΕΡΙΟΡΗΣ</t>
  </si>
  <si>
    <t>Χ503790</t>
  </si>
  <si>
    <t>1036-1044-1042-1005-1039-1046-1041-1031-1025-1028-1029-1027-1038-1026-1032-1033-1034-1030-1043-1035-1045-1037-1040-1021</t>
  </si>
  <si>
    <t>ΑΣΛΑΝΙΔΗΣ</t>
  </si>
  <si>
    <t>ΜΙΧΑΛΗΣ</t>
  </si>
  <si>
    <t>ΛΕΟΝΤΙΟΣ</t>
  </si>
  <si>
    <t>ΑΙ990302</t>
  </si>
  <si>
    <t>1029-1027-1040-1045-1038-1033-1034-1041-1021-1044-1042-1030-1037-1043-1035-1031-1039-1046-1026-1032-1028-1025-1036</t>
  </si>
  <si>
    <t>ΜΟΥΣΤΑΚΑ</t>
  </si>
  <si>
    <t>Χ391746</t>
  </si>
  <si>
    <t>1416,5</t>
  </si>
  <si>
    <t>1023-1012-1020-1027-1026-1028-1017-1025-1015-1010</t>
  </si>
  <si>
    <t>ΓΕΩΡΓΟΠΟΥΛΟΣ</t>
  </si>
  <si>
    <t>Ξ569453</t>
  </si>
  <si>
    <t>1415,9</t>
  </si>
  <si>
    <t>1013-1017-1022-1028-1026-1018-1010-1012-1014-1015-1020-1023-1025-1027-1005</t>
  </si>
  <si>
    <t>ΜΑΥΡΕΔΑΚΗΣ</t>
  </si>
  <si>
    <t>ΑΜ583697</t>
  </si>
  <si>
    <t>1411,1</t>
  </si>
  <si>
    <t>1022-1018-1019-1017-1028-1026-1011-1027-1024-1025-1020-1016-1012-1023-1014-1021-1015-1010-1013</t>
  </si>
  <si>
    <t>ΒΑΡΟΥΣΙΑΔΟΥ</t>
  </si>
  <si>
    <t>ΜΑΡΘΑ</t>
  </si>
  <si>
    <t>ΑΖ151495</t>
  </si>
  <si>
    <t>711,7</t>
  </si>
  <si>
    <t>1409,7</t>
  </si>
  <si>
    <t>1033-1034-1043-1042-1030-1037-1035-1040-1044-1045-1029-1027-1025-1046-1026-1032-1028-1038-1041-1031-1036</t>
  </si>
  <si>
    <t>ΒΕΝΙΖΕΛΟΣ</t>
  </si>
  <si>
    <t>ΑΙ949279</t>
  </si>
  <si>
    <t>1409,6</t>
  </si>
  <si>
    <t>1026-1028-1011-1017-1018-1019</t>
  </si>
  <si>
    <t>ΚΑΛΑΦΑΤΗΣ</t>
  </si>
  <si>
    <t>ΑΚ472504</t>
  </si>
  <si>
    <t>ΑΡΑΒΑΝΤΙΝΟΣ ΚΑΡΛΑΤΟΣ</t>
  </si>
  <si>
    <t>ΓΕΡΑΣΙΜΟΣ</t>
  </si>
  <si>
    <t>ΑΜ235726</t>
  </si>
  <si>
    <t>1407,8</t>
  </si>
  <si>
    <t>1025-1028-1026-1032-1037-1041-1042-1043-1035-1031-1030-1029-1027-1033-1034-1045-1036</t>
  </si>
  <si>
    <t>ΠΑΝΑΓΙΩΤΑΚΗΣ</t>
  </si>
  <si>
    <t>ΑΒΡΑΑΜ</t>
  </si>
  <si>
    <t>ΑΙ447045</t>
  </si>
  <si>
    <t>1032-1026-1028-1046-1027-1038</t>
  </si>
  <si>
    <t>ΚΥΡΑΤΖΟΓΛΟΥ</t>
  </si>
  <si>
    <t>ΑΝΝΑ ΧΡΙΣΤΙΝΑ</t>
  </si>
  <si>
    <t>ΕΥΣΤΑΘΙΟΣ</t>
  </si>
  <si>
    <t>Π413934</t>
  </si>
  <si>
    <t>688,6</t>
  </si>
  <si>
    <t>1406,6</t>
  </si>
  <si>
    <t>1034-1033-1042-1035-1037-1044-1041-1045-1038-1026-1032-1027-1029-1028</t>
  </si>
  <si>
    <t>ΓΚΛΙΑΤΗ</t>
  </si>
  <si>
    <t>ΣΟΦΙΑ</t>
  </si>
  <si>
    <t>Χ101225</t>
  </si>
  <si>
    <t>1406,3</t>
  </si>
  <si>
    <t>1037-1033-1034-1038-1027-1029-1046-1031-1028-1044-1025-1042-1035-1030-1032-1026-1039-1041-1036-1043-1045</t>
  </si>
  <si>
    <t>ΓΙΝΟΠΟΥΛΟΥ</t>
  </si>
  <si>
    <t>ΓΡΗΓΟΡΙΟΣ</t>
  </si>
  <si>
    <t>Φ493450</t>
  </si>
  <si>
    <t>1405,3</t>
  </si>
  <si>
    <t>1012-1018-1020-1023-1026-1028</t>
  </si>
  <si>
    <t>ΓΚΡΙΓΚΑΣ</t>
  </si>
  <si>
    <t>ΑΜ826054</t>
  </si>
  <si>
    <t>1026-1027-1028-1029-1030-1031-1032-1033-1034-1035-1036-1037-1040-1041-1042-1043-1045-1046</t>
  </si>
  <si>
    <t>ΒΑΧΑΡΕΛΗΣ</t>
  </si>
  <si>
    <t>ΠΑΝΤΕΛΗΣ</t>
  </si>
  <si>
    <t>ΑΚ509517</t>
  </si>
  <si>
    <t>1404,4</t>
  </si>
  <si>
    <t>1012-1023-1027-1020-1005-1026-1017-1018-1028</t>
  </si>
  <si>
    <t>ΣΠΥΡΟΠΟΥΛΟΣ</t>
  </si>
  <si>
    <t>ΑΕ701778</t>
  </si>
  <si>
    <t>1402,3</t>
  </si>
  <si>
    <t>1030-1043-1042-1037-1035-1036-1031-1029-1027-1032-1026-1045-1041-1033-1034-1028-1025</t>
  </si>
  <si>
    <t>ΤΑΣΙΑΔΗΣ</t>
  </si>
  <si>
    <t>ΓΡΗΓΟΡΙΟ</t>
  </si>
  <si>
    <t>ΑΒ706731</t>
  </si>
  <si>
    <t>732,6</t>
  </si>
  <si>
    <t>1400,6</t>
  </si>
  <si>
    <t>1033-1034-1035-1042-1037-1025-1027-1029-1038-1045-1041-1026-1028</t>
  </si>
  <si>
    <t>ΖΗΚΟΣ</t>
  </si>
  <si>
    <t>ΑΚ518582</t>
  </si>
  <si>
    <t>1397,2</t>
  </si>
  <si>
    <t>1027-1020-1012-1018-1023-1026-1028</t>
  </si>
  <si>
    <t>ΚΑΛΥΒΑΣ</t>
  </si>
  <si>
    <t>ΑΗ480015</t>
  </si>
  <si>
    <t>1396,8</t>
  </si>
  <si>
    <t>1045-1035-1033-1034-1032-1026-1025-1028-1027-1029-1042</t>
  </si>
  <si>
    <t>ΚΑΡΡΑΣ</t>
  </si>
  <si>
    <t>ΑΚ309065</t>
  </si>
  <si>
    <t>675,4</t>
  </si>
  <si>
    <t>1393,4</t>
  </si>
  <si>
    <t>1034-1033-1046-1026-1035-1042-1028-1027-1038-1045-1044-1029-1037-1032-1041-1039-1043-1030-1025-1031</t>
  </si>
  <si>
    <t>ΑΓΓΕΛΟΠΟΥΛΟΣ</t>
  </si>
  <si>
    <t>ΠΑΝΟΣ</t>
  </si>
  <si>
    <t>ΑΗ034940</t>
  </si>
  <si>
    <t>754,6</t>
  </si>
  <si>
    <t>1392,6</t>
  </si>
  <si>
    <t>1026-1027-1028-1032-1033-1034-1035-1037-1038-1041-1042-1044-1045-1046</t>
  </si>
  <si>
    <t>ΠΑΝΑΓΙΩΤΙΔΗΣ</t>
  </si>
  <si>
    <t>ΑΗ276653</t>
  </si>
  <si>
    <t>630,3</t>
  </si>
  <si>
    <t>1388,3</t>
  </si>
  <si>
    <t>1040-1033-1034-1044-1045-1035-1027-1029-1030-1042-1043-1038-1037-1031-1046-1028-1032-1026</t>
  </si>
  <si>
    <t>ΚΟΥΤΡΑΚΗΣ</t>
  </si>
  <si>
    <t>ΑΒ480790</t>
  </si>
  <si>
    <t>768,9</t>
  </si>
  <si>
    <t>1386,9</t>
  </si>
  <si>
    <t>1032-1026-1028-1046-1027-1029-1045-1041-1034-1035-1037-1042-1025-1044-1036-1031-1030-1033-1038-1040-1039-1043</t>
  </si>
  <si>
    <t>ΣΒΕΝΤΖΟΥΡΗΣ</t>
  </si>
  <si>
    <t>ΑΜ390987</t>
  </si>
  <si>
    <t>1385,9</t>
  </si>
  <si>
    <t>1021-1014-1044-1040-1042-1045-1029-1027-1020-1005-1016-1033-1034-1030-1037-1043-1023-1012-1035-1013-1038-1041-1025-1031-1010-1017-1022-1018-1019-1046-1011-1026-1032-1028-1015-1039-1036</t>
  </si>
  <si>
    <t>ΒΕΡΝΑΡΔΟΣ</t>
  </si>
  <si>
    <t>ΑΝ474482</t>
  </si>
  <si>
    <t>1383,7</t>
  </si>
  <si>
    <t>1028-1018-1019-1017-1022-1011-1026-1014-1023-1012-1027-1020-1013-1010-1015-1016-1025</t>
  </si>
  <si>
    <t>ΤΣΙΓΚΑΣ</t>
  </si>
  <si>
    <t>ΑΚ445251</t>
  </si>
  <si>
    <t>1377,4</t>
  </si>
  <si>
    <t>1017-1018-1022-1025-1026-1012-1023-1016-1020-1028-1027-1010-1015</t>
  </si>
  <si>
    <t>ΚΟΣΜΙΔΗΣ</t>
  </si>
  <si>
    <t>ΑΗ293725</t>
  </si>
  <si>
    <t>1037-1059-1030-1034-1035-1042-1043-1045-1027-1029-1056-1064-1025-1041-1026-1032-1028-1051-1052-1009-1066-1036</t>
  </si>
  <si>
    <t>ΕΥΓΕΝΙΔΗΣ</t>
  </si>
  <si>
    <t>ΠΡΟΚΟΠΙΟΣ</t>
  </si>
  <si>
    <t>ΙΟΡΔΑΝΗΣ</t>
  </si>
  <si>
    <t>ΑΖ899812</t>
  </si>
  <si>
    <t>1012-1013-1014-1010-1016-1017-1023-1025-1026-1028-1027-1011</t>
  </si>
  <si>
    <t>ΤΣΕΡΠΕΣ</t>
  </si>
  <si>
    <t>Τ378533</t>
  </si>
  <si>
    <t>1012-1023-1027-1025-1010-1026-1028</t>
  </si>
  <si>
    <t>Σ934720</t>
  </si>
  <si>
    <t>1371,9</t>
  </si>
  <si>
    <t>1042-1045-1044-1027-1029-1030-1026-1032-1028-1046-1035-1043-1034-1039-1036-1037-1038-1041</t>
  </si>
  <si>
    <t>ΓΚΑΜΠΕΣΗ</t>
  </si>
  <si>
    <t>ΑΒ863381</t>
  </si>
  <si>
    <t>1370,8</t>
  </si>
  <si>
    <t>1037-1034-1033-1042-1044-1035-1040-1045-1027-1029-1038-1026-1032-1028-1046-1021-1025-1043-1031</t>
  </si>
  <si>
    <t>ΤΟΜΑΡΑΣ</t>
  </si>
  <si>
    <t>ΑΙ750141</t>
  </si>
  <si>
    <t>1370,6</t>
  </si>
  <si>
    <t>1025-1027-1020-1018-1026-1028-1017-1012-1023</t>
  </si>
  <si>
    <t>ΓΕΩΡΓΙΟΥ</t>
  </si>
  <si>
    <t>ΑΚ431269</t>
  </si>
  <si>
    <t>1369,6</t>
  </si>
  <si>
    <t>1044-1040-1027-1029-1038-1026-1030-1031-1032-1033-1034-1035-1036-1028-1025-1041-1042-1043-1021-1045-1046</t>
  </si>
  <si>
    <t>ΜΑΓΚΛΑΡΑΣ</t>
  </si>
  <si>
    <t>Ρ327816</t>
  </si>
  <si>
    <t>1367,9</t>
  </si>
  <si>
    <t>1041-1026-1028-1025-1027-1042-1044-1045-1046-1043-1040-1038-1037-1034-1039-1035-1031-1032-1030-1036-1005</t>
  </si>
  <si>
    <t>Σ840029</t>
  </si>
  <si>
    <t>1367,6</t>
  </si>
  <si>
    <t>1027-1020-1005-1012-1023-1018-1026-1028</t>
  </si>
  <si>
    <t>ΚΑΤΣΙΛΙΔΟΥ</t>
  </si>
  <si>
    <t>ΠΑΡΑΣΚΕΥΑΣ</t>
  </si>
  <si>
    <t>ΑΕ761389</t>
  </si>
  <si>
    <t>1365,4</t>
  </si>
  <si>
    <t>1023-1012-1025-1010-1027-1026-1018-1028-1015-1020</t>
  </si>
  <si>
    <t>ΚΑΛΟΓΗΡΟΣ</t>
  </si>
  <si>
    <t>ΑΗ273303</t>
  </si>
  <si>
    <t>1364,9</t>
  </si>
  <si>
    <t>1029-1026-1027-1028-1032-1034-1035-1037-1041-1042-1045</t>
  </si>
  <si>
    <t>ΗΛΙΑΚΗΣ</t>
  </si>
  <si>
    <t>Χ806928</t>
  </si>
  <si>
    <t>1364,7</t>
  </si>
  <si>
    <t>1038-1044-1027-1034-1033-1029-1041-1045-1028-1046-1026-1032-1031-1042-1039-1036-1035-1025-1030-1037-1043</t>
  </si>
  <si>
    <t>ΤΑΜΠΑΣ</t>
  </si>
  <si>
    <t>Τ003137</t>
  </si>
  <si>
    <t>1363,4</t>
  </si>
  <si>
    <t>1005-1026-1027-1028-1029-1032-1033-1034-1035-1037-1038-1041-1042-1044-1045-1046</t>
  </si>
  <si>
    <t>ΜΑΥΡΟΥΔΗΣ</t>
  </si>
  <si>
    <t>ΑΚ980738</t>
  </si>
  <si>
    <t>1353,9</t>
  </si>
  <si>
    <t>1034-1035-1037-1046-1028-1026-1032-1027-1029-1041-1045-1042</t>
  </si>
  <si>
    <t>ΚΑΠΕΤΑΝΟΥ</t>
  </si>
  <si>
    <t>ΠΑΥΛΙΝΑ</t>
  </si>
  <si>
    <t>Χ988041</t>
  </si>
  <si>
    <t>896,5</t>
  </si>
  <si>
    <t>1353,5</t>
  </si>
  <si>
    <t>ΠΑΠΑΝΙΚΟΛΑΟΥ</t>
  </si>
  <si>
    <t>ΑΚ341546</t>
  </si>
  <si>
    <t>1349,6</t>
  </si>
  <si>
    <t>1046-1038-1027-1044-1041-1026-1028-1029-1032-1033-1034-1035-1037-1042-1045-1036-1043-1025-1031-1030-1039-1005</t>
  </si>
  <si>
    <t>ΓΚΑΓΚΑΒΟΥΖΗΣ</t>
  </si>
  <si>
    <t>ΑΙ696010</t>
  </si>
  <si>
    <t>590,7</t>
  </si>
  <si>
    <t>1348,7</t>
  </si>
  <si>
    <t>1020-1005-1038-1029-1027-1024-1034-1033-1045-1044-1041-1042-1037-1023-1012-1028-1018-1026-1046-1032-1022-1043-1010</t>
  </si>
  <si>
    <t>ΑΖ482552</t>
  </si>
  <si>
    <t>1346,7</t>
  </si>
  <si>
    <t>1029-1027-1025-1026-1028-1030-1031-1032-1033-1034-1035-1036-1037-1041-1042-1043-1045</t>
  </si>
  <si>
    <t>ΤΖΑΝΕΛΛΟΥ</t>
  </si>
  <si>
    <t>Π916856</t>
  </si>
  <si>
    <t>1345,1</t>
  </si>
  <si>
    <t>1027-1029-1045-1034-1041-1032-1026-1028-1035-1043-1030-1025</t>
  </si>
  <si>
    <t>ΧΑΛΚΙΑ</t>
  </si>
  <si>
    <t>ΑΝ706398</t>
  </si>
  <si>
    <t>1339,6</t>
  </si>
  <si>
    <t>1033-1034-1042-1040-1046-1028-1026-1032-1031</t>
  </si>
  <si>
    <t>ΛΙΑΠΗΣ</t>
  </si>
  <si>
    <t>ΑΖ406810</t>
  </si>
  <si>
    <t>1337,8</t>
  </si>
  <si>
    <t>1005-1010-1011-1012-1013-1014-1015-1016-1017-1018-1019-1020-1022-1023-1025-1026-1027-1028</t>
  </si>
  <si>
    <t>ΧΟΥΧΟΥΜΗΣ</t>
  </si>
  <si>
    <t>ΑΒ986274</t>
  </si>
  <si>
    <t>1337,1</t>
  </si>
  <si>
    <t>1027-1014-1016-1013-1012-1010-1015-1017-1019-1018-1011-1026-1028-1025</t>
  </si>
  <si>
    <t>ΡΟΚΑΔΑΚΗ</t>
  </si>
  <si>
    <t>Χ358563</t>
  </si>
  <si>
    <t>1026-1028-1018-1017</t>
  </si>
  <si>
    <t>ΜΠΑΜΙΧΟΣ</t>
  </si>
  <si>
    <t>ΑΗ815891</t>
  </si>
  <si>
    <t>676,5</t>
  </si>
  <si>
    <t>1334,5</t>
  </si>
  <si>
    <t>1020-1010-1028-1011-1012-1013-1014-1015-1016-1017-1018-1019-1022-1023-1025-1026-1027-1005</t>
  </si>
  <si>
    <t>ΚΟΥΡΙΔΑΚΗΣ</t>
  </si>
  <si>
    <t>Τ456777</t>
  </si>
  <si>
    <t>1028-1026-1046-1017-1018</t>
  </si>
  <si>
    <t>ΚΑΛΟΔΗΜΙΔΗΣ</t>
  </si>
  <si>
    <t>ΑΖ423423</t>
  </si>
  <si>
    <t>684,2</t>
  </si>
  <si>
    <t>1334,2</t>
  </si>
  <si>
    <t>1036-1031-1032-1026-1028-1025-1041-1029-1027-1035-1042-1030-1043-1033-1034-1045-1037</t>
  </si>
  <si>
    <t>ΜΠΟΥΤΣΑΚΗΣ</t>
  </si>
  <si>
    <t>Χ350191</t>
  </si>
  <si>
    <t>ΑΝΔΡΟΝΙΚΟΣ</t>
  </si>
  <si>
    <t>ΑΝΔΡΩΝΗΣ</t>
  </si>
  <si>
    <t>ΑΚ408171</t>
  </si>
  <si>
    <t>1014-1016-1025-1012-1023-1027-1013-1010-1017-1026-1028</t>
  </si>
  <si>
    <t>ΚΑΣΤΑΝΟΣ</t>
  </si>
  <si>
    <t>ΑΙ230956</t>
  </si>
  <si>
    <t>870,1</t>
  </si>
  <si>
    <t>1332,1</t>
  </si>
  <si>
    <t>1010-1012-1015-1018-1020-1023-1025-1026-1027-1028</t>
  </si>
  <si>
    <t>ΚΑΡΑΔΗΜΟΥ</t>
  </si>
  <si>
    <t>ΑΙ350880</t>
  </si>
  <si>
    <t>1330,8</t>
  </si>
  <si>
    <t>1026-1028-1032-1037-1042-1046-1035-1029-1030-1031-1033-1034-1027-1041-1043-1045-1025-1036</t>
  </si>
  <si>
    <t>ΜΑΡΚΑΤΣΑΚΗΣ</t>
  </si>
  <si>
    <t>ΑΑ951330</t>
  </si>
  <si>
    <t>709,5</t>
  </si>
  <si>
    <t>1327,5</t>
  </si>
  <si>
    <t>1028-1032-1026-1033-1034-1027-1031</t>
  </si>
  <si>
    <t>ΠΑΝΑΓΙΩΤΟΠΟΥΛΟΣ</t>
  </si>
  <si>
    <t>ΑΙ475821</t>
  </si>
  <si>
    <t>707,3</t>
  </si>
  <si>
    <t>1325,3</t>
  </si>
  <si>
    <t>1036-1045-1032-1040-1031-1041-1042-1035-1028-1026-1025-1029-1037-1033-1034-1027-1043-1030</t>
  </si>
  <si>
    <t>ΝΤΟΥΜΑΣ</t>
  </si>
  <si>
    <t>Χ267517</t>
  </si>
  <si>
    <t>1324,2</t>
  </si>
  <si>
    <t>1028-1026-1017</t>
  </si>
  <si>
    <t>ΚΑΛΟΜΕΝΟΠΟΥΛΟΣ</t>
  </si>
  <si>
    <t>ΑΖ972816</t>
  </si>
  <si>
    <t>744,7</t>
  </si>
  <si>
    <t>1321,7</t>
  </si>
  <si>
    <t>1028-1011-1026-1032-1018</t>
  </si>
  <si>
    <t>ΔΗΜΗΤΡΙΑΔΗΣ</t>
  </si>
  <si>
    <t>ΑΖ381190</t>
  </si>
  <si>
    <t>1321,3</t>
  </si>
  <si>
    <t>1035-1043-1034-1030-1033-1042-1037-1044-1027-1029-1045-1038-1041-1005-1046-1039-1032-1026-1028-1025-1031-1036</t>
  </si>
  <si>
    <t>ΦΟΥΝΤΑΣ</t>
  </si>
  <si>
    <t>ΟΥΑΣΙΓΚΤΩΝ</t>
  </si>
  <si>
    <t>ΑΜ268667</t>
  </si>
  <si>
    <t>695,2</t>
  </si>
  <si>
    <t>1313,2</t>
  </si>
  <si>
    <t>1034-1033-1043-1035-1042-1030-1046-1028-1026-1032-1025-1044-1031-1027-1039-1036-1029</t>
  </si>
  <si>
    <t>ΔΙΨΗΣ</t>
  </si>
  <si>
    <t>ΑΒ870843</t>
  </si>
  <si>
    <t>654,5</t>
  </si>
  <si>
    <t>1312,5</t>
  </si>
  <si>
    <t>1030-1033-1034-1035-1044-1040-1042-1046-1027-1032-1038-1041-1028-1029-1026-1045-1037-1005</t>
  </si>
  <si>
    <t>ΑΖ763344</t>
  </si>
  <si>
    <t>1311,8</t>
  </si>
  <si>
    <t>ΚΑΡΑΓΕΩΡΓΟΣ</t>
  </si>
  <si>
    <t>ΖΑΧΑΡΙΑΣ</t>
  </si>
  <si>
    <t>Φ213013</t>
  </si>
  <si>
    <t>1311,6</t>
  </si>
  <si>
    <t>1012-1023-1025-1027-1020-1010-1026-1028-1018-1015</t>
  </si>
  <si>
    <t>ΠΑΝΤΑΖΗΣ</t>
  </si>
  <si>
    <t>ΣΩΚΡΑΤΗΣ</t>
  </si>
  <si>
    <t>Ν804921</t>
  </si>
  <si>
    <t>691,9</t>
  </si>
  <si>
    <t>1309,9</t>
  </si>
  <si>
    <t>1026-1027-1028-1029-1034-1035-1036-1041-1042-1043-1045-1046</t>
  </si>
  <si>
    <t>ΓΕΩΡΓΙΑΔΗΣ</t>
  </si>
  <si>
    <t>ΑΗ393514</t>
  </si>
  <si>
    <t>1309,4</t>
  </si>
  <si>
    <t>1023-1012-1011-1014-1017-1018-1019-1020-1022-1021-1024-1025-1026-1027-1028</t>
  </si>
  <si>
    <t>ΜΑΥΡΟΓΟΝΑΤΟΣ</t>
  </si>
  <si>
    <t>ΑΕ817608</t>
  </si>
  <si>
    <t>651,2</t>
  </si>
  <si>
    <t>1309,2</t>
  </si>
  <si>
    <t>1031-1039-1025-1046-1028-1032-1026-1037-1027-1029-1030-1035-1036-1042-1041-1044-1043-1033-1034-1045-1038</t>
  </si>
  <si>
    <t>ΛΙΟΛΙΟΣ</t>
  </si>
  <si>
    <t>ΑΖ829445</t>
  </si>
  <si>
    <t>1308,8</t>
  </si>
  <si>
    <t>1030-1042-1034-1033-1037-1035-1043-1045-1041-1027-1026-1032-1028-1029-1031-1025-1036</t>
  </si>
  <si>
    <t>ΚΩΣΤΑΚΗΣ</t>
  </si>
  <si>
    <t>877,8</t>
  </si>
  <si>
    <t>1306,8</t>
  </si>
  <si>
    <t>1032-1009-1026-1028-1027-1029-1052-1051-1060-1033-1034-1055-1045-1041-1042-1064-1035-1037-1056-1059</t>
  </si>
  <si>
    <t>ΣΠΥΡΙΔΟΠΟΥΛΟΣ</t>
  </si>
  <si>
    <t>ΑΚ303455</t>
  </si>
  <si>
    <t>1302,5</t>
  </si>
  <si>
    <t>1022-1017-1018-1019-1026-1011-1012-1013-1028</t>
  </si>
  <si>
    <t>ΖΑΧΑΡΑΚΗΣ</t>
  </si>
  <si>
    <t>ΑΝΔΡ</t>
  </si>
  <si>
    <t>ΚΩΝ</t>
  </si>
  <si>
    <t>Χ492309</t>
  </si>
  <si>
    <t>1301,9</t>
  </si>
  <si>
    <t>ΤΖΑΝΗΣ</t>
  </si>
  <si>
    <t>ΑΖ806594</t>
  </si>
  <si>
    <t>1301,1</t>
  </si>
  <si>
    <t>1033-1034-1042-1037-1035-1040-1045-1029-1027-1041-1026-1028-1032</t>
  </si>
  <si>
    <t>ΚΟΛΛΙΟΠΟΥΛΟΣ</t>
  </si>
  <si>
    <t>ΑΗ555864</t>
  </si>
  <si>
    <t>1026-1027-1028-1029-1032-1033-1034-1018-1022-1024-1025-1010-1012-1014-1017</t>
  </si>
  <si>
    <t>ΚΑΡΑΓΕΒΡΕΚΗΣ</t>
  </si>
  <si>
    <t>ΠΕΛΟΠΙΔΑΣ</t>
  </si>
  <si>
    <t>ΑΚ870591</t>
  </si>
  <si>
    <t>796,4</t>
  </si>
  <si>
    <t>1288,4</t>
  </si>
  <si>
    <t>1010-1012-1013-1014-1015-1017-1018-1020-1023-1025-1026-1027-1028</t>
  </si>
  <si>
    <t>ΣΑΛΟΥΣΤΡΟΣ</t>
  </si>
  <si>
    <t>Χ357056</t>
  </si>
  <si>
    <t>756,8</t>
  </si>
  <si>
    <t>1283,8</t>
  </si>
  <si>
    <t>1032-1026-1028-1041-1027-1029-1045-1042-1035-1037-1034-1025-1043-1036-1030</t>
  </si>
  <si>
    <t>ΠΑΛΤΟΓΛΟΥ</t>
  </si>
  <si>
    <t>Χ218894</t>
  </si>
  <si>
    <t>1278,8</t>
  </si>
  <si>
    <t>1027-1020-1025-1016-1014-1011-1017-1018-1019-1022-1026-1028-1015-1012-1023-1013-1010</t>
  </si>
  <si>
    <t>ΤΖΗΜΟΥΡΤΑΣ</t>
  </si>
  <si>
    <t>ΑΚ983598</t>
  </si>
  <si>
    <t>1275,8</t>
  </si>
  <si>
    <t>1037-1041-1034-1027-1029-1035-1040-1045-1026-1028-1032-1046</t>
  </si>
  <si>
    <t>ΠΕΤΡΑΤΟΥ</t>
  </si>
  <si>
    <t>ΠΑΝΑΓΙΩΤΑ</t>
  </si>
  <si>
    <t>Φ216434</t>
  </si>
  <si>
    <t>1275,2</t>
  </si>
  <si>
    <t>1026-1028-1012-1027-1025</t>
  </si>
  <si>
    <t>ΤΖΕΤΖΟΥΜΗΣ</t>
  </si>
  <si>
    <t>ΑΜ331525</t>
  </si>
  <si>
    <t>1272,5</t>
  </si>
  <si>
    <t>ΣΑΡΡΗΣ</t>
  </si>
  <si>
    <t>ΑΙ757102</t>
  </si>
  <si>
    <t>1269,4</t>
  </si>
  <si>
    <t>1034-1033-1035-1025-1032-1028-1026-1043</t>
  </si>
  <si>
    <t>ΔΑΦΕΡΜΟΣ</t>
  </si>
  <si>
    <t>ΑΗ462132</t>
  </si>
  <si>
    <t>797,5</t>
  </si>
  <si>
    <t>1259,5</t>
  </si>
  <si>
    <t>1028-1046-1032-1045-1027-1034-1033-1026-1005-1029-1030-1031-1035-1036-1037-1038-1039-1043-1044-1041-1042</t>
  </si>
  <si>
    <t>ΠΑΠΑΚΩΝΣΤΑΝΤΙΝΟΥ</t>
  </si>
  <si>
    <t>ΑΧΙΛΛΕΑΣ</t>
  </si>
  <si>
    <t>ΑΝΑΡΓΥΡΟΣ</t>
  </si>
  <si>
    <t>Χ913956</t>
  </si>
  <si>
    <t>1230,3</t>
  </si>
  <si>
    <t>1014-1020-1023-1012-1010-1015-1018-1025-1026-1027-1028-1005</t>
  </si>
  <si>
    <t>ΚΙΚΙΔΗΣ</t>
  </si>
  <si>
    <t>ΙΕΡΟΘΕΟΣ</t>
  </si>
  <si>
    <t>Χ620024</t>
  </si>
  <si>
    <t>1223,5</t>
  </si>
  <si>
    <t>1027-1012-1023-1010-1022-1025-1026-1028</t>
  </si>
  <si>
    <t>ΡΟΥΣΣΟΣ</t>
  </si>
  <si>
    <t>ΙΩΑΝΝΗΣ ΔΗΜΗΤΡΙΟΣ</t>
  </si>
  <si>
    <t>Φ326124</t>
  </si>
  <si>
    <t>1223,4</t>
  </si>
  <si>
    <t>1005-1012-1023-1027-1020-1026-1028</t>
  </si>
  <si>
    <t>ΧΩΡΙΑΝΟΠΟΥΛΟΥ</t>
  </si>
  <si>
    <t>ΕΛΙΣΑΒΕΤ</t>
  </si>
  <si>
    <t>Χ346862</t>
  </si>
  <si>
    <t>728,2</t>
  </si>
  <si>
    <t>1213,2</t>
  </si>
  <si>
    <t>1011-1018-1019-1028-1026-1017-1014-1027-1025-1016-1015-1012-1023-1022-1010-1013-1020</t>
  </si>
  <si>
    <t>ΑΓΓΕΛΟΠΟΥΛΟΥ</t>
  </si>
  <si>
    <t>ΑΜ371507</t>
  </si>
  <si>
    <t>1205,1</t>
  </si>
  <si>
    <t>1042-1034-1045-1044-1040-1037-1030-1027-1029-1035-1041-1026-1028-1032</t>
  </si>
  <si>
    <t>ΣΑΡΑΚΙΝΙΩΤΗ</t>
  </si>
  <si>
    <t>Χ287703</t>
  </si>
  <si>
    <t>1204,6</t>
  </si>
  <si>
    <t>1025-1027-1028-1026-1005-1020-1012-1017-1018-1015-1010-1011-1022-1023-1014-1019-1013</t>
  </si>
  <si>
    <t>ΖΥΜΒΡΑΓΑΚΗΣ</t>
  </si>
  <si>
    <t>ΓΕΩΡΓΙΟΣ-ΣΤΥΛΙΑΝΟΣ</t>
  </si>
  <si>
    <t>Χ993835</t>
  </si>
  <si>
    <t>949,3</t>
  </si>
  <si>
    <t>1203,3</t>
  </si>
  <si>
    <t>1028-1026-1032-1041-1027-1029-1045</t>
  </si>
  <si>
    <t>ΧΑΤΖΟΓΛΟΥ</t>
  </si>
  <si>
    <t>ΠΡΟΔΡΟΜΟΣ</t>
  </si>
  <si>
    <t>ΑΝ141734</t>
  </si>
  <si>
    <t>1202,8</t>
  </si>
  <si>
    <t>1040-1046-1028-1044-1035-1034-1025-1027-1033-1039-1038-1031-1026-1041-1032-1036-1029-1030-1042-1045-1037-1043-1005</t>
  </si>
  <si>
    <t>ΚΑΡΑΜΠΑΣΗ</t>
  </si>
  <si>
    <t>Χ390738</t>
  </si>
  <si>
    <t>1192,4</t>
  </si>
  <si>
    <t>1012-1023-1011-1026-1014-1028-1027-1019-1018-1022-1017-1020</t>
  </si>
  <si>
    <t>ΡΟΥΣΣΗΣ</t>
  </si>
  <si>
    <t>Χ486324</t>
  </si>
  <si>
    <t>1191,8</t>
  </si>
  <si>
    <t>1046-1027-1038-1045-1044-1028-1035-1037-1033-1034-1031-1036-1039-1025-1026-1032-1029-1041-1042-1043-1030</t>
  </si>
  <si>
    <t>ΝΑΒΡΟΖΙΔΗΣ</t>
  </si>
  <si>
    <t>Π096690</t>
  </si>
  <si>
    <t>1026-1027-1028-1029-1030-1032-1033-1034-1035-1036-1037-1038-1039-1040-1041-1042-1043-1044-1045-1046</t>
  </si>
  <si>
    <t>ΣΤΑΥΡΟΥΛΑΚΗΣ</t>
  </si>
  <si>
    <t>ΑΕ465140</t>
  </si>
  <si>
    <t>1179,6</t>
  </si>
  <si>
    <t>1026-1023-1017-1028-1018-1025-1027-1020-1012-1015-1010</t>
  </si>
  <si>
    <t>ΤΣΑΓΚΑΡΑΚΗΣ</t>
  </si>
  <si>
    <t>ΑΕ309524</t>
  </si>
  <si>
    <t>764,5</t>
  </si>
  <si>
    <t>1160,5</t>
  </si>
  <si>
    <t>1034-1033-1040-1044-1042-1037-1045-1035-1029-1030-1043-1027-1025-1038-1041-1046-1026-1032-1031-1039-1036</t>
  </si>
  <si>
    <t>ΚΑΡΑΙΣΚΟΥ</t>
  </si>
  <si>
    <t>ΑΡΙΣΤΟΤΕΛΗΣ</t>
  </si>
  <si>
    <t>Χ374170</t>
  </si>
  <si>
    <t>1160,3</t>
  </si>
  <si>
    <t>1012-1023-1020-1027-1010-1025-1018-1026-1028-1015</t>
  </si>
  <si>
    <t>ΔΗΜΟΛΙΚΑΣ</t>
  </si>
  <si>
    <t>Χ363573</t>
  </si>
  <si>
    <t>1143,6</t>
  </si>
  <si>
    <t>1010-1012-1023-1025-1026-1027-1028</t>
  </si>
  <si>
    <t>ΚΟΝΤΑΞΑΚΗΣ</t>
  </si>
  <si>
    <t>ΑΑ371440</t>
  </si>
  <si>
    <t>1141,7</t>
  </si>
  <si>
    <t>ΚΑΖΑΝΤΖΙΔΗΣ</t>
  </si>
  <si>
    <t>ΑΑ408649</t>
  </si>
  <si>
    <t>1132,2</t>
  </si>
  <si>
    <t>1037-1033-1034-1035-1021-1045-1046-1043-1042-1041-1025-1026-1027-1028-1029-1030-1031-1032</t>
  </si>
  <si>
    <t>ΜΑΛΙΑΓΚΑΣ</t>
  </si>
  <si>
    <t>ΑΝ345685</t>
  </si>
  <si>
    <t>1124,7</t>
  </si>
  <si>
    <t>1028-1026-1041</t>
  </si>
  <si>
    <t>ΠΡΑΓΚΑΛΟΥΔΗ</t>
  </si>
  <si>
    <t>ΑΝ387825</t>
  </si>
  <si>
    <t>1122,8</t>
  </si>
  <si>
    <t>1023-1012-1010-1027-1020-1025-1015-1018-1026-1028-1005-1013-1014-1016-1017-1019-1022-1011</t>
  </si>
  <si>
    <t>ΙΕΡΩΝΥΜΑΚΗΣ</t>
  </si>
  <si>
    <t>ΣΤΕΡΕΟΣ</t>
  </si>
  <si>
    <t>ΑΒ959428</t>
  </si>
  <si>
    <t>1122,6</t>
  </si>
  <si>
    <t>ΑΝΑΓΝΩΣΤΟΥ</t>
  </si>
  <si>
    <t>Χ489135</t>
  </si>
  <si>
    <t>1114,4</t>
  </si>
  <si>
    <t>1026-1027-1028-1029-1030-1031-1032-1033-1034-1035-1036-1037-1038-1039-1041-1042-1043-1044-1045-1046</t>
  </si>
  <si>
    <t>ΧΡΗΣΤΑΚΗΣ</t>
  </si>
  <si>
    <t>ΧΡΙΣΤΟΦΟΡΟΣ</t>
  </si>
  <si>
    <t>ΜΥΡΩΝ</t>
  </si>
  <si>
    <t>ΑΒ183741</t>
  </si>
  <si>
    <t>1112,9</t>
  </si>
  <si>
    <t>1032-1026-1028-1018-1046</t>
  </si>
  <si>
    <t>ΖΓΟΥΡΟΣ</t>
  </si>
  <si>
    <t>Τ378071</t>
  </si>
  <si>
    <t>694,1</t>
  </si>
  <si>
    <t>1112,1</t>
  </si>
  <si>
    <t>1037-1033-1034-1030-1026-1032-1046-1028-1025-1035-1043-1027-1029-1041-1042-1045-1031-1039-1036</t>
  </si>
  <si>
    <t>ΜΠΑΝΙΛΑ</t>
  </si>
  <si>
    <t>ΑΡΓΥΡΩ</t>
  </si>
  <si>
    <t>ΑΝ002106</t>
  </si>
  <si>
    <t>1111,7</t>
  </si>
  <si>
    <t>1033-1034-1035-1037-1027-1042-1045-1026-1028-1032-1041-1029</t>
  </si>
  <si>
    <t>ΚΩΣΤΙΔΗ</t>
  </si>
  <si>
    <t>ΕΥΑΝΘΙΑ</t>
  </si>
  <si>
    <t>ΑΑ498164</t>
  </si>
  <si>
    <t>1040-1045-1044-1021-1037-1033-1034-1042-1035-1038-1041-1046-1026</t>
  </si>
  <si>
    <t>ΕΚΤΩΡ</t>
  </si>
  <si>
    <t>ΛΑΖΑΡΗΣ</t>
  </si>
  <si>
    <t>Χ602611</t>
  </si>
  <si>
    <t>1087,2</t>
  </si>
  <si>
    <t>1005-1025-1026-1027-1028-1029-1030-1031-1032-1033-1034-1035-1036-1037-1038-1039-1041-1042-1043-1044-1045-1046</t>
  </si>
  <si>
    <t>ΖΗΡΑΣ</t>
  </si>
  <si>
    <t>Χ978290</t>
  </si>
  <si>
    <t>705,1</t>
  </si>
  <si>
    <t>1083,1</t>
  </si>
  <si>
    <t>1020-1023-1012-1027-1010-1025-1026-1018-1028-1015</t>
  </si>
  <si>
    <t>ΒΑΣΙΛΟΠΟΥΛΟΣ</t>
  </si>
  <si>
    <t>ΚΙΜΩΝ</t>
  </si>
  <si>
    <t>ΑΖ239935</t>
  </si>
  <si>
    <t>1078,2</t>
  </si>
  <si>
    <t>1044-1033-1034-1045-1035-1036-1037-1038-1039-1040-1041-1042-1043-1046-1032-1031-1030-1029-1028-1027-1026</t>
  </si>
  <si>
    <t>ΠΕΧΛΙΒΑΝΟΠΟΥΛΟΣ</t>
  </si>
  <si>
    <t>Χ844332</t>
  </si>
  <si>
    <t>ΚΕΚΕΖΙΔΗΣ</t>
  </si>
  <si>
    <t>Χ393079</t>
  </si>
  <si>
    <t>1068,9</t>
  </si>
  <si>
    <t>1017-1018-1015-1010-1012-1020-1023-1025-1026-1027-1028</t>
  </si>
  <si>
    <t>ΣΤΑΜΑΤΙΟΥ</t>
  </si>
  <si>
    <t>ΓΙΩΡΓΟΣ</t>
  </si>
  <si>
    <t>ΑΕ096282</t>
  </si>
  <si>
    <t>861,3</t>
  </si>
  <si>
    <t>1064,3</t>
  </si>
  <si>
    <t>ΔΡΑΚΟΥ</t>
  </si>
  <si>
    <t>ΔΙΟΝΥΣΙΑ</t>
  </si>
  <si>
    <t>Χ289326</t>
  </si>
  <si>
    <t>1027-1026-1018</t>
  </si>
  <si>
    <t>ΠΑΡΑΣΧΟΣ</t>
  </si>
  <si>
    <t>ΑΙ323079</t>
  </si>
  <si>
    <t>1044,4</t>
  </si>
  <si>
    <t>1037-1033-1034-1030-1042-1035-1043-1044-1045-1027-1025-1026-1028</t>
  </si>
  <si>
    <t>ΚΟΥΤΣΟΤΟΛΗΣ</t>
  </si>
  <si>
    <t>ΑΑ381705</t>
  </si>
  <si>
    <t>1035,3</t>
  </si>
  <si>
    <t>1034-1033-1037-1025-1044-1030-1043-1035-1042-1038-1045-1027-1029-1041-1032-1026-1028-1039-1031-1036</t>
  </si>
  <si>
    <t>ΜΠΕΤΑ</t>
  </si>
  <si>
    <t>ΑΒ850329</t>
  </si>
  <si>
    <t>1030,4</t>
  </si>
  <si>
    <t>1033-1034-1044-1042-1035-1046-1026-1028-1032-1045-1027-1029-1037-1038-1041-1005</t>
  </si>
  <si>
    <t>ΤΣΙΟΓΚΑΣ</t>
  </si>
  <si>
    <t>ΑΜ813361</t>
  </si>
  <si>
    <t>1029,7</t>
  </si>
  <si>
    <t>1037-1034-1033-1040-1044-1021-1042-1030-1026-1032-1046</t>
  </si>
  <si>
    <t>ΒΟΥΔΟΥΡΗΣ</t>
  </si>
  <si>
    <t>Χ972139</t>
  </si>
  <si>
    <t>729,3</t>
  </si>
  <si>
    <t>1027,3</t>
  </si>
  <si>
    <t>1026-1011-1018-1028-1022-1017-1013-1014-1012-1023-1025-1027-1020-1015-1016-1010</t>
  </si>
  <si>
    <t>ΙΟΡΔΑΝΙΔΗΣ</t>
  </si>
  <si>
    <t>ΑΜ178339</t>
  </si>
  <si>
    <t>1006,4</t>
  </si>
  <si>
    <t>1046-1018-1017-1028-1029-1026-1032-1033-1034</t>
  </si>
  <si>
    <t>ΒΟΥΛΓΑΡΙΔΗΣ</t>
  </si>
  <si>
    <t>Χ368138</t>
  </si>
  <si>
    <t>1001,8</t>
  </si>
  <si>
    <t>1023-1012-1010-1025-1026-1027-1028</t>
  </si>
  <si>
    <t>ΒΑΖΑΚΙΔΟΥ</t>
  </si>
  <si>
    <t>Χ438145</t>
  </si>
  <si>
    <t>988,6</t>
  </si>
  <si>
    <t>ΣΟΥΛΕΛΕΣ</t>
  </si>
  <si>
    <t>ΑΒ384993</t>
  </si>
  <si>
    <t>977,6</t>
  </si>
  <si>
    <t>1025-1026-1027-1028-1029-1030-1031-1032-1033-1034-1035-1037-1038-1039-1040-1042-1041-1043-1044-1045-1046</t>
  </si>
  <si>
    <t>ΚΑΡΚΑΝΤΩΝΗΣ</t>
  </si>
  <si>
    <t>ΘΕΜΙΣΤΟΚΛΗΣ</t>
  </si>
  <si>
    <t>ΑΙ324968</t>
  </si>
  <si>
    <t>899,8</t>
  </si>
  <si>
    <t>969,8</t>
  </si>
  <si>
    <t>1037-1033-1034-1035-1030-1043-1044-1045-1032-1026-1041-1042-1046-1039-1038-1036-1031-1029-1028-1027-1025-1005</t>
  </si>
  <si>
    <t>ΟΙΚΟΝΟΜΟΥ</t>
  </si>
  <si>
    <t>ΑΝ343749</t>
  </si>
  <si>
    <t>640,2</t>
  </si>
  <si>
    <t>962,2</t>
  </si>
  <si>
    <t>1044-1045-1025-1042-1037-1033-1034-1035-1038-1041-1039-1030-1046-1028-1026-1029-1027-1043-1032-1031-1036-1005</t>
  </si>
  <si>
    <t>ΑΗ840754</t>
  </si>
  <si>
    <t>959,5</t>
  </si>
  <si>
    <t>1005-1012-1025-1027-1014-1015-1016-1017-1018-1019-1020-1022-1023-1011-1026-1013-1028</t>
  </si>
  <si>
    <t>ΣΜΥΡΝΗΣ</t>
  </si>
  <si>
    <t>ΑΒ312019</t>
  </si>
  <si>
    <t>950,3</t>
  </si>
  <si>
    <t>1038-1041-1005-1029-1027-1045-1044-1021-1040-1042-1030-1033-1034-1037-1043-1035-1025-1026-1028-1032-1046-1031-1036-1039</t>
  </si>
  <si>
    <t>ΣΑΓΙΑΣ</t>
  </si>
  <si>
    <t>ΑΜ953938</t>
  </si>
  <si>
    <t>741,4</t>
  </si>
  <si>
    <t>ΓΚΙΟΥΖΕΛΗ</t>
  </si>
  <si>
    <t>ΠΑΣΧΑΛΙΑ</t>
  </si>
  <si>
    <t>ΑΑ477900</t>
  </si>
  <si>
    <t>933,4</t>
  </si>
  <si>
    <t>1033-1034-1043-1035-1042-1025-1031-1028-1046-1026-1032-1030-1027-1029-1044-1045-1037-1038-1041-1036</t>
  </si>
  <si>
    <t>ΑΓΑΠΟΥΛΑΚΗΣ</t>
  </si>
  <si>
    <t>ΑΙ306294</t>
  </si>
  <si>
    <t>924,6</t>
  </si>
  <si>
    <t>1025-1026-1027-1028-1029-1030-1032-1034-1035-1036-1037-1041-1042-1043-1045-1046-1038-1039-1031</t>
  </si>
  <si>
    <t>ΔΗΜΗΤΡΑΚΑΚΗΣ</t>
  </si>
  <si>
    <t>Χ852392</t>
  </si>
  <si>
    <t>921,5</t>
  </si>
  <si>
    <t>ΓΙΩΤΗΣ</t>
  </si>
  <si>
    <t>ΑΗ702215</t>
  </si>
  <si>
    <t>910,4</t>
  </si>
  <si>
    <t>1032-1033-1028-1027-1029-1026-1034-1035-1037-1041-1042-1045</t>
  </si>
  <si>
    <t>ΜΙΧΑΛΟΠΟΥΛΟΥ</t>
  </si>
  <si>
    <t>ΑΖ711888</t>
  </si>
  <si>
    <t>679,8</t>
  </si>
  <si>
    <t>905,8</t>
  </si>
  <si>
    <t>1027-1028-1026-1012</t>
  </si>
  <si>
    <t>ΣΙΟΥΤΑΣ</t>
  </si>
  <si>
    <t>ΔΙΟΝΥΣΙΟΣ</t>
  </si>
  <si>
    <t>ΑΜ203739</t>
  </si>
  <si>
    <t>724,9</t>
  </si>
  <si>
    <t>894,9</t>
  </si>
  <si>
    <t>1031-1033-1034-1046-1027-1029-1025-1026-1028-1030-1032-1035-1036-1037-1038-1039-1041-1042-1043-1044-1045</t>
  </si>
  <si>
    <t>ΜΑΚΑΤΟΥΝΑΚΗΣ</t>
  </si>
  <si>
    <t>ΑΜ975483</t>
  </si>
  <si>
    <t>894,7</t>
  </si>
  <si>
    <t>1026-1027-1028-1030-1029-1032-1033-1034-1038-1042-1046</t>
  </si>
  <si>
    <t>ΣΦΑΚΙΑΝΟΣ</t>
  </si>
  <si>
    <t>ΓΙΏΡΓΟΣ</t>
  </si>
  <si>
    <t>ΚΩΝ/ΝΟΣ</t>
  </si>
  <si>
    <t>ΑΙ954000</t>
  </si>
  <si>
    <t>888,6</t>
  </si>
  <si>
    <t>ΤΣΕΛΕΜΠΟΝΗΣ</t>
  </si>
  <si>
    <t xml:space="preserve">ΚΩΝΣΤΑΝΤΙΝΟΣ </t>
  </si>
  <si>
    <t>ΑΒ932284</t>
  </si>
  <si>
    <t>886,2</t>
  </si>
  <si>
    <t>1010-1012-1023-1026-1027-1028-1020-1018-1025-1015</t>
  </si>
  <si>
    <t>ΜΑΡΑΣΛΙΔΗΣ</t>
  </si>
  <si>
    <t>ΑΗ292474</t>
  </si>
  <si>
    <t>ΣΑΚΚΑΣ</t>
  </si>
  <si>
    <t>ΔΗΝΗΤΡΙΟΣ</t>
  </si>
  <si>
    <t>ΑΜ832308</t>
  </si>
  <si>
    <t>876,3</t>
  </si>
  <si>
    <t>1028-1026-1018</t>
  </si>
  <si>
    <t>ΑΠΟΣΤΟΛΟΠΟΥΛΟΣ</t>
  </si>
  <si>
    <t>ΑΒ395157</t>
  </si>
  <si>
    <t>761,2</t>
  </si>
  <si>
    <t>861,2</t>
  </si>
  <si>
    <t>1027-1025-1023-1012-1020-1026-1028-1018</t>
  </si>
  <si>
    <t>ΜΑΡΓΩΝΗΣ</t>
  </si>
  <si>
    <t>Τ259252</t>
  </si>
  <si>
    <t>1025-1023-1027-1012-1020-1018-1028-1010-1026-1005</t>
  </si>
  <si>
    <t>ΠΟΔΗΜΑΤΑΣ</t>
  </si>
  <si>
    <t>ΑΗ402713</t>
  </si>
  <si>
    <t>854,6</t>
  </si>
  <si>
    <t>1027-1020-1025-1023-1012-1010-1015-1026-1028-1016-1014-1018-1019-1022-1021-1011-1017</t>
  </si>
  <si>
    <t>ΦΟΛΤΟΠΟΥΛΟΣ</t>
  </si>
  <si>
    <t>ΑΗ786692</t>
  </si>
  <si>
    <t>667,7</t>
  </si>
  <si>
    <t>849,7</t>
  </si>
  <si>
    <t>1037-1033-1034-1042-1030-1043-1044-1035-1045-1041-1038-1027-1029-1005-1026-1025-1028-1031-1032-1039-1046</t>
  </si>
  <si>
    <t>ΠΑΣΟΠΟΥΛΟΣ</t>
  </si>
  <si>
    <t>ΛΕΩΝΙΔΑΣ</t>
  </si>
  <si>
    <t>ΑΚ698152</t>
  </si>
  <si>
    <t>841,3</t>
  </si>
  <si>
    <t>1038-1034-1033-1032-1031-1026</t>
  </si>
  <si>
    <t>ΑΝ422400</t>
  </si>
  <si>
    <t>841,1</t>
  </si>
  <si>
    <t>1010-1012-1015-1020-1023-1026-1027-1028</t>
  </si>
  <si>
    <t>ΝΑΚΟΣ</t>
  </si>
  <si>
    <t>ΑΑ377669</t>
  </si>
  <si>
    <t>664,4</t>
  </si>
  <si>
    <t>836,4</t>
  </si>
  <si>
    <t>1011-1025-1017-1018-1026</t>
  </si>
  <si>
    <t>ΔΕΛΗΓΙΟΡΙΔΟΥ</t>
  </si>
  <si>
    <t>ΕΥΧΑΡΙΣ</t>
  </si>
  <si>
    <t>AA234976</t>
  </si>
  <si>
    <t>831,9</t>
  </si>
  <si>
    <t>1012-1023-1027-1010-1025-1026-1028</t>
  </si>
  <si>
    <t>ΒΑΣΙΛΑΚΗΣ</t>
  </si>
  <si>
    <t>ΑΗ195767</t>
  </si>
  <si>
    <t>1010-1011-1012-1013-1014-1015-1016-1017-1018-1019-1025-1026-1027-1028</t>
  </si>
  <si>
    <t>ΒΙΣΚΑΔΟΥΡΑΚΗ</t>
  </si>
  <si>
    <t>ΑΗ673738</t>
  </si>
  <si>
    <t>799,7</t>
  </si>
  <si>
    <t>829,7</t>
  </si>
  <si>
    <t>1011-1026-1028-1018-1019-1017-1022</t>
  </si>
  <si>
    <t>ΚΑΡΥΟΦΥΛΛΗΣ</t>
  </si>
  <si>
    <t>Τ033493</t>
  </si>
  <si>
    <t>1038-1027-1029-1045-1041-1037-1030-1042-1044-1034-1033-1043-1035-1031-1039-1046-1028-1026-1032-1025-1036</t>
  </si>
  <si>
    <t>ΠΕΤΡΑΚΗ</t>
  </si>
  <si>
    <t>ΑΑ496336</t>
  </si>
  <si>
    <t>753,5</t>
  </si>
  <si>
    <t>813,5</t>
  </si>
  <si>
    <t>ΣΤΡΑΓΑΛΗ</t>
  </si>
  <si>
    <t>Χ977923</t>
  </si>
  <si>
    <t>811,9</t>
  </si>
  <si>
    <t>1033-1034-1045-1037-1032-1026-1028-1042-1041-1029-1027-1035-1025-1031-1036-1043-1030</t>
  </si>
  <si>
    <t>ΠΑΠΑΔΑΚΗΣ</t>
  </si>
  <si>
    <t>ΑΖ456505</t>
  </si>
  <si>
    <t>810,8</t>
  </si>
  <si>
    <t>1026-1032-1033-1027-1038-1034-1040-1028-1046-1041-1044</t>
  </si>
  <si>
    <t>ΚΛΗΜΗ</t>
  </si>
  <si>
    <t>ΒΑΣΙΛΕΙΑ</t>
  </si>
  <si>
    <t>ΑΒ478922</t>
  </si>
  <si>
    <t>1046-1032-1026-1028-1033-1034</t>
  </si>
  <si>
    <t>ΚΡΙΘΑΡΙΔΗΣ</t>
  </si>
  <si>
    <t>Λ114224</t>
  </si>
  <si>
    <t>804,8</t>
  </si>
  <si>
    <t>1037-1042-1034-1033-1044-1035-1026-1028-1032-1029-1027-1046-1038-1045-1041</t>
  </si>
  <si>
    <t>ΚΟΤΑΝΤΑΚΗ</t>
  </si>
  <si>
    <t>ΑΙ776326</t>
  </si>
  <si>
    <t>1033-1034-1027-1029-1045-1043-1042-1041-1037-1036-1035-1031-1030-1028-1026-1025</t>
  </si>
  <si>
    <t>ΠΕΙΔΟΥ</t>
  </si>
  <si>
    <t>ΠΕΡΙΣΤΕΡΑ</t>
  </si>
  <si>
    <t>ΑΜ294675</t>
  </si>
  <si>
    <t>680,9</t>
  </si>
  <si>
    <t>780,9</t>
  </si>
  <si>
    <t>1042-1033-1034-1031-1023-1012-1011-1026-1032-1037-1035-1028-1044-1027-1030-1043-1029-1046-1045-1018-1020-1038-1041-1015-1039-1013-1025-1036-1010</t>
  </si>
  <si>
    <t>ΚΛΕΙΤΣΑ</t>
  </si>
  <si>
    <t>Φ005356</t>
  </si>
  <si>
    <t>ΜΕΤΣΙΟΥ</t>
  </si>
  <si>
    <t>ΑΜ273704</t>
  </si>
  <si>
    <t>774,7</t>
  </si>
  <si>
    <t>1012-1023-1014-1027-1028-1026-1017</t>
  </si>
  <si>
    <t>ΚΤΙΣΤΑΚΗ</t>
  </si>
  <si>
    <t>ΕΥΤΕΡΠΗ</t>
  </si>
  <si>
    <t>ΑΒ958403</t>
  </si>
  <si>
    <t>772,5</t>
  </si>
  <si>
    <t>1032-1026</t>
  </si>
  <si>
    <t>ΠΑΠΑΓΓΕΛΟΣ</t>
  </si>
  <si>
    <t>ΠΑΡΗΣ</t>
  </si>
  <si>
    <t>ΑΖ287324</t>
  </si>
  <si>
    <t>701,8</t>
  </si>
  <si>
    <t>771,8</t>
  </si>
  <si>
    <t>1026-1027-1028-1029-1032-1033-1034-1035-1037-1038-1040-1041-1042-1044-1045-1046</t>
  </si>
  <si>
    <t>ΦΡΑΓΚΟΥΛΗΣ</t>
  </si>
  <si>
    <t>Χ273248</t>
  </si>
  <si>
    <t>761,9</t>
  </si>
  <si>
    <t>1025-1028-1018-1026-1012-1023-1015-1010-1020-1027</t>
  </si>
  <si>
    <t>ΧΑΤΖΗΚΩΝΣΤΑΝΤΙΝΟΥ</t>
  </si>
  <si>
    <t>ΜΑΡΙΝΟΣ</t>
  </si>
  <si>
    <t>Φ227411</t>
  </si>
  <si>
    <t>749,4</t>
  </si>
  <si>
    <t>1035-1012-1043-1037-1046-1045-1041-1042-1034-1032-1026-1027-1030</t>
  </si>
  <si>
    <t>ΣΩΤΗΡΗΣ</t>
  </si>
  <si>
    <t>ΠΟΛΥΖΩΗΣ</t>
  </si>
  <si>
    <t>ΑΙ766974</t>
  </si>
  <si>
    <t>673,2</t>
  </si>
  <si>
    <t>743,2</t>
  </si>
  <si>
    <t>1027-1020-1018-1026-1028-1012-1023</t>
  </si>
  <si>
    <t>ΚΑΠΕΤΑΝΕΑ</t>
  </si>
  <si>
    <t>ΑΚ088410</t>
  </si>
  <si>
    <t>712,2</t>
  </si>
  <si>
    <t>1038-1041-1027-1029-1031-1032-1033-1034-1035-1036-1037-1039-1040-1042-1043-1044-1025-1026-1028-1030-1045-1046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</si>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</sst>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06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4116</v>
      </c>
      <c r="C8" t="s">
        <v>13</v>
      </c>
      <c r="D8" t="s">
        <v>14</v>
      </c>
      <c r="E8" t="s">
        <v>15</v>
      </c>
      <c r="F8" t="s">
        <v>16</v>
      </c>
      <c r="G8" t="str">
        <f>"201402009343"</f>
        <v>201402009343</v>
      </c>
      <c r="H8">
        <v>825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30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0</v>
      </c>
      <c r="AB8">
        <v>0</v>
      </c>
      <c r="AC8">
        <v>0</v>
      </c>
      <c r="AD8">
        <v>2113</v>
      </c>
    </row>
    <row r="9" spans="1:30" x14ac:dyDescent="0.25">
      <c r="H9" t="s">
        <v>17</v>
      </c>
    </row>
    <row r="10" spans="1:30" x14ac:dyDescent="0.25">
      <c r="A10">
        <v>2</v>
      </c>
      <c r="B10">
        <v>407</v>
      </c>
      <c r="C10" t="s">
        <v>18</v>
      </c>
      <c r="D10" t="s">
        <v>19</v>
      </c>
      <c r="E10" t="s">
        <v>20</v>
      </c>
      <c r="F10" t="s">
        <v>21</v>
      </c>
      <c r="G10" t="str">
        <f>"201410007771"</f>
        <v>201410007771</v>
      </c>
      <c r="H10" t="s">
        <v>22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30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81</v>
      </c>
      <c r="W10">
        <v>567</v>
      </c>
      <c r="X10">
        <v>0</v>
      </c>
      <c r="Z10">
        <v>0</v>
      </c>
      <c r="AA10">
        <v>0</v>
      </c>
      <c r="AB10">
        <v>0</v>
      </c>
      <c r="AC10">
        <v>0</v>
      </c>
      <c r="AD10" t="s">
        <v>23</v>
      </c>
    </row>
    <row r="11" spans="1:30" x14ac:dyDescent="0.25">
      <c r="H11" t="s">
        <v>24</v>
      </c>
    </row>
    <row r="12" spans="1:30" x14ac:dyDescent="0.25">
      <c r="A12">
        <v>3</v>
      </c>
      <c r="B12">
        <v>4640</v>
      </c>
      <c r="C12" t="s">
        <v>25</v>
      </c>
      <c r="D12" t="s">
        <v>26</v>
      </c>
      <c r="E12" t="s">
        <v>27</v>
      </c>
      <c r="F12" t="s">
        <v>28</v>
      </c>
      <c r="G12" t="str">
        <f>"201402008221"</f>
        <v>201402008221</v>
      </c>
      <c r="H12" t="s">
        <v>29</v>
      </c>
      <c r="I12">
        <v>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74</v>
      </c>
      <c r="W12">
        <v>518</v>
      </c>
      <c r="X12">
        <v>0</v>
      </c>
      <c r="Z12">
        <v>0</v>
      </c>
      <c r="AA12">
        <v>0</v>
      </c>
      <c r="AB12">
        <v>10</v>
      </c>
      <c r="AC12">
        <v>170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3595</v>
      </c>
      <c r="C14" t="s">
        <v>32</v>
      </c>
      <c r="D14" t="s">
        <v>33</v>
      </c>
      <c r="E14" t="s">
        <v>34</v>
      </c>
      <c r="F14" t="s">
        <v>35</v>
      </c>
      <c r="G14" t="str">
        <f>"200804000265"</f>
        <v>200804000265</v>
      </c>
      <c r="H14" t="s">
        <v>36</v>
      </c>
      <c r="I14">
        <v>0</v>
      </c>
      <c r="J14">
        <v>400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 t="s">
        <v>37</v>
      </c>
    </row>
    <row r="15" spans="1:30" x14ac:dyDescent="0.25">
      <c r="H15" t="s">
        <v>38</v>
      </c>
    </row>
    <row r="16" spans="1:30" x14ac:dyDescent="0.25">
      <c r="A16">
        <v>5</v>
      </c>
      <c r="B16">
        <v>450</v>
      </c>
      <c r="C16" t="s">
        <v>39</v>
      </c>
      <c r="D16" t="s">
        <v>40</v>
      </c>
      <c r="E16" t="s">
        <v>41</v>
      </c>
      <c r="F16" t="s">
        <v>42</v>
      </c>
      <c r="G16" t="str">
        <f>"201503000290"</f>
        <v>201503000290</v>
      </c>
      <c r="H16" t="s">
        <v>43</v>
      </c>
      <c r="I16">
        <v>0</v>
      </c>
      <c r="J16">
        <v>0</v>
      </c>
      <c r="K16">
        <v>200</v>
      </c>
      <c r="L16">
        <v>200</v>
      </c>
      <c r="M16">
        <v>0</v>
      </c>
      <c r="N16">
        <v>70</v>
      </c>
      <c r="O16">
        <v>30</v>
      </c>
      <c r="P16">
        <v>30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44</v>
      </c>
    </row>
    <row r="17" spans="1:30" x14ac:dyDescent="0.25">
      <c r="H17" t="s">
        <v>45</v>
      </c>
    </row>
    <row r="18" spans="1:30" x14ac:dyDescent="0.25">
      <c r="A18">
        <v>6</v>
      </c>
      <c r="B18">
        <v>1218</v>
      </c>
      <c r="C18" t="s">
        <v>46</v>
      </c>
      <c r="D18" t="s">
        <v>47</v>
      </c>
      <c r="E18" t="s">
        <v>48</v>
      </c>
      <c r="F18" t="s">
        <v>49</v>
      </c>
      <c r="G18" t="str">
        <f>"201402007876"</f>
        <v>201402007876</v>
      </c>
      <c r="H18" t="s">
        <v>50</v>
      </c>
      <c r="I18">
        <v>0</v>
      </c>
      <c r="J18">
        <v>400</v>
      </c>
      <c r="K18">
        <v>0</v>
      </c>
      <c r="L18">
        <v>200</v>
      </c>
      <c r="M18">
        <v>0</v>
      </c>
      <c r="N18">
        <v>70</v>
      </c>
      <c r="O18">
        <v>30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 t="s">
        <v>51</v>
      </c>
    </row>
    <row r="19" spans="1:30" x14ac:dyDescent="0.25">
      <c r="H19" t="s">
        <v>52</v>
      </c>
    </row>
    <row r="20" spans="1:30" x14ac:dyDescent="0.25">
      <c r="A20">
        <v>7</v>
      </c>
      <c r="B20">
        <v>5134</v>
      </c>
      <c r="C20" t="s">
        <v>53</v>
      </c>
      <c r="D20" t="s">
        <v>54</v>
      </c>
      <c r="E20" t="s">
        <v>27</v>
      </c>
      <c r="F20" t="s">
        <v>55</v>
      </c>
      <c r="G20" t="str">
        <f>"201402008515"</f>
        <v>201402008515</v>
      </c>
      <c r="H20" t="s">
        <v>56</v>
      </c>
      <c r="I20">
        <v>0</v>
      </c>
      <c r="J20">
        <v>400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57</v>
      </c>
    </row>
    <row r="21" spans="1:30" x14ac:dyDescent="0.25">
      <c r="H21" t="s">
        <v>58</v>
      </c>
    </row>
    <row r="22" spans="1:30" x14ac:dyDescent="0.25">
      <c r="A22">
        <v>8</v>
      </c>
      <c r="B22">
        <v>5330</v>
      </c>
      <c r="C22" t="s">
        <v>59</v>
      </c>
      <c r="D22" t="s">
        <v>60</v>
      </c>
      <c r="E22" t="s">
        <v>61</v>
      </c>
      <c r="F22" t="s">
        <v>62</v>
      </c>
      <c r="G22" t="str">
        <f>"201410010335"</f>
        <v>201410010335</v>
      </c>
      <c r="H22" t="s">
        <v>63</v>
      </c>
      <c r="I22">
        <v>0</v>
      </c>
      <c r="J22">
        <v>400</v>
      </c>
      <c r="K22">
        <v>0</v>
      </c>
      <c r="L22">
        <v>200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 t="s">
        <v>64</v>
      </c>
    </row>
    <row r="23" spans="1:30" x14ac:dyDescent="0.25">
      <c r="H23" t="s">
        <v>65</v>
      </c>
    </row>
    <row r="24" spans="1:30" x14ac:dyDescent="0.25">
      <c r="A24">
        <v>9</v>
      </c>
      <c r="B24">
        <v>4933</v>
      </c>
      <c r="C24" t="s">
        <v>66</v>
      </c>
      <c r="D24" t="s">
        <v>67</v>
      </c>
      <c r="E24" t="s">
        <v>41</v>
      </c>
      <c r="F24" t="s">
        <v>68</v>
      </c>
      <c r="G24" t="str">
        <f>"201412004387"</f>
        <v>201412004387</v>
      </c>
      <c r="H24" t="s">
        <v>69</v>
      </c>
      <c r="I24">
        <v>0</v>
      </c>
      <c r="J24">
        <v>400</v>
      </c>
      <c r="K24">
        <v>0</v>
      </c>
      <c r="L24">
        <v>200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70</v>
      </c>
    </row>
    <row r="25" spans="1:30" x14ac:dyDescent="0.25">
      <c r="H25" t="s">
        <v>71</v>
      </c>
    </row>
    <row r="26" spans="1:30" x14ac:dyDescent="0.25">
      <c r="A26">
        <v>10</v>
      </c>
      <c r="B26">
        <v>3058</v>
      </c>
      <c r="C26" t="s">
        <v>72</v>
      </c>
      <c r="D26" t="s">
        <v>73</v>
      </c>
      <c r="E26" t="s">
        <v>74</v>
      </c>
      <c r="F26" t="s">
        <v>75</v>
      </c>
      <c r="G26" t="str">
        <f>"201409003763"</f>
        <v>201409003763</v>
      </c>
      <c r="H26" t="s">
        <v>76</v>
      </c>
      <c r="I26">
        <v>0</v>
      </c>
      <c r="J26">
        <v>400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77</v>
      </c>
    </row>
    <row r="27" spans="1:30" x14ac:dyDescent="0.25">
      <c r="H27" t="s">
        <v>78</v>
      </c>
    </row>
    <row r="28" spans="1:30" x14ac:dyDescent="0.25">
      <c r="A28">
        <v>11</v>
      </c>
      <c r="B28">
        <v>800</v>
      </c>
      <c r="C28" t="s">
        <v>79</v>
      </c>
      <c r="D28" t="s">
        <v>80</v>
      </c>
      <c r="E28" t="s">
        <v>54</v>
      </c>
      <c r="F28" t="s">
        <v>81</v>
      </c>
      <c r="G28" t="str">
        <f>"00255969"</f>
        <v>00255969</v>
      </c>
      <c r="H28">
        <v>957</v>
      </c>
      <c r="I28">
        <v>0</v>
      </c>
      <c r="J28">
        <v>400</v>
      </c>
      <c r="K28">
        <v>0</v>
      </c>
      <c r="L28">
        <v>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>
        <v>2015</v>
      </c>
    </row>
    <row r="29" spans="1:30" x14ac:dyDescent="0.25">
      <c r="H29" t="s">
        <v>82</v>
      </c>
    </row>
    <row r="30" spans="1:30" x14ac:dyDescent="0.25">
      <c r="A30">
        <v>12</v>
      </c>
      <c r="B30">
        <v>898</v>
      </c>
      <c r="C30" t="s">
        <v>83</v>
      </c>
      <c r="D30" t="s">
        <v>27</v>
      </c>
      <c r="E30" t="s">
        <v>84</v>
      </c>
      <c r="F30" t="s">
        <v>85</v>
      </c>
      <c r="G30" t="str">
        <f>"200802011088"</f>
        <v>200802011088</v>
      </c>
      <c r="H30" t="s">
        <v>86</v>
      </c>
      <c r="I30">
        <v>0</v>
      </c>
      <c r="J30">
        <v>0</v>
      </c>
      <c r="K30">
        <v>0</v>
      </c>
      <c r="L30">
        <v>260</v>
      </c>
      <c r="M30">
        <v>0</v>
      </c>
      <c r="N30">
        <v>70</v>
      </c>
      <c r="O30">
        <v>30</v>
      </c>
      <c r="P30">
        <v>0</v>
      </c>
      <c r="Q30">
        <v>70</v>
      </c>
      <c r="R30">
        <v>0</v>
      </c>
      <c r="S30">
        <v>0</v>
      </c>
      <c r="T30">
        <v>0</v>
      </c>
      <c r="U30">
        <v>0</v>
      </c>
      <c r="V30">
        <v>60</v>
      </c>
      <c r="W30">
        <v>420</v>
      </c>
      <c r="X30">
        <v>0</v>
      </c>
      <c r="Z30">
        <v>0</v>
      </c>
      <c r="AA30">
        <v>0</v>
      </c>
      <c r="AB30">
        <v>24</v>
      </c>
      <c r="AC30">
        <v>408</v>
      </c>
      <c r="AD30" t="s">
        <v>87</v>
      </c>
    </row>
    <row r="31" spans="1:30" x14ac:dyDescent="0.25">
      <c r="H31" t="s">
        <v>88</v>
      </c>
    </row>
    <row r="32" spans="1:30" x14ac:dyDescent="0.25">
      <c r="A32">
        <v>13</v>
      </c>
      <c r="B32">
        <v>77</v>
      </c>
      <c r="C32" t="s">
        <v>89</v>
      </c>
      <c r="D32" t="s">
        <v>54</v>
      </c>
      <c r="E32" t="s">
        <v>90</v>
      </c>
      <c r="F32" t="s">
        <v>91</v>
      </c>
      <c r="G32" t="str">
        <f>"00256368"</f>
        <v>00256368</v>
      </c>
      <c r="H32">
        <v>748</v>
      </c>
      <c r="I32">
        <v>0</v>
      </c>
      <c r="J32">
        <v>400</v>
      </c>
      <c r="K32">
        <v>0</v>
      </c>
      <c r="L32">
        <v>200</v>
      </c>
      <c r="M32">
        <v>0</v>
      </c>
      <c r="N32">
        <v>30</v>
      </c>
      <c r="O32">
        <v>0</v>
      </c>
      <c r="P32">
        <v>0</v>
      </c>
      <c r="Q32">
        <v>30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>
        <v>1996</v>
      </c>
    </row>
    <row r="33" spans="1:30" x14ac:dyDescent="0.25">
      <c r="H33" t="s">
        <v>92</v>
      </c>
    </row>
    <row r="34" spans="1:30" x14ac:dyDescent="0.25">
      <c r="A34">
        <v>14</v>
      </c>
      <c r="B34">
        <v>330</v>
      </c>
      <c r="C34" t="s">
        <v>93</v>
      </c>
      <c r="D34" t="s">
        <v>94</v>
      </c>
      <c r="E34" t="s">
        <v>27</v>
      </c>
      <c r="F34" t="s">
        <v>95</v>
      </c>
      <c r="G34" t="str">
        <f>"00151976"</f>
        <v>00151976</v>
      </c>
      <c r="H34" t="s">
        <v>96</v>
      </c>
      <c r="I34">
        <v>0</v>
      </c>
      <c r="J34">
        <v>400</v>
      </c>
      <c r="K34">
        <v>0</v>
      </c>
      <c r="L34">
        <v>200</v>
      </c>
      <c r="M34">
        <v>0</v>
      </c>
      <c r="N34">
        <v>50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97</v>
      </c>
    </row>
    <row r="35" spans="1:30" x14ac:dyDescent="0.25">
      <c r="H35" t="s">
        <v>98</v>
      </c>
    </row>
    <row r="36" spans="1:30" x14ac:dyDescent="0.25">
      <c r="A36">
        <v>15</v>
      </c>
      <c r="B36">
        <v>1353</v>
      </c>
      <c r="C36" t="s">
        <v>99</v>
      </c>
      <c r="D36" t="s">
        <v>41</v>
      </c>
      <c r="E36" t="s">
        <v>27</v>
      </c>
      <c r="F36" t="s">
        <v>100</v>
      </c>
      <c r="G36" t="str">
        <f>"201402003216"</f>
        <v>201402003216</v>
      </c>
      <c r="H36" t="s">
        <v>101</v>
      </c>
      <c r="I36">
        <v>0</v>
      </c>
      <c r="J36">
        <v>0</v>
      </c>
      <c r="K36">
        <v>0</v>
      </c>
      <c r="L36">
        <v>200</v>
      </c>
      <c r="M36">
        <v>30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60</v>
      </c>
      <c r="W36">
        <v>420</v>
      </c>
      <c r="X36">
        <v>0</v>
      </c>
      <c r="Z36">
        <v>0</v>
      </c>
      <c r="AA36">
        <v>0</v>
      </c>
      <c r="AB36">
        <v>24</v>
      </c>
      <c r="AC36">
        <v>408</v>
      </c>
      <c r="AD36" t="s">
        <v>102</v>
      </c>
    </row>
    <row r="37" spans="1:30" x14ac:dyDescent="0.25">
      <c r="H37" t="s">
        <v>103</v>
      </c>
    </row>
    <row r="38" spans="1:30" x14ac:dyDescent="0.25">
      <c r="A38">
        <v>16</v>
      </c>
      <c r="B38">
        <v>455</v>
      </c>
      <c r="C38" t="s">
        <v>104</v>
      </c>
      <c r="D38" t="s">
        <v>105</v>
      </c>
      <c r="E38" t="s">
        <v>27</v>
      </c>
      <c r="F38" t="s">
        <v>106</v>
      </c>
      <c r="G38" t="str">
        <f>"00160899"</f>
        <v>00160899</v>
      </c>
      <c r="H38" t="s">
        <v>107</v>
      </c>
      <c r="I38">
        <v>0</v>
      </c>
      <c r="J38">
        <v>400</v>
      </c>
      <c r="K38">
        <v>0</v>
      </c>
      <c r="L38">
        <v>0</v>
      </c>
      <c r="M38">
        <v>0</v>
      </c>
      <c r="N38">
        <v>50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64</v>
      </c>
      <c r="W38">
        <v>448</v>
      </c>
      <c r="X38">
        <v>0</v>
      </c>
      <c r="Z38">
        <v>0</v>
      </c>
      <c r="AA38">
        <v>0</v>
      </c>
      <c r="AB38">
        <v>20</v>
      </c>
      <c r="AC38">
        <v>340</v>
      </c>
      <c r="AD38" t="s">
        <v>108</v>
      </c>
    </row>
    <row r="39" spans="1:30" x14ac:dyDescent="0.25">
      <c r="H39" t="s">
        <v>109</v>
      </c>
    </row>
    <row r="40" spans="1:30" x14ac:dyDescent="0.25">
      <c r="A40">
        <v>17</v>
      </c>
      <c r="B40">
        <v>1797</v>
      </c>
      <c r="C40" t="s">
        <v>110</v>
      </c>
      <c r="D40" t="s">
        <v>111</v>
      </c>
      <c r="E40" t="s">
        <v>41</v>
      </c>
      <c r="F40" t="s">
        <v>112</v>
      </c>
      <c r="G40" t="str">
        <f>"201504002813"</f>
        <v>201504002813</v>
      </c>
      <c r="H40" t="s">
        <v>113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50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60</v>
      </c>
      <c r="W40">
        <v>420</v>
      </c>
      <c r="X40">
        <v>0</v>
      </c>
      <c r="Z40">
        <v>0</v>
      </c>
      <c r="AA40">
        <v>0</v>
      </c>
      <c r="AB40">
        <v>24</v>
      </c>
      <c r="AC40">
        <v>408</v>
      </c>
      <c r="AD40" t="s">
        <v>114</v>
      </c>
    </row>
    <row r="41" spans="1:30" x14ac:dyDescent="0.25">
      <c r="H41" t="s">
        <v>115</v>
      </c>
    </row>
    <row r="42" spans="1:30" x14ac:dyDescent="0.25">
      <c r="A42">
        <v>18</v>
      </c>
      <c r="B42">
        <v>2319</v>
      </c>
      <c r="C42" t="s">
        <v>116</v>
      </c>
      <c r="D42" t="s">
        <v>41</v>
      </c>
      <c r="E42" t="s">
        <v>117</v>
      </c>
      <c r="F42" t="s">
        <v>118</v>
      </c>
      <c r="G42" t="str">
        <f>"201410004094"</f>
        <v>201410004094</v>
      </c>
      <c r="H42" t="s">
        <v>119</v>
      </c>
      <c r="I42">
        <v>150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69</v>
      </c>
      <c r="W42">
        <v>483</v>
      </c>
      <c r="X42">
        <v>0</v>
      </c>
      <c r="Z42">
        <v>0</v>
      </c>
      <c r="AA42">
        <v>0</v>
      </c>
      <c r="AB42">
        <v>15</v>
      </c>
      <c r="AC42">
        <v>255</v>
      </c>
      <c r="AD42" t="s">
        <v>120</v>
      </c>
    </row>
    <row r="43" spans="1:30" x14ac:dyDescent="0.25">
      <c r="H43" t="s">
        <v>121</v>
      </c>
    </row>
    <row r="44" spans="1:30" x14ac:dyDescent="0.25">
      <c r="A44">
        <v>19</v>
      </c>
      <c r="B44">
        <v>71</v>
      </c>
      <c r="C44" t="s">
        <v>122</v>
      </c>
      <c r="D44" t="s">
        <v>84</v>
      </c>
      <c r="E44" t="s">
        <v>41</v>
      </c>
      <c r="F44" t="s">
        <v>123</v>
      </c>
      <c r="G44" t="str">
        <f>"00015496"</f>
        <v>00015496</v>
      </c>
      <c r="H44" t="s">
        <v>124</v>
      </c>
      <c r="I44">
        <v>0</v>
      </c>
      <c r="J44">
        <v>400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76</v>
      </c>
      <c r="W44">
        <v>532</v>
      </c>
      <c r="X44">
        <v>0</v>
      </c>
      <c r="Z44">
        <v>0</v>
      </c>
      <c r="AA44">
        <v>0</v>
      </c>
      <c r="AB44">
        <v>8</v>
      </c>
      <c r="AC44">
        <v>136</v>
      </c>
      <c r="AD44" t="s">
        <v>125</v>
      </c>
    </row>
    <row r="45" spans="1:30" x14ac:dyDescent="0.25">
      <c r="H45" t="s">
        <v>126</v>
      </c>
    </row>
    <row r="46" spans="1:30" x14ac:dyDescent="0.25">
      <c r="A46">
        <v>20</v>
      </c>
      <c r="B46">
        <v>1658</v>
      </c>
      <c r="C46" t="s">
        <v>127</v>
      </c>
      <c r="D46" t="s">
        <v>41</v>
      </c>
      <c r="E46" t="s">
        <v>33</v>
      </c>
      <c r="F46" t="s">
        <v>128</v>
      </c>
      <c r="G46" t="str">
        <f>"201406013581"</f>
        <v>201406013581</v>
      </c>
      <c r="H46" t="s">
        <v>63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60</v>
      </c>
      <c r="W46">
        <v>420</v>
      </c>
      <c r="X46">
        <v>0</v>
      </c>
      <c r="Z46">
        <v>0</v>
      </c>
      <c r="AA46">
        <v>0</v>
      </c>
      <c r="AB46">
        <v>24</v>
      </c>
      <c r="AC46">
        <v>408</v>
      </c>
      <c r="AD46" t="s">
        <v>129</v>
      </c>
    </row>
    <row r="47" spans="1:30" x14ac:dyDescent="0.25">
      <c r="H47" t="s">
        <v>130</v>
      </c>
    </row>
    <row r="48" spans="1:30" x14ac:dyDescent="0.25">
      <c r="A48">
        <v>21</v>
      </c>
      <c r="B48">
        <v>3048</v>
      </c>
      <c r="C48" t="s">
        <v>131</v>
      </c>
      <c r="D48" t="s">
        <v>132</v>
      </c>
      <c r="E48" t="s">
        <v>133</v>
      </c>
      <c r="F48" t="s">
        <v>134</v>
      </c>
      <c r="G48" t="str">
        <f>"201402006248"</f>
        <v>201402006248</v>
      </c>
      <c r="H48" t="s">
        <v>135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60</v>
      </c>
      <c r="W48">
        <v>420</v>
      </c>
      <c r="X48">
        <v>0</v>
      </c>
      <c r="Z48">
        <v>0</v>
      </c>
      <c r="AA48">
        <v>0</v>
      </c>
      <c r="AB48">
        <v>24</v>
      </c>
      <c r="AC48">
        <v>408</v>
      </c>
      <c r="AD48" t="s">
        <v>136</v>
      </c>
    </row>
    <row r="49" spans="1:30" x14ac:dyDescent="0.25">
      <c r="H49" t="s">
        <v>137</v>
      </c>
    </row>
    <row r="50" spans="1:30" x14ac:dyDescent="0.25">
      <c r="A50">
        <v>22</v>
      </c>
      <c r="B50">
        <v>1565</v>
      </c>
      <c r="C50" t="s">
        <v>138</v>
      </c>
      <c r="D50" t="s">
        <v>139</v>
      </c>
      <c r="E50" t="s">
        <v>60</v>
      </c>
      <c r="F50" t="s">
        <v>140</v>
      </c>
      <c r="G50" t="str">
        <f>"00312092"</f>
        <v>00312092</v>
      </c>
      <c r="H50" t="s">
        <v>141</v>
      </c>
      <c r="I50">
        <v>0</v>
      </c>
      <c r="J50">
        <v>400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142</v>
      </c>
    </row>
    <row r="51" spans="1:30" x14ac:dyDescent="0.25">
      <c r="H51" t="s">
        <v>143</v>
      </c>
    </row>
    <row r="52" spans="1:30" x14ac:dyDescent="0.25">
      <c r="A52">
        <v>23</v>
      </c>
      <c r="B52">
        <v>32</v>
      </c>
      <c r="C52" t="s">
        <v>144</v>
      </c>
      <c r="D52" t="s">
        <v>145</v>
      </c>
      <c r="E52" t="s">
        <v>41</v>
      </c>
      <c r="F52" t="s">
        <v>146</v>
      </c>
      <c r="G52" t="str">
        <f>"201409001754"</f>
        <v>201409001754</v>
      </c>
      <c r="H52" t="s">
        <v>147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30</v>
      </c>
      <c r="P52">
        <v>30</v>
      </c>
      <c r="Q52">
        <v>0</v>
      </c>
      <c r="R52">
        <v>0</v>
      </c>
      <c r="S52">
        <v>0</v>
      </c>
      <c r="T52">
        <v>0</v>
      </c>
      <c r="U52">
        <v>0</v>
      </c>
      <c r="V52">
        <v>76</v>
      </c>
      <c r="W52">
        <v>532</v>
      </c>
      <c r="X52">
        <v>0</v>
      </c>
      <c r="Z52">
        <v>0</v>
      </c>
      <c r="AA52">
        <v>0</v>
      </c>
      <c r="AB52">
        <v>8</v>
      </c>
      <c r="AC52">
        <v>136</v>
      </c>
      <c r="AD52" t="s">
        <v>148</v>
      </c>
    </row>
    <row r="53" spans="1:30" x14ac:dyDescent="0.25">
      <c r="H53" t="s">
        <v>149</v>
      </c>
    </row>
    <row r="54" spans="1:30" x14ac:dyDescent="0.25">
      <c r="A54">
        <v>24</v>
      </c>
      <c r="B54">
        <v>4759</v>
      </c>
      <c r="C54" t="s">
        <v>150</v>
      </c>
      <c r="D54" t="s">
        <v>27</v>
      </c>
      <c r="E54" t="s">
        <v>133</v>
      </c>
      <c r="F54" t="s">
        <v>151</v>
      </c>
      <c r="G54" t="str">
        <f>"201503000606"</f>
        <v>201503000606</v>
      </c>
      <c r="H54" t="s">
        <v>152</v>
      </c>
      <c r="I54">
        <v>0</v>
      </c>
      <c r="J54">
        <v>400</v>
      </c>
      <c r="K54">
        <v>0</v>
      </c>
      <c r="L54">
        <v>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153</v>
      </c>
    </row>
    <row r="55" spans="1:30" x14ac:dyDescent="0.25">
      <c r="H55" t="s">
        <v>154</v>
      </c>
    </row>
    <row r="56" spans="1:30" x14ac:dyDescent="0.25">
      <c r="A56">
        <v>25</v>
      </c>
      <c r="B56">
        <v>2268</v>
      </c>
      <c r="C56" t="s">
        <v>155</v>
      </c>
      <c r="D56" t="s">
        <v>156</v>
      </c>
      <c r="E56" t="s">
        <v>133</v>
      </c>
      <c r="F56" t="s">
        <v>157</v>
      </c>
      <c r="G56" t="str">
        <f>"00331959"</f>
        <v>00331959</v>
      </c>
      <c r="H56" t="s">
        <v>158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30</v>
      </c>
      <c r="Q56">
        <v>0</v>
      </c>
      <c r="R56">
        <v>0</v>
      </c>
      <c r="S56">
        <v>0</v>
      </c>
      <c r="T56">
        <v>0</v>
      </c>
      <c r="U56">
        <v>0</v>
      </c>
      <c r="V56">
        <v>60</v>
      </c>
      <c r="W56">
        <v>420</v>
      </c>
      <c r="X56">
        <v>0</v>
      </c>
      <c r="Z56">
        <v>0</v>
      </c>
      <c r="AA56">
        <v>0</v>
      </c>
      <c r="AB56">
        <v>24</v>
      </c>
      <c r="AC56">
        <v>408</v>
      </c>
      <c r="AD56" t="s">
        <v>159</v>
      </c>
    </row>
    <row r="57" spans="1:30" x14ac:dyDescent="0.25">
      <c r="H57" t="s">
        <v>160</v>
      </c>
    </row>
    <row r="58" spans="1:30" x14ac:dyDescent="0.25">
      <c r="A58">
        <v>26</v>
      </c>
      <c r="B58">
        <v>2243</v>
      </c>
      <c r="C58" t="s">
        <v>161</v>
      </c>
      <c r="D58" t="s">
        <v>27</v>
      </c>
      <c r="E58" t="s">
        <v>84</v>
      </c>
      <c r="F58" t="s">
        <v>162</v>
      </c>
      <c r="G58" t="str">
        <f>"00010759"</f>
        <v>00010759</v>
      </c>
      <c r="H58" t="s">
        <v>163</v>
      </c>
      <c r="I58">
        <v>0</v>
      </c>
      <c r="J58">
        <v>400</v>
      </c>
      <c r="K58">
        <v>0</v>
      </c>
      <c r="L58">
        <v>0</v>
      </c>
      <c r="M58">
        <v>0</v>
      </c>
      <c r="N58">
        <v>70</v>
      </c>
      <c r="O58">
        <v>30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164</v>
      </c>
    </row>
    <row r="59" spans="1:30" x14ac:dyDescent="0.25">
      <c r="H59" t="s">
        <v>165</v>
      </c>
    </row>
    <row r="60" spans="1:30" x14ac:dyDescent="0.25">
      <c r="A60">
        <v>27</v>
      </c>
      <c r="B60">
        <v>3924</v>
      </c>
      <c r="C60" t="s">
        <v>166</v>
      </c>
      <c r="D60" t="s">
        <v>167</v>
      </c>
      <c r="E60" t="s">
        <v>168</v>
      </c>
      <c r="F60" t="s">
        <v>169</v>
      </c>
      <c r="G60" t="str">
        <f>"201504001296"</f>
        <v>201504001296</v>
      </c>
      <c r="H60" t="s">
        <v>170</v>
      </c>
      <c r="I60">
        <v>0</v>
      </c>
      <c r="J60">
        <v>0</v>
      </c>
      <c r="K60">
        <v>200</v>
      </c>
      <c r="L60">
        <v>0</v>
      </c>
      <c r="M60">
        <v>100</v>
      </c>
      <c r="N60">
        <v>70</v>
      </c>
      <c r="O60">
        <v>0</v>
      </c>
      <c r="P60">
        <v>30</v>
      </c>
      <c r="Q60">
        <v>70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171</v>
      </c>
    </row>
    <row r="61" spans="1:30" x14ac:dyDescent="0.25">
      <c r="H61" t="s">
        <v>172</v>
      </c>
    </row>
    <row r="62" spans="1:30" x14ac:dyDescent="0.25">
      <c r="A62">
        <v>28</v>
      </c>
      <c r="B62">
        <v>1728</v>
      </c>
      <c r="C62" t="s">
        <v>173</v>
      </c>
      <c r="D62" t="s">
        <v>174</v>
      </c>
      <c r="E62" t="s">
        <v>41</v>
      </c>
      <c r="F62" t="s">
        <v>175</v>
      </c>
      <c r="G62" t="str">
        <f>"201409000187"</f>
        <v>201409000187</v>
      </c>
      <c r="H62" t="s">
        <v>176</v>
      </c>
      <c r="I62">
        <v>0</v>
      </c>
      <c r="J62">
        <v>0</v>
      </c>
      <c r="K62">
        <v>0</v>
      </c>
      <c r="L62">
        <v>200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66</v>
      </c>
      <c r="W62">
        <v>462</v>
      </c>
      <c r="X62">
        <v>0</v>
      </c>
      <c r="Z62">
        <v>0</v>
      </c>
      <c r="AA62">
        <v>0</v>
      </c>
      <c r="AB62">
        <v>18</v>
      </c>
      <c r="AC62">
        <v>306</v>
      </c>
      <c r="AD62" t="s">
        <v>177</v>
      </c>
    </row>
    <row r="63" spans="1:30" x14ac:dyDescent="0.25">
      <c r="H63" t="s">
        <v>178</v>
      </c>
    </row>
    <row r="64" spans="1:30" x14ac:dyDescent="0.25">
      <c r="A64">
        <v>29</v>
      </c>
      <c r="B64">
        <v>1617</v>
      </c>
      <c r="C64" t="s">
        <v>179</v>
      </c>
      <c r="D64" t="s">
        <v>180</v>
      </c>
      <c r="E64" t="s">
        <v>174</v>
      </c>
      <c r="F64" t="s">
        <v>181</v>
      </c>
      <c r="G64" t="str">
        <f>"200903000051"</f>
        <v>200903000051</v>
      </c>
      <c r="H64" t="s">
        <v>182</v>
      </c>
      <c r="I64">
        <v>0</v>
      </c>
      <c r="J64">
        <v>0</v>
      </c>
      <c r="K64">
        <v>0</v>
      </c>
      <c r="L64">
        <v>200</v>
      </c>
      <c r="M64">
        <v>30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60</v>
      </c>
      <c r="W64">
        <v>420</v>
      </c>
      <c r="X64">
        <v>0</v>
      </c>
      <c r="Z64">
        <v>0</v>
      </c>
      <c r="AA64">
        <v>0</v>
      </c>
      <c r="AB64">
        <v>24</v>
      </c>
      <c r="AC64">
        <v>408</v>
      </c>
      <c r="AD64" t="s">
        <v>183</v>
      </c>
    </row>
    <row r="65" spans="1:30" x14ac:dyDescent="0.25">
      <c r="H65" t="s">
        <v>184</v>
      </c>
    </row>
    <row r="66" spans="1:30" x14ac:dyDescent="0.25">
      <c r="A66">
        <v>30</v>
      </c>
      <c r="B66">
        <v>113</v>
      </c>
      <c r="C66" t="s">
        <v>185</v>
      </c>
      <c r="D66" t="s">
        <v>186</v>
      </c>
      <c r="E66" t="s">
        <v>20</v>
      </c>
      <c r="F66" t="s">
        <v>187</v>
      </c>
      <c r="G66" t="str">
        <f>"201410007641"</f>
        <v>201410007641</v>
      </c>
      <c r="H66" t="s">
        <v>188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30</v>
      </c>
      <c r="P66">
        <v>0</v>
      </c>
      <c r="Q66">
        <v>0</v>
      </c>
      <c r="R66">
        <v>0</v>
      </c>
      <c r="S66">
        <v>0</v>
      </c>
      <c r="T66">
        <v>30</v>
      </c>
      <c r="U66">
        <v>0</v>
      </c>
      <c r="V66">
        <v>60</v>
      </c>
      <c r="W66">
        <v>420</v>
      </c>
      <c r="X66">
        <v>0</v>
      </c>
      <c r="Z66">
        <v>0</v>
      </c>
      <c r="AA66">
        <v>0</v>
      </c>
      <c r="AB66">
        <v>24</v>
      </c>
      <c r="AC66">
        <v>408</v>
      </c>
      <c r="AD66" t="s">
        <v>189</v>
      </c>
    </row>
    <row r="67" spans="1:30" x14ac:dyDescent="0.25">
      <c r="H67" t="s">
        <v>190</v>
      </c>
    </row>
    <row r="68" spans="1:30" x14ac:dyDescent="0.25">
      <c r="A68">
        <v>31</v>
      </c>
      <c r="B68">
        <v>2469</v>
      </c>
      <c r="C68" t="s">
        <v>191</v>
      </c>
      <c r="D68" t="s">
        <v>73</v>
      </c>
      <c r="E68" t="s">
        <v>192</v>
      </c>
      <c r="F68" t="s">
        <v>193</v>
      </c>
      <c r="G68" t="str">
        <f>"201402012465"</f>
        <v>201402012465</v>
      </c>
      <c r="H68" t="s">
        <v>194</v>
      </c>
      <c r="I68">
        <v>150</v>
      </c>
      <c r="J68">
        <v>0</v>
      </c>
      <c r="K68">
        <v>0</v>
      </c>
      <c r="L68">
        <v>260</v>
      </c>
      <c r="M68">
        <v>0</v>
      </c>
      <c r="N68">
        <v>0</v>
      </c>
      <c r="O68">
        <v>0</v>
      </c>
      <c r="P68">
        <v>30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195</v>
      </c>
    </row>
    <row r="69" spans="1:30" x14ac:dyDescent="0.25">
      <c r="H69" t="s">
        <v>196</v>
      </c>
    </row>
    <row r="70" spans="1:30" x14ac:dyDescent="0.25">
      <c r="A70">
        <v>32</v>
      </c>
      <c r="B70">
        <v>287</v>
      </c>
      <c r="C70" t="s">
        <v>197</v>
      </c>
      <c r="D70" t="s">
        <v>198</v>
      </c>
      <c r="E70" t="s">
        <v>60</v>
      </c>
      <c r="F70" t="s">
        <v>199</v>
      </c>
      <c r="G70" t="str">
        <f>"201408000247"</f>
        <v>201408000247</v>
      </c>
      <c r="H70" t="s">
        <v>200</v>
      </c>
      <c r="I70">
        <v>0</v>
      </c>
      <c r="J70">
        <v>0</v>
      </c>
      <c r="K70">
        <v>0</v>
      </c>
      <c r="L70">
        <v>260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73</v>
      </c>
      <c r="W70">
        <v>511</v>
      </c>
      <c r="X70">
        <v>0</v>
      </c>
      <c r="Z70">
        <v>0</v>
      </c>
      <c r="AA70">
        <v>0</v>
      </c>
      <c r="AB70">
        <v>11</v>
      </c>
      <c r="AC70">
        <v>187</v>
      </c>
      <c r="AD70" t="s">
        <v>201</v>
      </c>
    </row>
    <row r="71" spans="1:30" x14ac:dyDescent="0.25">
      <c r="H71" t="s">
        <v>202</v>
      </c>
    </row>
    <row r="72" spans="1:30" x14ac:dyDescent="0.25">
      <c r="A72">
        <v>33</v>
      </c>
      <c r="B72">
        <v>4490</v>
      </c>
      <c r="C72" t="s">
        <v>203</v>
      </c>
      <c r="D72" t="s">
        <v>15</v>
      </c>
      <c r="E72" t="s">
        <v>204</v>
      </c>
      <c r="F72" t="s">
        <v>205</v>
      </c>
      <c r="G72" t="str">
        <f>"00150692"</f>
        <v>00150692</v>
      </c>
      <c r="H72" t="s">
        <v>206</v>
      </c>
      <c r="I72">
        <v>0</v>
      </c>
      <c r="J72">
        <v>400</v>
      </c>
      <c r="K72">
        <v>0</v>
      </c>
      <c r="L72">
        <v>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207</v>
      </c>
    </row>
    <row r="73" spans="1:30" x14ac:dyDescent="0.25">
      <c r="H73" t="s">
        <v>208</v>
      </c>
    </row>
    <row r="74" spans="1:30" x14ac:dyDescent="0.25">
      <c r="A74">
        <v>34</v>
      </c>
      <c r="B74">
        <v>848</v>
      </c>
      <c r="C74" t="s">
        <v>209</v>
      </c>
      <c r="D74" t="s">
        <v>19</v>
      </c>
      <c r="E74" t="s">
        <v>80</v>
      </c>
      <c r="F74" t="s">
        <v>210</v>
      </c>
      <c r="G74" t="str">
        <f>"200801003489"</f>
        <v>200801003489</v>
      </c>
      <c r="H74" t="s">
        <v>163</v>
      </c>
      <c r="I74">
        <v>0</v>
      </c>
      <c r="J74">
        <v>400</v>
      </c>
      <c r="K74">
        <v>0</v>
      </c>
      <c r="L74">
        <v>0</v>
      </c>
      <c r="M74">
        <v>0</v>
      </c>
      <c r="N74">
        <v>50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211</v>
      </c>
    </row>
    <row r="75" spans="1:30" x14ac:dyDescent="0.25">
      <c r="H75" t="s">
        <v>212</v>
      </c>
    </row>
    <row r="76" spans="1:30" x14ac:dyDescent="0.25">
      <c r="A76">
        <v>35</v>
      </c>
      <c r="B76">
        <v>2922</v>
      </c>
      <c r="C76" t="s">
        <v>213</v>
      </c>
      <c r="D76" t="s">
        <v>167</v>
      </c>
      <c r="E76" t="s">
        <v>214</v>
      </c>
      <c r="F76" t="s">
        <v>215</v>
      </c>
      <c r="G76" t="str">
        <f>"201402005050"</f>
        <v>201402005050</v>
      </c>
      <c r="H76" t="s">
        <v>216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1</v>
      </c>
      <c r="AA76">
        <v>0</v>
      </c>
      <c r="AB76">
        <v>0</v>
      </c>
      <c r="AC76">
        <v>0</v>
      </c>
      <c r="AD76" t="s">
        <v>217</v>
      </c>
    </row>
    <row r="77" spans="1:30" x14ac:dyDescent="0.25">
      <c r="H77" t="s">
        <v>218</v>
      </c>
    </row>
    <row r="78" spans="1:30" x14ac:dyDescent="0.25">
      <c r="A78">
        <v>36</v>
      </c>
      <c r="B78">
        <v>891</v>
      </c>
      <c r="C78" t="s">
        <v>219</v>
      </c>
      <c r="D78" t="s">
        <v>220</v>
      </c>
      <c r="E78" t="s">
        <v>84</v>
      </c>
      <c r="F78" t="s">
        <v>221</v>
      </c>
      <c r="G78" t="str">
        <f>"201410006018"</f>
        <v>201410006018</v>
      </c>
      <c r="H78" t="s">
        <v>222</v>
      </c>
      <c r="I78">
        <v>0</v>
      </c>
      <c r="J78">
        <v>0</v>
      </c>
      <c r="K78">
        <v>0</v>
      </c>
      <c r="L78">
        <v>0</v>
      </c>
      <c r="M78">
        <v>100</v>
      </c>
      <c r="N78">
        <v>70</v>
      </c>
      <c r="O78">
        <v>30</v>
      </c>
      <c r="P78">
        <v>30</v>
      </c>
      <c r="Q78">
        <v>0</v>
      </c>
      <c r="R78">
        <v>0</v>
      </c>
      <c r="S78">
        <v>0</v>
      </c>
      <c r="T78">
        <v>0</v>
      </c>
      <c r="U78">
        <v>0</v>
      </c>
      <c r="V78">
        <v>60</v>
      </c>
      <c r="W78">
        <v>420</v>
      </c>
      <c r="X78">
        <v>0</v>
      </c>
      <c r="Z78">
        <v>0</v>
      </c>
      <c r="AA78">
        <v>0</v>
      </c>
      <c r="AB78">
        <v>24</v>
      </c>
      <c r="AC78">
        <v>408</v>
      </c>
      <c r="AD78" t="s">
        <v>223</v>
      </c>
    </row>
    <row r="79" spans="1:30" x14ac:dyDescent="0.25">
      <c r="H79" t="s">
        <v>224</v>
      </c>
    </row>
    <row r="80" spans="1:30" x14ac:dyDescent="0.25">
      <c r="A80">
        <v>37</v>
      </c>
      <c r="B80">
        <v>3729</v>
      </c>
      <c r="C80" t="s">
        <v>225</v>
      </c>
      <c r="D80" t="s">
        <v>168</v>
      </c>
      <c r="E80" t="s">
        <v>167</v>
      </c>
      <c r="F80" t="s">
        <v>226</v>
      </c>
      <c r="G80" t="str">
        <f>"201410008051"</f>
        <v>201410008051</v>
      </c>
      <c r="H80">
        <v>781</v>
      </c>
      <c r="I80">
        <v>0</v>
      </c>
      <c r="J80">
        <v>0</v>
      </c>
      <c r="K80">
        <v>0</v>
      </c>
      <c r="L80">
        <v>260</v>
      </c>
      <c r="M80">
        <v>0</v>
      </c>
      <c r="N80">
        <v>70</v>
      </c>
      <c r="O80">
        <v>0</v>
      </c>
      <c r="P80">
        <v>50</v>
      </c>
      <c r="Q80">
        <v>50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>
        <v>1799</v>
      </c>
    </row>
    <row r="81" spans="1:30" x14ac:dyDescent="0.25">
      <c r="H81" t="s">
        <v>227</v>
      </c>
    </row>
    <row r="82" spans="1:30" x14ac:dyDescent="0.25">
      <c r="A82">
        <v>38</v>
      </c>
      <c r="B82">
        <v>617</v>
      </c>
      <c r="C82" t="s">
        <v>228</v>
      </c>
      <c r="D82" t="s">
        <v>54</v>
      </c>
      <c r="E82" t="s">
        <v>192</v>
      </c>
      <c r="F82" t="s">
        <v>229</v>
      </c>
      <c r="G82" t="str">
        <f>"201402007742"</f>
        <v>201402007742</v>
      </c>
      <c r="H82" t="s">
        <v>230</v>
      </c>
      <c r="I82">
        <v>150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231</v>
      </c>
    </row>
    <row r="83" spans="1:30" x14ac:dyDescent="0.25">
      <c r="H83" t="s">
        <v>232</v>
      </c>
    </row>
    <row r="84" spans="1:30" x14ac:dyDescent="0.25">
      <c r="A84">
        <v>39</v>
      </c>
      <c r="B84">
        <v>2717</v>
      </c>
      <c r="C84" t="s">
        <v>233</v>
      </c>
      <c r="D84" t="s">
        <v>20</v>
      </c>
      <c r="E84" t="s">
        <v>133</v>
      </c>
      <c r="F84" t="s">
        <v>234</v>
      </c>
      <c r="G84" t="str">
        <f>"200801000890"</f>
        <v>200801000890</v>
      </c>
      <c r="H84" t="s">
        <v>235</v>
      </c>
      <c r="I84">
        <v>0</v>
      </c>
      <c r="J84">
        <v>0</v>
      </c>
      <c r="K84">
        <v>0</v>
      </c>
      <c r="L84">
        <v>200</v>
      </c>
      <c r="M84">
        <v>0</v>
      </c>
      <c r="N84">
        <v>30</v>
      </c>
      <c r="O84">
        <v>0</v>
      </c>
      <c r="P84">
        <v>30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236</v>
      </c>
    </row>
    <row r="85" spans="1:30" x14ac:dyDescent="0.25">
      <c r="H85" t="s">
        <v>237</v>
      </c>
    </row>
    <row r="86" spans="1:30" x14ac:dyDescent="0.25">
      <c r="A86">
        <v>40</v>
      </c>
      <c r="B86">
        <v>177</v>
      </c>
      <c r="C86" t="s">
        <v>238</v>
      </c>
      <c r="D86" t="s">
        <v>133</v>
      </c>
      <c r="E86" t="s">
        <v>20</v>
      </c>
      <c r="F86" t="s">
        <v>239</v>
      </c>
      <c r="G86" t="str">
        <f>"201409000320"</f>
        <v>201409000320</v>
      </c>
      <c r="H86" t="s">
        <v>240</v>
      </c>
      <c r="I86">
        <v>0</v>
      </c>
      <c r="J86">
        <v>0</v>
      </c>
      <c r="K86">
        <v>0</v>
      </c>
      <c r="L86">
        <v>0</v>
      </c>
      <c r="M86">
        <v>100</v>
      </c>
      <c r="N86">
        <v>70</v>
      </c>
      <c r="O86">
        <v>0</v>
      </c>
      <c r="P86">
        <v>30</v>
      </c>
      <c r="Q86">
        <v>0</v>
      </c>
      <c r="R86">
        <v>0</v>
      </c>
      <c r="S86">
        <v>0</v>
      </c>
      <c r="T86">
        <v>0</v>
      </c>
      <c r="U86">
        <v>0</v>
      </c>
      <c r="V86">
        <v>60</v>
      </c>
      <c r="W86">
        <v>420</v>
      </c>
      <c r="X86">
        <v>0</v>
      </c>
      <c r="Z86">
        <v>0</v>
      </c>
      <c r="AA86">
        <v>0</v>
      </c>
      <c r="AB86">
        <v>24</v>
      </c>
      <c r="AC86">
        <v>408</v>
      </c>
      <c r="AD86" t="s">
        <v>241</v>
      </c>
    </row>
    <row r="87" spans="1:30" x14ac:dyDescent="0.25">
      <c r="H87" t="s">
        <v>242</v>
      </c>
    </row>
    <row r="88" spans="1:30" x14ac:dyDescent="0.25">
      <c r="A88">
        <v>41</v>
      </c>
      <c r="B88">
        <v>5208</v>
      </c>
      <c r="C88" t="s">
        <v>243</v>
      </c>
      <c r="D88" t="s">
        <v>54</v>
      </c>
      <c r="E88" t="s">
        <v>244</v>
      </c>
      <c r="F88" t="s">
        <v>245</v>
      </c>
      <c r="G88" t="str">
        <f>"201402010502"</f>
        <v>201402010502</v>
      </c>
      <c r="H88" t="s">
        <v>246</v>
      </c>
      <c r="I88">
        <v>0</v>
      </c>
      <c r="J88">
        <v>0</v>
      </c>
      <c r="K88">
        <v>0</v>
      </c>
      <c r="L88">
        <v>200</v>
      </c>
      <c r="M88">
        <v>0</v>
      </c>
      <c r="N88">
        <v>70</v>
      </c>
      <c r="O88">
        <v>0</v>
      </c>
      <c r="P88">
        <v>50</v>
      </c>
      <c r="Q88">
        <v>0</v>
      </c>
      <c r="R88">
        <v>30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247</v>
      </c>
    </row>
    <row r="89" spans="1:30" x14ac:dyDescent="0.25">
      <c r="H89" t="s">
        <v>248</v>
      </c>
    </row>
    <row r="90" spans="1:30" x14ac:dyDescent="0.25">
      <c r="A90">
        <v>42</v>
      </c>
      <c r="B90">
        <v>302</v>
      </c>
      <c r="C90" t="s">
        <v>249</v>
      </c>
      <c r="D90" t="s">
        <v>198</v>
      </c>
      <c r="E90" t="s">
        <v>54</v>
      </c>
      <c r="F90" t="s">
        <v>250</v>
      </c>
      <c r="G90" t="str">
        <f>"201409003909"</f>
        <v>201409003909</v>
      </c>
      <c r="H90" t="s">
        <v>251</v>
      </c>
      <c r="I90">
        <v>0</v>
      </c>
      <c r="J90">
        <v>0</v>
      </c>
      <c r="K90">
        <v>0</v>
      </c>
      <c r="L90">
        <v>200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52</v>
      </c>
      <c r="W90">
        <v>364</v>
      </c>
      <c r="X90">
        <v>0</v>
      </c>
      <c r="Z90">
        <v>0</v>
      </c>
      <c r="AA90">
        <v>0</v>
      </c>
      <c r="AB90">
        <v>24</v>
      </c>
      <c r="AC90">
        <v>408</v>
      </c>
      <c r="AD90" t="s">
        <v>252</v>
      </c>
    </row>
    <row r="91" spans="1:30" x14ac:dyDescent="0.25">
      <c r="H91" t="s">
        <v>253</v>
      </c>
    </row>
    <row r="92" spans="1:30" x14ac:dyDescent="0.25">
      <c r="A92">
        <v>43</v>
      </c>
      <c r="B92">
        <v>82</v>
      </c>
      <c r="C92" t="s">
        <v>254</v>
      </c>
      <c r="D92" t="s">
        <v>255</v>
      </c>
      <c r="E92" t="s">
        <v>60</v>
      </c>
      <c r="F92" t="s">
        <v>256</v>
      </c>
      <c r="G92" t="str">
        <f>"00156129"</f>
        <v>00156129</v>
      </c>
      <c r="H92" t="s">
        <v>257</v>
      </c>
      <c r="I92">
        <v>0</v>
      </c>
      <c r="J92">
        <v>0</v>
      </c>
      <c r="K92">
        <v>0</v>
      </c>
      <c r="L92">
        <v>260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258</v>
      </c>
    </row>
    <row r="93" spans="1:30" x14ac:dyDescent="0.25">
      <c r="H93" t="s">
        <v>259</v>
      </c>
    </row>
    <row r="94" spans="1:30" x14ac:dyDescent="0.25">
      <c r="A94">
        <v>44</v>
      </c>
      <c r="B94">
        <v>4206</v>
      </c>
      <c r="C94" t="s">
        <v>260</v>
      </c>
      <c r="D94" t="s">
        <v>167</v>
      </c>
      <c r="E94" t="s">
        <v>168</v>
      </c>
      <c r="F94" t="s">
        <v>261</v>
      </c>
      <c r="G94" t="str">
        <f>"201402011985"</f>
        <v>201402011985</v>
      </c>
      <c r="H94" t="s">
        <v>170</v>
      </c>
      <c r="I94">
        <v>0</v>
      </c>
      <c r="J94">
        <v>0</v>
      </c>
      <c r="K94">
        <v>0</v>
      </c>
      <c r="L94">
        <v>260</v>
      </c>
      <c r="M94">
        <v>0</v>
      </c>
      <c r="N94">
        <v>70</v>
      </c>
      <c r="O94">
        <v>30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>
        <v>0</v>
      </c>
      <c r="AB94">
        <v>0</v>
      </c>
      <c r="AC94">
        <v>0</v>
      </c>
      <c r="AD94" t="s">
        <v>262</v>
      </c>
    </row>
    <row r="95" spans="1:30" x14ac:dyDescent="0.25">
      <c r="H95" t="s">
        <v>263</v>
      </c>
    </row>
    <row r="96" spans="1:30" x14ac:dyDescent="0.25">
      <c r="A96">
        <v>45</v>
      </c>
      <c r="B96">
        <v>3505</v>
      </c>
      <c r="C96" t="s">
        <v>264</v>
      </c>
      <c r="D96" t="s">
        <v>54</v>
      </c>
      <c r="E96" t="s">
        <v>167</v>
      </c>
      <c r="F96" t="s">
        <v>265</v>
      </c>
      <c r="G96" t="str">
        <f>"201401001283"</f>
        <v>201401001283</v>
      </c>
      <c r="H96" t="s">
        <v>266</v>
      </c>
      <c r="I96">
        <v>0</v>
      </c>
      <c r="J96">
        <v>0</v>
      </c>
      <c r="K96">
        <v>0</v>
      </c>
      <c r="L96">
        <v>200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72</v>
      </c>
      <c r="W96">
        <v>504</v>
      </c>
      <c r="X96">
        <v>0</v>
      </c>
      <c r="Z96">
        <v>0</v>
      </c>
      <c r="AA96">
        <v>0</v>
      </c>
      <c r="AB96">
        <v>12</v>
      </c>
      <c r="AC96">
        <v>204</v>
      </c>
      <c r="AD96" t="s">
        <v>267</v>
      </c>
    </row>
    <row r="97" spans="1:30" x14ac:dyDescent="0.25">
      <c r="H97" t="s">
        <v>268</v>
      </c>
    </row>
    <row r="98" spans="1:30" x14ac:dyDescent="0.25">
      <c r="A98">
        <v>46</v>
      </c>
      <c r="B98">
        <v>212</v>
      </c>
      <c r="C98" t="s">
        <v>269</v>
      </c>
      <c r="D98" t="s">
        <v>41</v>
      </c>
      <c r="E98" t="s">
        <v>270</v>
      </c>
      <c r="F98" t="s">
        <v>271</v>
      </c>
      <c r="G98" t="str">
        <f>"201409002022"</f>
        <v>201409002022</v>
      </c>
      <c r="H98" t="s">
        <v>272</v>
      </c>
      <c r="I98">
        <v>0</v>
      </c>
      <c r="J98">
        <v>0</v>
      </c>
      <c r="K98">
        <v>0</v>
      </c>
      <c r="L98">
        <v>200</v>
      </c>
      <c r="M98">
        <v>0</v>
      </c>
      <c r="N98">
        <v>30</v>
      </c>
      <c r="O98">
        <v>0</v>
      </c>
      <c r="P98">
        <v>50</v>
      </c>
      <c r="Q98">
        <v>0</v>
      </c>
      <c r="R98">
        <v>0</v>
      </c>
      <c r="S98">
        <v>0</v>
      </c>
      <c r="T98">
        <v>0</v>
      </c>
      <c r="U98">
        <v>0</v>
      </c>
      <c r="V98">
        <v>76</v>
      </c>
      <c r="W98">
        <v>532</v>
      </c>
      <c r="X98">
        <v>0</v>
      </c>
      <c r="Z98">
        <v>0</v>
      </c>
      <c r="AA98">
        <v>0</v>
      </c>
      <c r="AB98">
        <v>8</v>
      </c>
      <c r="AC98">
        <v>136</v>
      </c>
      <c r="AD98" t="s">
        <v>273</v>
      </c>
    </row>
    <row r="99" spans="1:30" x14ac:dyDescent="0.25">
      <c r="H99" t="s">
        <v>274</v>
      </c>
    </row>
    <row r="100" spans="1:30" x14ac:dyDescent="0.25">
      <c r="A100">
        <v>47</v>
      </c>
      <c r="B100">
        <v>3283</v>
      </c>
      <c r="C100" t="s">
        <v>275</v>
      </c>
      <c r="D100" t="s">
        <v>41</v>
      </c>
      <c r="E100" t="s">
        <v>27</v>
      </c>
      <c r="F100" t="s">
        <v>276</v>
      </c>
      <c r="G100" t="str">
        <f>"00360841"</f>
        <v>00360841</v>
      </c>
      <c r="H100" t="s">
        <v>277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30</v>
      </c>
      <c r="O100">
        <v>0</v>
      </c>
      <c r="P100">
        <v>70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278</v>
      </c>
    </row>
    <row r="101" spans="1:30" x14ac:dyDescent="0.25">
      <c r="H101" t="s">
        <v>279</v>
      </c>
    </row>
    <row r="102" spans="1:30" x14ac:dyDescent="0.25">
      <c r="A102">
        <v>48</v>
      </c>
      <c r="B102">
        <v>3537</v>
      </c>
      <c r="C102" t="s">
        <v>280</v>
      </c>
      <c r="D102" t="s">
        <v>281</v>
      </c>
      <c r="E102" t="s">
        <v>282</v>
      </c>
      <c r="F102" t="s">
        <v>283</v>
      </c>
      <c r="G102" t="str">
        <f>"00130698"</f>
        <v>00130698</v>
      </c>
      <c r="H102" t="s">
        <v>284</v>
      </c>
      <c r="I102">
        <v>0</v>
      </c>
      <c r="J102">
        <v>0</v>
      </c>
      <c r="K102">
        <v>0</v>
      </c>
      <c r="L102">
        <v>200</v>
      </c>
      <c r="M102">
        <v>30</v>
      </c>
      <c r="N102">
        <v>70</v>
      </c>
      <c r="O102">
        <v>50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285</v>
      </c>
    </row>
    <row r="103" spans="1:30" x14ac:dyDescent="0.25">
      <c r="H103" t="s">
        <v>286</v>
      </c>
    </row>
    <row r="104" spans="1:30" x14ac:dyDescent="0.25">
      <c r="A104">
        <v>49</v>
      </c>
      <c r="B104">
        <v>2344</v>
      </c>
      <c r="C104" t="s">
        <v>287</v>
      </c>
      <c r="D104" t="s">
        <v>288</v>
      </c>
      <c r="E104" t="s">
        <v>74</v>
      </c>
      <c r="F104" t="s">
        <v>289</v>
      </c>
      <c r="G104" t="str">
        <f>"201409002772"</f>
        <v>201409002772</v>
      </c>
      <c r="H104" t="s">
        <v>290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70</v>
      </c>
      <c r="O104">
        <v>0</v>
      </c>
      <c r="P104">
        <v>30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52</v>
      </c>
      <c r="W104">
        <v>364</v>
      </c>
      <c r="X104">
        <v>0</v>
      </c>
      <c r="Z104">
        <v>0</v>
      </c>
      <c r="AA104">
        <v>0</v>
      </c>
      <c r="AB104">
        <v>24</v>
      </c>
      <c r="AC104">
        <v>408</v>
      </c>
      <c r="AD104" t="s">
        <v>291</v>
      </c>
    </row>
    <row r="105" spans="1:30" x14ac:dyDescent="0.25">
      <c r="H105" t="s">
        <v>292</v>
      </c>
    </row>
    <row r="106" spans="1:30" x14ac:dyDescent="0.25">
      <c r="A106">
        <v>50</v>
      </c>
      <c r="B106">
        <v>3532</v>
      </c>
      <c r="C106" t="s">
        <v>293</v>
      </c>
      <c r="D106" t="s">
        <v>294</v>
      </c>
      <c r="E106" t="s">
        <v>60</v>
      </c>
      <c r="F106" t="s">
        <v>295</v>
      </c>
      <c r="G106" t="str">
        <f>"00358150"</f>
        <v>00358150</v>
      </c>
      <c r="H106" t="s">
        <v>296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30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297</v>
      </c>
    </row>
    <row r="107" spans="1:30" x14ac:dyDescent="0.25">
      <c r="H107" t="s">
        <v>298</v>
      </c>
    </row>
    <row r="108" spans="1:30" x14ac:dyDescent="0.25">
      <c r="A108">
        <v>51</v>
      </c>
      <c r="B108">
        <v>4538</v>
      </c>
      <c r="C108" t="s">
        <v>299</v>
      </c>
      <c r="D108" t="s">
        <v>27</v>
      </c>
      <c r="E108" t="s">
        <v>54</v>
      </c>
      <c r="F108" t="s">
        <v>300</v>
      </c>
      <c r="G108" t="str">
        <f>"00019195"</f>
        <v>00019195</v>
      </c>
      <c r="H108">
        <v>913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>
        <v>1731</v>
      </c>
    </row>
    <row r="109" spans="1:30" x14ac:dyDescent="0.25">
      <c r="H109" t="s">
        <v>301</v>
      </c>
    </row>
    <row r="110" spans="1:30" x14ac:dyDescent="0.25">
      <c r="A110">
        <v>52</v>
      </c>
      <c r="B110">
        <v>1944</v>
      </c>
      <c r="C110" t="s">
        <v>302</v>
      </c>
      <c r="D110" t="s">
        <v>303</v>
      </c>
      <c r="E110" t="s">
        <v>304</v>
      </c>
      <c r="F110" t="s">
        <v>305</v>
      </c>
      <c r="G110" t="str">
        <f>"201402009267"</f>
        <v>201402009267</v>
      </c>
      <c r="H110" t="s">
        <v>246</v>
      </c>
      <c r="I110">
        <v>0</v>
      </c>
      <c r="J110">
        <v>0</v>
      </c>
      <c r="K110">
        <v>0</v>
      </c>
      <c r="L110">
        <v>200</v>
      </c>
      <c r="M110">
        <v>30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306</v>
      </c>
    </row>
    <row r="111" spans="1:30" x14ac:dyDescent="0.25">
      <c r="H111" t="s">
        <v>307</v>
      </c>
    </row>
    <row r="112" spans="1:30" x14ac:dyDescent="0.25">
      <c r="A112">
        <v>53</v>
      </c>
      <c r="B112">
        <v>1500</v>
      </c>
      <c r="C112" t="s">
        <v>308</v>
      </c>
      <c r="D112" t="s">
        <v>167</v>
      </c>
      <c r="E112" t="s">
        <v>198</v>
      </c>
      <c r="F112" t="s">
        <v>309</v>
      </c>
      <c r="G112" t="str">
        <f>"201409000446"</f>
        <v>201409000446</v>
      </c>
      <c r="H112" t="s">
        <v>310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56</v>
      </c>
      <c r="W112">
        <v>392</v>
      </c>
      <c r="X112">
        <v>0</v>
      </c>
      <c r="Z112">
        <v>1</v>
      </c>
      <c r="AA112">
        <v>0</v>
      </c>
      <c r="AB112">
        <v>24</v>
      </c>
      <c r="AC112">
        <v>408</v>
      </c>
      <c r="AD112" t="s">
        <v>311</v>
      </c>
    </row>
    <row r="113" spans="1:30" x14ac:dyDescent="0.25">
      <c r="H113" t="s">
        <v>312</v>
      </c>
    </row>
    <row r="114" spans="1:30" x14ac:dyDescent="0.25">
      <c r="A114">
        <v>54</v>
      </c>
      <c r="B114">
        <v>260</v>
      </c>
      <c r="C114" t="s">
        <v>313</v>
      </c>
      <c r="D114" t="s">
        <v>117</v>
      </c>
      <c r="E114" t="s">
        <v>60</v>
      </c>
      <c r="F114" t="s">
        <v>314</v>
      </c>
      <c r="G114" t="str">
        <f>"201402003655"</f>
        <v>201402003655</v>
      </c>
      <c r="H114" t="s">
        <v>113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50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76</v>
      </c>
      <c r="W114">
        <v>532</v>
      </c>
      <c r="X114">
        <v>0</v>
      </c>
      <c r="Z114">
        <v>0</v>
      </c>
      <c r="AA114">
        <v>0</v>
      </c>
      <c r="AB114">
        <v>8</v>
      </c>
      <c r="AC114">
        <v>136</v>
      </c>
      <c r="AD114" t="s">
        <v>315</v>
      </c>
    </row>
    <row r="115" spans="1:30" x14ac:dyDescent="0.25">
      <c r="H115" t="s">
        <v>316</v>
      </c>
    </row>
    <row r="116" spans="1:30" x14ac:dyDescent="0.25">
      <c r="A116">
        <v>55</v>
      </c>
      <c r="B116">
        <v>5130</v>
      </c>
      <c r="C116" t="s">
        <v>317</v>
      </c>
      <c r="D116" t="s">
        <v>27</v>
      </c>
      <c r="E116" t="s">
        <v>318</v>
      </c>
      <c r="F116" t="s">
        <v>319</v>
      </c>
      <c r="G116" t="str">
        <f>"201409000546"</f>
        <v>201409000546</v>
      </c>
      <c r="H116" t="s">
        <v>320</v>
      </c>
      <c r="I116">
        <v>0</v>
      </c>
      <c r="J116">
        <v>0</v>
      </c>
      <c r="K116">
        <v>0</v>
      </c>
      <c r="L116">
        <v>260</v>
      </c>
      <c r="M116">
        <v>0</v>
      </c>
      <c r="N116">
        <v>50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321</v>
      </c>
    </row>
    <row r="117" spans="1:30" x14ac:dyDescent="0.25">
      <c r="H117" t="s">
        <v>322</v>
      </c>
    </row>
    <row r="118" spans="1:30" x14ac:dyDescent="0.25">
      <c r="A118">
        <v>56</v>
      </c>
      <c r="B118">
        <v>3980</v>
      </c>
      <c r="C118" t="s">
        <v>323</v>
      </c>
      <c r="D118" t="s">
        <v>324</v>
      </c>
      <c r="E118" t="s">
        <v>33</v>
      </c>
      <c r="F118" t="s">
        <v>325</v>
      </c>
      <c r="G118" t="str">
        <f>"201504000286"</f>
        <v>201504000286</v>
      </c>
      <c r="H118" t="s">
        <v>257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30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326</v>
      </c>
    </row>
    <row r="119" spans="1:30" x14ac:dyDescent="0.25">
      <c r="H119" t="s">
        <v>327</v>
      </c>
    </row>
    <row r="120" spans="1:30" x14ac:dyDescent="0.25">
      <c r="A120">
        <v>57</v>
      </c>
      <c r="B120">
        <v>208</v>
      </c>
      <c r="C120" t="s">
        <v>328</v>
      </c>
      <c r="D120" t="s">
        <v>167</v>
      </c>
      <c r="E120" t="s">
        <v>214</v>
      </c>
      <c r="F120" t="s">
        <v>329</v>
      </c>
      <c r="G120" t="str">
        <f>"201409004280"</f>
        <v>201409004280</v>
      </c>
      <c r="H120" t="s">
        <v>330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62</v>
      </c>
      <c r="W120">
        <v>434</v>
      </c>
      <c r="X120">
        <v>0</v>
      </c>
      <c r="Z120">
        <v>0</v>
      </c>
      <c r="AA120">
        <v>0</v>
      </c>
      <c r="AB120">
        <v>22</v>
      </c>
      <c r="AC120">
        <v>374</v>
      </c>
      <c r="AD120" t="s">
        <v>331</v>
      </c>
    </row>
    <row r="121" spans="1:30" x14ac:dyDescent="0.25">
      <c r="H121" t="s">
        <v>332</v>
      </c>
    </row>
    <row r="122" spans="1:30" x14ac:dyDescent="0.25">
      <c r="A122">
        <v>58</v>
      </c>
      <c r="B122">
        <v>2091</v>
      </c>
      <c r="C122" t="s">
        <v>333</v>
      </c>
      <c r="D122" t="s">
        <v>167</v>
      </c>
      <c r="E122" t="s">
        <v>84</v>
      </c>
      <c r="F122" t="s">
        <v>334</v>
      </c>
      <c r="G122" t="str">
        <f>"201402002778"</f>
        <v>201402002778</v>
      </c>
      <c r="H122" t="s">
        <v>206</v>
      </c>
      <c r="I122">
        <v>0</v>
      </c>
      <c r="J122">
        <v>0</v>
      </c>
      <c r="K122">
        <v>0</v>
      </c>
      <c r="L122">
        <v>260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335</v>
      </c>
    </row>
    <row r="123" spans="1:30" x14ac:dyDescent="0.25">
      <c r="H123" t="s">
        <v>336</v>
      </c>
    </row>
    <row r="124" spans="1:30" x14ac:dyDescent="0.25">
      <c r="A124">
        <v>59</v>
      </c>
      <c r="B124">
        <v>3596</v>
      </c>
      <c r="C124" t="s">
        <v>337</v>
      </c>
      <c r="D124" t="s">
        <v>338</v>
      </c>
      <c r="E124" t="s">
        <v>167</v>
      </c>
      <c r="F124" t="s">
        <v>339</v>
      </c>
      <c r="G124" t="str">
        <f>"200802008570"</f>
        <v>200802008570</v>
      </c>
      <c r="H124" t="s">
        <v>340</v>
      </c>
      <c r="I124">
        <v>150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341</v>
      </c>
    </row>
    <row r="125" spans="1:30" x14ac:dyDescent="0.25">
      <c r="H125" t="s">
        <v>342</v>
      </c>
    </row>
    <row r="126" spans="1:30" x14ac:dyDescent="0.25">
      <c r="A126">
        <v>60</v>
      </c>
      <c r="B126">
        <v>162</v>
      </c>
      <c r="C126" t="s">
        <v>343</v>
      </c>
      <c r="D126" t="s">
        <v>344</v>
      </c>
      <c r="E126" t="s">
        <v>192</v>
      </c>
      <c r="F126" t="s">
        <v>345</v>
      </c>
      <c r="G126" t="str">
        <f>"201504000611"</f>
        <v>201504000611</v>
      </c>
      <c r="H126" t="s">
        <v>346</v>
      </c>
      <c r="I126">
        <v>0</v>
      </c>
      <c r="J126">
        <v>0</v>
      </c>
      <c r="K126">
        <v>0</v>
      </c>
      <c r="L126">
        <v>260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347</v>
      </c>
    </row>
    <row r="127" spans="1:30" x14ac:dyDescent="0.25">
      <c r="H127" t="s">
        <v>348</v>
      </c>
    </row>
    <row r="128" spans="1:30" x14ac:dyDescent="0.25">
      <c r="A128">
        <v>61</v>
      </c>
      <c r="B128">
        <v>1118</v>
      </c>
      <c r="C128" t="s">
        <v>349</v>
      </c>
      <c r="D128" t="s">
        <v>350</v>
      </c>
      <c r="E128" t="s">
        <v>351</v>
      </c>
      <c r="F128" t="s">
        <v>352</v>
      </c>
      <c r="G128" t="str">
        <f>"201402004522"</f>
        <v>201402004522</v>
      </c>
      <c r="H128" t="s">
        <v>353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70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354</v>
      </c>
    </row>
    <row r="129" spans="1:30" x14ac:dyDescent="0.25">
      <c r="H129" t="s">
        <v>355</v>
      </c>
    </row>
    <row r="130" spans="1:30" x14ac:dyDescent="0.25">
      <c r="A130">
        <v>62</v>
      </c>
      <c r="B130">
        <v>1531</v>
      </c>
      <c r="C130" t="s">
        <v>356</v>
      </c>
      <c r="D130" t="s">
        <v>74</v>
      </c>
      <c r="E130" t="s">
        <v>34</v>
      </c>
      <c r="F130" t="s">
        <v>357</v>
      </c>
      <c r="G130" t="str">
        <f>"201402000870"</f>
        <v>201402000870</v>
      </c>
      <c r="H130" t="s">
        <v>358</v>
      </c>
      <c r="I130">
        <v>150</v>
      </c>
      <c r="J130">
        <v>0</v>
      </c>
      <c r="K130">
        <v>0</v>
      </c>
      <c r="L130">
        <v>200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80</v>
      </c>
      <c r="W130">
        <v>560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359</v>
      </c>
    </row>
    <row r="131" spans="1:30" x14ac:dyDescent="0.25">
      <c r="H131" t="s">
        <v>360</v>
      </c>
    </row>
    <row r="132" spans="1:30" x14ac:dyDescent="0.25">
      <c r="A132">
        <v>63</v>
      </c>
      <c r="B132">
        <v>5220</v>
      </c>
      <c r="C132" t="s">
        <v>361</v>
      </c>
      <c r="D132" t="s">
        <v>74</v>
      </c>
      <c r="E132" t="s">
        <v>54</v>
      </c>
      <c r="F132" t="s">
        <v>362</v>
      </c>
      <c r="G132" t="str">
        <f>"201410011157"</f>
        <v>201410011157</v>
      </c>
      <c r="H132" t="s">
        <v>363</v>
      </c>
      <c r="I132">
        <v>0</v>
      </c>
      <c r="J132">
        <v>0</v>
      </c>
      <c r="K132">
        <v>0</v>
      </c>
      <c r="L132">
        <v>200</v>
      </c>
      <c r="M132">
        <v>30</v>
      </c>
      <c r="N132">
        <v>70</v>
      </c>
      <c r="O132">
        <v>0</v>
      </c>
      <c r="P132">
        <v>0</v>
      </c>
      <c r="Q132">
        <v>30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364</v>
      </c>
    </row>
    <row r="133" spans="1:30" x14ac:dyDescent="0.25">
      <c r="H133" t="s">
        <v>365</v>
      </c>
    </row>
    <row r="134" spans="1:30" x14ac:dyDescent="0.25">
      <c r="A134">
        <v>64</v>
      </c>
      <c r="B134">
        <v>1642</v>
      </c>
      <c r="C134" t="s">
        <v>366</v>
      </c>
      <c r="D134" t="s">
        <v>367</v>
      </c>
      <c r="E134" t="s">
        <v>167</v>
      </c>
      <c r="F134" t="s">
        <v>368</v>
      </c>
      <c r="G134" t="str">
        <f>"200712005359"</f>
        <v>200712005359</v>
      </c>
      <c r="H134" t="s">
        <v>369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370</v>
      </c>
    </row>
    <row r="135" spans="1:30" x14ac:dyDescent="0.25">
      <c r="H135" t="s">
        <v>371</v>
      </c>
    </row>
    <row r="136" spans="1:30" x14ac:dyDescent="0.25">
      <c r="A136">
        <v>65</v>
      </c>
      <c r="B136">
        <v>2185</v>
      </c>
      <c r="C136" t="s">
        <v>372</v>
      </c>
      <c r="D136" t="s">
        <v>373</v>
      </c>
      <c r="E136" t="s">
        <v>41</v>
      </c>
      <c r="F136" t="s">
        <v>374</v>
      </c>
      <c r="G136" t="str">
        <f>"200810000877"</f>
        <v>200810000877</v>
      </c>
      <c r="H136" t="s">
        <v>76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50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74</v>
      </c>
      <c r="W136">
        <v>518</v>
      </c>
      <c r="X136">
        <v>0</v>
      </c>
      <c r="Z136">
        <v>0</v>
      </c>
      <c r="AA136">
        <v>0</v>
      </c>
      <c r="AB136">
        <v>10</v>
      </c>
      <c r="AC136">
        <v>170</v>
      </c>
      <c r="AD136" t="s">
        <v>375</v>
      </c>
    </row>
    <row r="137" spans="1:30" x14ac:dyDescent="0.25">
      <c r="H137" t="s">
        <v>376</v>
      </c>
    </row>
    <row r="138" spans="1:30" x14ac:dyDescent="0.25">
      <c r="A138">
        <v>66</v>
      </c>
      <c r="B138">
        <v>1378</v>
      </c>
      <c r="C138" t="s">
        <v>377</v>
      </c>
      <c r="D138" t="s">
        <v>41</v>
      </c>
      <c r="E138" t="s">
        <v>378</v>
      </c>
      <c r="F138" t="s">
        <v>379</v>
      </c>
      <c r="G138" t="str">
        <f>"201410003992"</f>
        <v>201410003992</v>
      </c>
      <c r="H138" t="s">
        <v>346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50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380</v>
      </c>
    </row>
    <row r="139" spans="1:30" x14ac:dyDescent="0.25">
      <c r="H139" t="s">
        <v>381</v>
      </c>
    </row>
    <row r="140" spans="1:30" x14ac:dyDescent="0.25">
      <c r="A140">
        <v>67</v>
      </c>
      <c r="B140">
        <v>1756</v>
      </c>
      <c r="C140" t="s">
        <v>382</v>
      </c>
      <c r="D140" t="s">
        <v>383</v>
      </c>
      <c r="E140" t="s">
        <v>90</v>
      </c>
      <c r="F140" t="s">
        <v>384</v>
      </c>
      <c r="G140" t="str">
        <f>"201402009031"</f>
        <v>201402009031</v>
      </c>
      <c r="H140" t="s">
        <v>385</v>
      </c>
      <c r="I140">
        <v>0</v>
      </c>
      <c r="J140">
        <v>0</v>
      </c>
      <c r="K140">
        <v>0</v>
      </c>
      <c r="L140">
        <v>260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386</v>
      </c>
    </row>
    <row r="141" spans="1:30" x14ac:dyDescent="0.25">
      <c r="H141" t="s">
        <v>387</v>
      </c>
    </row>
    <row r="142" spans="1:30" x14ac:dyDescent="0.25">
      <c r="A142">
        <v>68</v>
      </c>
      <c r="B142">
        <v>3285</v>
      </c>
      <c r="C142" t="s">
        <v>388</v>
      </c>
      <c r="D142" t="s">
        <v>27</v>
      </c>
      <c r="E142" t="s">
        <v>41</v>
      </c>
      <c r="F142" t="s">
        <v>389</v>
      </c>
      <c r="G142" t="str">
        <f>"201412002349"</f>
        <v>201412002349</v>
      </c>
      <c r="H142" t="s">
        <v>390</v>
      </c>
      <c r="I142">
        <v>150</v>
      </c>
      <c r="J142">
        <v>0</v>
      </c>
      <c r="K142">
        <v>0</v>
      </c>
      <c r="L142">
        <v>0</v>
      </c>
      <c r="M142">
        <v>100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391</v>
      </c>
    </row>
    <row r="143" spans="1:30" x14ac:dyDescent="0.25">
      <c r="H143" t="s">
        <v>392</v>
      </c>
    </row>
    <row r="144" spans="1:30" x14ac:dyDescent="0.25">
      <c r="A144">
        <v>69</v>
      </c>
      <c r="B144">
        <v>2208</v>
      </c>
      <c r="C144" t="s">
        <v>393</v>
      </c>
      <c r="D144" t="s">
        <v>167</v>
      </c>
      <c r="E144" t="s">
        <v>34</v>
      </c>
      <c r="F144" t="s">
        <v>394</v>
      </c>
      <c r="G144" t="str">
        <f>"201409001096"</f>
        <v>201409001096</v>
      </c>
      <c r="H144" t="s">
        <v>390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30</v>
      </c>
      <c r="O144">
        <v>0</v>
      </c>
      <c r="P144">
        <v>0</v>
      </c>
      <c r="Q144">
        <v>50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391</v>
      </c>
    </row>
    <row r="145" spans="1:30" x14ac:dyDescent="0.25">
      <c r="H145" t="s">
        <v>395</v>
      </c>
    </row>
    <row r="146" spans="1:30" x14ac:dyDescent="0.25">
      <c r="A146">
        <v>70</v>
      </c>
      <c r="B146">
        <v>782</v>
      </c>
      <c r="C146" t="s">
        <v>396</v>
      </c>
      <c r="D146" t="s">
        <v>90</v>
      </c>
      <c r="E146" t="s">
        <v>84</v>
      </c>
      <c r="F146" t="s">
        <v>397</v>
      </c>
      <c r="G146" t="str">
        <f>"201410005968"</f>
        <v>201410005968</v>
      </c>
      <c r="H146" t="s">
        <v>398</v>
      </c>
      <c r="I146">
        <v>0</v>
      </c>
      <c r="J146">
        <v>0</v>
      </c>
      <c r="K146">
        <v>0</v>
      </c>
      <c r="L146">
        <v>260</v>
      </c>
      <c r="M146">
        <v>0</v>
      </c>
      <c r="N146">
        <v>70</v>
      </c>
      <c r="O146">
        <v>0</v>
      </c>
      <c r="P146">
        <v>0</v>
      </c>
      <c r="Q146">
        <v>30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399</v>
      </c>
    </row>
    <row r="147" spans="1:30" x14ac:dyDescent="0.25">
      <c r="H147" t="s">
        <v>400</v>
      </c>
    </row>
    <row r="148" spans="1:30" x14ac:dyDescent="0.25">
      <c r="A148">
        <v>71</v>
      </c>
      <c r="B148">
        <v>1892</v>
      </c>
      <c r="C148" t="s">
        <v>401</v>
      </c>
      <c r="D148" t="s">
        <v>167</v>
      </c>
      <c r="E148" t="s">
        <v>402</v>
      </c>
      <c r="F148" t="s">
        <v>403</v>
      </c>
      <c r="G148" t="str">
        <f>"201409007046"</f>
        <v>201409007046</v>
      </c>
      <c r="H148" t="s">
        <v>404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405</v>
      </c>
    </row>
    <row r="149" spans="1:30" x14ac:dyDescent="0.25">
      <c r="H149" t="s">
        <v>406</v>
      </c>
    </row>
    <row r="150" spans="1:30" x14ac:dyDescent="0.25">
      <c r="A150">
        <v>72</v>
      </c>
      <c r="B150">
        <v>4710</v>
      </c>
      <c r="C150" t="s">
        <v>407</v>
      </c>
      <c r="D150" t="s">
        <v>408</v>
      </c>
      <c r="E150" t="s">
        <v>409</v>
      </c>
      <c r="F150" t="s">
        <v>410</v>
      </c>
      <c r="G150" t="str">
        <f>"201410007312"</f>
        <v>201410007312</v>
      </c>
      <c r="H150" t="s">
        <v>63</v>
      </c>
      <c r="I150">
        <v>0</v>
      </c>
      <c r="J150">
        <v>0</v>
      </c>
      <c r="K150">
        <v>0</v>
      </c>
      <c r="L150">
        <v>200</v>
      </c>
      <c r="M150">
        <v>30</v>
      </c>
      <c r="N150">
        <v>30</v>
      </c>
      <c r="O150">
        <v>0</v>
      </c>
      <c r="P150">
        <v>30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411</v>
      </c>
    </row>
    <row r="151" spans="1:30" x14ac:dyDescent="0.25">
      <c r="H151" t="s">
        <v>412</v>
      </c>
    </row>
    <row r="152" spans="1:30" x14ac:dyDescent="0.25">
      <c r="A152">
        <v>73</v>
      </c>
      <c r="B152">
        <v>1175</v>
      </c>
      <c r="C152" t="s">
        <v>413</v>
      </c>
      <c r="D152" t="s">
        <v>414</v>
      </c>
      <c r="E152" t="s">
        <v>174</v>
      </c>
      <c r="F152" t="s">
        <v>415</v>
      </c>
      <c r="G152" t="str">
        <f>"201410009821"</f>
        <v>201410009821</v>
      </c>
      <c r="H152" t="s">
        <v>416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417</v>
      </c>
    </row>
    <row r="153" spans="1:30" x14ac:dyDescent="0.25">
      <c r="H153" t="s">
        <v>418</v>
      </c>
    </row>
    <row r="154" spans="1:30" x14ac:dyDescent="0.25">
      <c r="A154">
        <v>74</v>
      </c>
      <c r="B154">
        <v>352</v>
      </c>
      <c r="C154" t="s">
        <v>419</v>
      </c>
      <c r="D154" t="s">
        <v>420</v>
      </c>
      <c r="E154" t="s">
        <v>421</v>
      </c>
      <c r="F154" t="s">
        <v>422</v>
      </c>
      <c r="G154" t="str">
        <f>"201406009132"</f>
        <v>201406009132</v>
      </c>
      <c r="H154" t="s">
        <v>76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30</v>
      </c>
      <c r="P154">
        <v>0</v>
      </c>
      <c r="Q154">
        <v>30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423</v>
      </c>
    </row>
    <row r="155" spans="1:30" x14ac:dyDescent="0.25">
      <c r="H155" t="s">
        <v>424</v>
      </c>
    </row>
    <row r="156" spans="1:30" x14ac:dyDescent="0.25">
      <c r="A156">
        <v>75</v>
      </c>
      <c r="B156">
        <v>3549</v>
      </c>
      <c r="C156" t="s">
        <v>425</v>
      </c>
      <c r="D156" t="s">
        <v>426</v>
      </c>
      <c r="E156" t="s">
        <v>270</v>
      </c>
      <c r="F156" t="s">
        <v>427</v>
      </c>
      <c r="G156" t="str">
        <f>"200712001444"</f>
        <v>200712001444</v>
      </c>
      <c r="H156" t="s">
        <v>385</v>
      </c>
      <c r="I156">
        <v>0</v>
      </c>
      <c r="J156">
        <v>0</v>
      </c>
      <c r="K156">
        <v>0</v>
      </c>
      <c r="L156">
        <v>260</v>
      </c>
      <c r="M156">
        <v>0</v>
      </c>
      <c r="N156">
        <v>50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428</v>
      </c>
    </row>
    <row r="157" spans="1:30" x14ac:dyDescent="0.25">
      <c r="H157" t="s">
        <v>429</v>
      </c>
    </row>
    <row r="158" spans="1:30" x14ac:dyDescent="0.25">
      <c r="A158">
        <v>76</v>
      </c>
      <c r="B158">
        <v>1494</v>
      </c>
      <c r="C158" t="s">
        <v>430</v>
      </c>
      <c r="D158" t="s">
        <v>192</v>
      </c>
      <c r="E158" t="s">
        <v>167</v>
      </c>
      <c r="F158" t="s">
        <v>431</v>
      </c>
      <c r="G158" t="str">
        <f>"201410007396"</f>
        <v>201410007396</v>
      </c>
      <c r="H158" t="s">
        <v>272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30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432</v>
      </c>
    </row>
    <row r="159" spans="1:30" x14ac:dyDescent="0.25">
      <c r="H159" t="s">
        <v>433</v>
      </c>
    </row>
    <row r="160" spans="1:30" x14ac:dyDescent="0.25">
      <c r="A160">
        <v>77</v>
      </c>
      <c r="B160">
        <v>2317</v>
      </c>
      <c r="C160" t="s">
        <v>434</v>
      </c>
      <c r="D160" t="s">
        <v>41</v>
      </c>
      <c r="E160" t="s">
        <v>167</v>
      </c>
      <c r="F160" t="s">
        <v>435</v>
      </c>
      <c r="G160" t="str">
        <f>"201410010919"</f>
        <v>201410010919</v>
      </c>
      <c r="H160" t="s">
        <v>124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436</v>
      </c>
    </row>
    <row r="161" spans="1:30" x14ac:dyDescent="0.25">
      <c r="H161" t="s">
        <v>437</v>
      </c>
    </row>
    <row r="162" spans="1:30" x14ac:dyDescent="0.25">
      <c r="A162">
        <v>78</v>
      </c>
      <c r="B162">
        <v>3308</v>
      </c>
      <c r="C162" t="s">
        <v>438</v>
      </c>
      <c r="D162" t="s">
        <v>344</v>
      </c>
      <c r="E162" t="s">
        <v>439</v>
      </c>
      <c r="F162" t="s">
        <v>440</v>
      </c>
      <c r="G162" t="str">
        <f>"00264496"</f>
        <v>00264496</v>
      </c>
      <c r="H162">
        <v>847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50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0</v>
      </c>
      <c r="AB162">
        <v>0</v>
      </c>
      <c r="AC162">
        <v>0</v>
      </c>
      <c r="AD162">
        <v>1685</v>
      </c>
    </row>
    <row r="163" spans="1:30" x14ac:dyDescent="0.25">
      <c r="H163" t="s">
        <v>441</v>
      </c>
    </row>
    <row r="164" spans="1:30" x14ac:dyDescent="0.25">
      <c r="A164">
        <v>79</v>
      </c>
      <c r="B164">
        <v>3356</v>
      </c>
      <c r="C164" t="s">
        <v>442</v>
      </c>
      <c r="D164" t="s">
        <v>20</v>
      </c>
      <c r="E164" t="s">
        <v>33</v>
      </c>
      <c r="F164" t="s">
        <v>443</v>
      </c>
      <c r="G164" t="str">
        <f>"201409004767"</f>
        <v>201409004767</v>
      </c>
      <c r="H164" t="s">
        <v>444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445</v>
      </c>
    </row>
    <row r="165" spans="1:30" x14ac:dyDescent="0.25">
      <c r="H165" t="s">
        <v>446</v>
      </c>
    </row>
    <row r="166" spans="1:30" x14ac:dyDescent="0.25">
      <c r="A166">
        <v>80</v>
      </c>
      <c r="B166">
        <v>4341</v>
      </c>
      <c r="C166" t="s">
        <v>447</v>
      </c>
      <c r="D166" t="s">
        <v>168</v>
      </c>
      <c r="E166" t="s">
        <v>54</v>
      </c>
      <c r="F166" t="s">
        <v>448</v>
      </c>
      <c r="G166" t="str">
        <f>"201402005453"</f>
        <v>201402005453</v>
      </c>
      <c r="H166" t="s">
        <v>76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0</v>
      </c>
      <c r="P166">
        <v>50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449</v>
      </c>
    </row>
    <row r="167" spans="1:30" x14ac:dyDescent="0.25">
      <c r="H167" t="s">
        <v>450</v>
      </c>
    </row>
    <row r="168" spans="1:30" x14ac:dyDescent="0.25">
      <c r="A168">
        <v>81</v>
      </c>
      <c r="B168">
        <v>3246</v>
      </c>
      <c r="C168" t="s">
        <v>451</v>
      </c>
      <c r="D168" t="s">
        <v>452</v>
      </c>
      <c r="E168" t="s">
        <v>27</v>
      </c>
      <c r="F168" t="s">
        <v>453</v>
      </c>
      <c r="G168" t="str">
        <f>"00250902"</f>
        <v>00250902</v>
      </c>
      <c r="H168" t="s">
        <v>454</v>
      </c>
      <c r="I168">
        <v>0</v>
      </c>
      <c r="J168">
        <v>0</v>
      </c>
      <c r="K168">
        <v>0</v>
      </c>
      <c r="L168">
        <v>0</v>
      </c>
      <c r="M168">
        <v>100</v>
      </c>
      <c r="N168">
        <v>70</v>
      </c>
      <c r="O168">
        <v>0</v>
      </c>
      <c r="P168">
        <v>0</v>
      </c>
      <c r="Q168">
        <v>30</v>
      </c>
      <c r="R168">
        <v>0</v>
      </c>
      <c r="S168">
        <v>0</v>
      </c>
      <c r="T168">
        <v>0</v>
      </c>
      <c r="U168">
        <v>0</v>
      </c>
      <c r="V168">
        <v>73</v>
      </c>
      <c r="W168">
        <v>511</v>
      </c>
      <c r="X168">
        <v>0</v>
      </c>
      <c r="Z168">
        <v>0</v>
      </c>
      <c r="AA168">
        <v>0</v>
      </c>
      <c r="AB168">
        <v>11</v>
      </c>
      <c r="AC168">
        <v>187</v>
      </c>
      <c r="AD168" t="s">
        <v>455</v>
      </c>
    </row>
    <row r="169" spans="1:30" x14ac:dyDescent="0.25">
      <c r="H169" t="s">
        <v>456</v>
      </c>
    </row>
    <row r="170" spans="1:30" x14ac:dyDescent="0.25">
      <c r="A170">
        <v>82</v>
      </c>
      <c r="B170">
        <v>2003</v>
      </c>
      <c r="C170" t="s">
        <v>457</v>
      </c>
      <c r="D170" t="s">
        <v>458</v>
      </c>
      <c r="E170" t="s">
        <v>60</v>
      </c>
      <c r="F170" t="s">
        <v>459</v>
      </c>
      <c r="G170" t="str">
        <f>"201412005345"</f>
        <v>201412005345</v>
      </c>
      <c r="H170" t="s">
        <v>460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461</v>
      </c>
    </row>
    <row r="171" spans="1:30" x14ac:dyDescent="0.25">
      <c r="H171" t="s">
        <v>462</v>
      </c>
    </row>
    <row r="172" spans="1:30" x14ac:dyDescent="0.25">
      <c r="A172">
        <v>83</v>
      </c>
      <c r="B172">
        <v>2679</v>
      </c>
      <c r="C172" t="s">
        <v>463</v>
      </c>
      <c r="D172" t="s">
        <v>464</v>
      </c>
      <c r="E172" t="s">
        <v>198</v>
      </c>
      <c r="F172" t="s">
        <v>465</v>
      </c>
      <c r="G172" t="str">
        <f>"00022961"</f>
        <v>00022961</v>
      </c>
      <c r="H172" t="s">
        <v>466</v>
      </c>
      <c r="I172">
        <v>150</v>
      </c>
      <c r="J172">
        <v>0</v>
      </c>
      <c r="K172">
        <v>0</v>
      </c>
      <c r="L172">
        <v>200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461</v>
      </c>
    </row>
    <row r="173" spans="1:30" x14ac:dyDescent="0.25">
      <c r="H173" t="s">
        <v>467</v>
      </c>
    </row>
    <row r="174" spans="1:30" x14ac:dyDescent="0.25">
      <c r="A174">
        <v>84</v>
      </c>
      <c r="B174">
        <v>3077</v>
      </c>
      <c r="C174" t="s">
        <v>468</v>
      </c>
      <c r="D174" t="s">
        <v>74</v>
      </c>
      <c r="E174" t="s">
        <v>54</v>
      </c>
      <c r="F174" t="s">
        <v>469</v>
      </c>
      <c r="G174" t="str">
        <f>"201410006462"</f>
        <v>201410006462</v>
      </c>
      <c r="H174" t="s">
        <v>194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470</v>
      </c>
    </row>
    <row r="175" spans="1:30" x14ac:dyDescent="0.25">
      <c r="H175" t="s">
        <v>471</v>
      </c>
    </row>
    <row r="176" spans="1:30" x14ac:dyDescent="0.25">
      <c r="A176">
        <v>85</v>
      </c>
      <c r="B176">
        <v>15</v>
      </c>
      <c r="C176" t="s">
        <v>472</v>
      </c>
      <c r="D176" t="s">
        <v>473</v>
      </c>
      <c r="E176" t="s">
        <v>41</v>
      </c>
      <c r="F176" t="s">
        <v>474</v>
      </c>
      <c r="G176" t="str">
        <f>"201409005254"</f>
        <v>201409005254</v>
      </c>
      <c r="H176" t="s">
        <v>63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30</v>
      </c>
      <c r="O176">
        <v>0</v>
      </c>
      <c r="P176">
        <v>30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475</v>
      </c>
    </row>
    <row r="177" spans="1:30" x14ac:dyDescent="0.25">
      <c r="H177" t="s">
        <v>476</v>
      </c>
    </row>
    <row r="178" spans="1:30" x14ac:dyDescent="0.25">
      <c r="A178">
        <v>86</v>
      </c>
      <c r="B178">
        <v>1820</v>
      </c>
      <c r="C178" t="s">
        <v>477</v>
      </c>
      <c r="D178" t="s">
        <v>270</v>
      </c>
      <c r="E178" t="s">
        <v>74</v>
      </c>
      <c r="F178" t="s">
        <v>478</v>
      </c>
      <c r="G178" t="str">
        <f>"201412003800"</f>
        <v>201412003800</v>
      </c>
      <c r="H178" t="s">
        <v>479</v>
      </c>
      <c r="I178">
        <v>0</v>
      </c>
      <c r="J178">
        <v>0</v>
      </c>
      <c r="K178">
        <v>0</v>
      </c>
      <c r="L178">
        <v>260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480</v>
      </c>
    </row>
    <row r="179" spans="1:30" x14ac:dyDescent="0.25">
      <c r="H179" t="s">
        <v>481</v>
      </c>
    </row>
    <row r="180" spans="1:30" x14ac:dyDescent="0.25">
      <c r="A180">
        <v>87</v>
      </c>
      <c r="B180">
        <v>1323</v>
      </c>
      <c r="C180" t="s">
        <v>482</v>
      </c>
      <c r="D180" t="s">
        <v>439</v>
      </c>
      <c r="E180" t="s">
        <v>483</v>
      </c>
      <c r="F180" t="s">
        <v>484</v>
      </c>
      <c r="G180" t="str">
        <f>"201410001603"</f>
        <v>201410001603</v>
      </c>
      <c r="H180" t="s">
        <v>485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486</v>
      </c>
    </row>
    <row r="181" spans="1:30" x14ac:dyDescent="0.25">
      <c r="H181" t="s">
        <v>487</v>
      </c>
    </row>
    <row r="182" spans="1:30" x14ac:dyDescent="0.25">
      <c r="A182">
        <v>88</v>
      </c>
      <c r="B182">
        <v>5006</v>
      </c>
      <c r="C182" t="s">
        <v>488</v>
      </c>
      <c r="D182" t="s">
        <v>84</v>
      </c>
      <c r="E182" t="s">
        <v>192</v>
      </c>
      <c r="F182" t="s">
        <v>489</v>
      </c>
      <c r="G182" t="str">
        <f>"201410000974"</f>
        <v>201410000974</v>
      </c>
      <c r="H182" t="s">
        <v>490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50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491</v>
      </c>
    </row>
    <row r="183" spans="1:30" x14ac:dyDescent="0.25">
      <c r="H183" t="s">
        <v>492</v>
      </c>
    </row>
    <row r="184" spans="1:30" x14ac:dyDescent="0.25">
      <c r="A184">
        <v>89</v>
      </c>
      <c r="B184">
        <v>1818</v>
      </c>
      <c r="C184" t="s">
        <v>493</v>
      </c>
      <c r="D184" t="s">
        <v>54</v>
      </c>
      <c r="E184" t="s">
        <v>41</v>
      </c>
      <c r="F184" t="s">
        <v>494</v>
      </c>
      <c r="G184" t="str">
        <f>"200801005565"</f>
        <v>200801005565</v>
      </c>
      <c r="H184" t="s">
        <v>495</v>
      </c>
      <c r="I184">
        <v>0</v>
      </c>
      <c r="J184">
        <v>0</v>
      </c>
      <c r="K184">
        <v>0</v>
      </c>
      <c r="L184">
        <v>200</v>
      </c>
      <c r="M184">
        <v>30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496</v>
      </c>
    </row>
    <row r="185" spans="1:30" x14ac:dyDescent="0.25">
      <c r="H185" t="s">
        <v>497</v>
      </c>
    </row>
    <row r="186" spans="1:30" x14ac:dyDescent="0.25">
      <c r="A186">
        <v>90</v>
      </c>
      <c r="B186">
        <v>2512</v>
      </c>
      <c r="C186" t="s">
        <v>498</v>
      </c>
      <c r="D186" t="s">
        <v>84</v>
      </c>
      <c r="E186" t="s">
        <v>41</v>
      </c>
      <c r="F186" t="s">
        <v>499</v>
      </c>
      <c r="G186" t="str">
        <f>"00012515"</f>
        <v>00012515</v>
      </c>
      <c r="H186" t="s">
        <v>500</v>
      </c>
      <c r="I186">
        <v>0</v>
      </c>
      <c r="J186">
        <v>0</v>
      </c>
      <c r="K186">
        <v>0</v>
      </c>
      <c r="L186">
        <v>260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74</v>
      </c>
      <c r="W186">
        <v>518</v>
      </c>
      <c r="X186">
        <v>0</v>
      </c>
      <c r="Z186">
        <v>0</v>
      </c>
      <c r="AA186">
        <v>0</v>
      </c>
      <c r="AB186">
        <v>10</v>
      </c>
      <c r="AC186">
        <v>170</v>
      </c>
      <c r="AD186" t="s">
        <v>501</v>
      </c>
    </row>
    <row r="187" spans="1:30" x14ac:dyDescent="0.25">
      <c r="H187" t="s">
        <v>502</v>
      </c>
    </row>
    <row r="188" spans="1:30" x14ac:dyDescent="0.25">
      <c r="A188">
        <v>91</v>
      </c>
      <c r="B188">
        <v>4572</v>
      </c>
      <c r="C188" t="s">
        <v>503</v>
      </c>
      <c r="D188" t="s">
        <v>504</v>
      </c>
      <c r="E188" t="s">
        <v>90</v>
      </c>
      <c r="F188" t="s">
        <v>505</v>
      </c>
      <c r="G188" t="str">
        <f>"201504005131"</f>
        <v>201504005131</v>
      </c>
      <c r="H188" t="s">
        <v>206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506</v>
      </c>
    </row>
    <row r="189" spans="1:30" x14ac:dyDescent="0.25">
      <c r="H189" t="s">
        <v>507</v>
      </c>
    </row>
    <row r="190" spans="1:30" x14ac:dyDescent="0.25">
      <c r="A190">
        <v>92</v>
      </c>
      <c r="B190">
        <v>598</v>
      </c>
      <c r="C190" t="s">
        <v>508</v>
      </c>
      <c r="D190" t="s">
        <v>509</v>
      </c>
      <c r="E190" t="s">
        <v>41</v>
      </c>
      <c r="F190" t="s">
        <v>510</v>
      </c>
      <c r="G190" t="str">
        <f>"201409002572"</f>
        <v>201409002572</v>
      </c>
      <c r="H190" t="s">
        <v>511</v>
      </c>
      <c r="I190">
        <v>0</v>
      </c>
      <c r="J190">
        <v>0</v>
      </c>
      <c r="K190">
        <v>0</v>
      </c>
      <c r="L190">
        <v>200</v>
      </c>
      <c r="M190">
        <v>30</v>
      </c>
      <c r="N190">
        <v>70</v>
      </c>
      <c r="O190">
        <v>30</v>
      </c>
      <c r="P190">
        <v>0</v>
      </c>
      <c r="Q190">
        <v>0</v>
      </c>
      <c r="R190">
        <v>50</v>
      </c>
      <c r="S190">
        <v>0</v>
      </c>
      <c r="T190">
        <v>0</v>
      </c>
      <c r="U190">
        <v>0</v>
      </c>
      <c r="V190">
        <v>80</v>
      </c>
      <c r="W190">
        <v>560</v>
      </c>
      <c r="X190">
        <v>0</v>
      </c>
      <c r="Z190">
        <v>0</v>
      </c>
      <c r="AA190">
        <v>0</v>
      </c>
      <c r="AB190">
        <v>0</v>
      </c>
      <c r="AC190">
        <v>0</v>
      </c>
      <c r="AD190" t="s">
        <v>512</v>
      </c>
    </row>
    <row r="191" spans="1:30" x14ac:dyDescent="0.25">
      <c r="H191" t="s">
        <v>513</v>
      </c>
    </row>
    <row r="192" spans="1:30" x14ac:dyDescent="0.25">
      <c r="A192">
        <v>93</v>
      </c>
      <c r="B192">
        <v>5284</v>
      </c>
      <c r="C192" t="s">
        <v>514</v>
      </c>
      <c r="D192" t="s">
        <v>192</v>
      </c>
      <c r="E192" t="s">
        <v>27</v>
      </c>
      <c r="F192" t="s">
        <v>515</v>
      </c>
      <c r="G192" t="str">
        <f>"200802010651"</f>
        <v>200802010651</v>
      </c>
      <c r="H192" t="s">
        <v>170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516</v>
      </c>
    </row>
    <row r="193" spans="1:30" x14ac:dyDescent="0.25">
      <c r="H193" t="s">
        <v>517</v>
      </c>
    </row>
    <row r="194" spans="1:30" x14ac:dyDescent="0.25">
      <c r="A194">
        <v>94</v>
      </c>
      <c r="B194">
        <v>2821</v>
      </c>
      <c r="C194" t="s">
        <v>518</v>
      </c>
      <c r="D194" t="s">
        <v>84</v>
      </c>
      <c r="E194" t="s">
        <v>168</v>
      </c>
      <c r="F194" t="s">
        <v>519</v>
      </c>
      <c r="G194" t="str">
        <f>"00367037"</f>
        <v>00367037</v>
      </c>
      <c r="H194" t="s">
        <v>520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521</v>
      </c>
    </row>
    <row r="195" spans="1:30" x14ac:dyDescent="0.25">
      <c r="H195" t="s">
        <v>522</v>
      </c>
    </row>
    <row r="196" spans="1:30" x14ac:dyDescent="0.25">
      <c r="A196">
        <v>95</v>
      </c>
      <c r="B196">
        <v>1425</v>
      </c>
      <c r="C196" t="s">
        <v>523</v>
      </c>
      <c r="D196" t="s">
        <v>524</v>
      </c>
      <c r="E196" t="s">
        <v>421</v>
      </c>
      <c r="F196" t="s">
        <v>525</v>
      </c>
      <c r="G196" t="str">
        <f>"201402008311"</f>
        <v>201402008311</v>
      </c>
      <c r="H196" t="s">
        <v>358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70</v>
      </c>
      <c r="O196">
        <v>30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526</v>
      </c>
    </row>
    <row r="197" spans="1:30" x14ac:dyDescent="0.25">
      <c r="H197" t="s">
        <v>527</v>
      </c>
    </row>
    <row r="198" spans="1:30" x14ac:dyDescent="0.25">
      <c r="A198">
        <v>96</v>
      </c>
      <c r="B198">
        <v>2318</v>
      </c>
      <c r="C198" t="s">
        <v>528</v>
      </c>
      <c r="D198" t="s">
        <v>34</v>
      </c>
      <c r="E198" t="s">
        <v>192</v>
      </c>
      <c r="F198" t="s">
        <v>529</v>
      </c>
      <c r="G198" t="str">
        <f>"200801000993"</f>
        <v>200801000993</v>
      </c>
      <c r="H198" t="s">
        <v>530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30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531</v>
      </c>
    </row>
    <row r="199" spans="1:30" x14ac:dyDescent="0.25">
      <c r="H199" t="s">
        <v>532</v>
      </c>
    </row>
    <row r="200" spans="1:30" x14ac:dyDescent="0.25">
      <c r="A200">
        <v>97</v>
      </c>
      <c r="B200">
        <v>4634</v>
      </c>
      <c r="C200" t="s">
        <v>533</v>
      </c>
      <c r="D200" t="s">
        <v>534</v>
      </c>
      <c r="E200" t="s">
        <v>60</v>
      </c>
      <c r="F200" t="s">
        <v>535</v>
      </c>
      <c r="G200" t="str">
        <f>"201409001789"</f>
        <v>201409001789</v>
      </c>
      <c r="H200" t="s">
        <v>296</v>
      </c>
      <c r="I200">
        <v>0</v>
      </c>
      <c r="J200">
        <v>0</v>
      </c>
      <c r="K200">
        <v>0</v>
      </c>
      <c r="L200">
        <v>200</v>
      </c>
      <c r="M200">
        <v>30</v>
      </c>
      <c r="N200">
        <v>70</v>
      </c>
      <c r="O200">
        <v>0</v>
      </c>
      <c r="P200">
        <v>30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69</v>
      </c>
      <c r="W200">
        <v>483</v>
      </c>
      <c r="X200">
        <v>0</v>
      </c>
      <c r="Z200">
        <v>0</v>
      </c>
      <c r="AA200">
        <v>0</v>
      </c>
      <c r="AB200">
        <v>0</v>
      </c>
      <c r="AC200">
        <v>0</v>
      </c>
      <c r="AD200" t="s">
        <v>536</v>
      </c>
    </row>
    <row r="201" spans="1:30" x14ac:dyDescent="0.25">
      <c r="H201" t="s">
        <v>537</v>
      </c>
    </row>
    <row r="202" spans="1:30" x14ac:dyDescent="0.25">
      <c r="A202">
        <v>98</v>
      </c>
      <c r="B202">
        <v>1790</v>
      </c>
      <c r="C202" t="s">
        <v>538</v>
      </c>
      <c r="D202" t="s">
        <v>452</v>
      </c>
      <c r="E202" t="s">
        <v>402</v>
      </c>
      <c r="F202" t="s">
        <v>539</v>
      </c>
      <c r="G202" t="str">
        <f>"00320267"</f>
        <v>00320267</v>
      </c>
      <c r="H202" t="s">
        <v>96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70</v>
      </c>
      <c r="O202">
        <v>50</v>
      </c>
      <c r="P202">
        <v>0</v>
      </c>
      <c r="Q202">
        <v>0</v>
      </c>
      <c r="R202">
        <v>30</v>
      </c>
      <c r="S202">
        <v>0</v>
      </c>
      <c r="T202">
        <v>0</v>
      </c>
      <c r="U202">
        <v>0</v>
      </c>
      <c r="V202">
        <v>80</v>
      </c>
      <c r="W202">
        <v>560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540</v>
      </c>
    </row>
    <row r="203" spans="1:30" x14ac:dyDescent="0.25">
      <c r="H203" t="s">
        <v>541</v>
      </c>
    </row>
    <row r="204" spans="1:30" x14ac:dyDescent="0.25">
      <c r="A204">
        <v>99</v>
      </c>
      <c r="B204">
        <v>263</v>
      </c>
      <c r="C204" t="s">
        <v>542</v>
      </c>
      <c r="D204" t="s">
        <v>543</v>
      </c>
      <c r="E204" t="s">
        <v>74</v>
      </c>
      <c r="F204" t="s">
        <v>544</v>
      </c>
      <c r="G204" t="str">
        <f>"201507001281"</f>
        <v>201507001281</v>
      </c>
      <c r="H204" t="s">
        <v>135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50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545</v>
      </c>
    </row>
    <row r="205" spans="1:30" x14ac:dyDescent="0.25">
      <c r="H205" t="s">
        <v>546</v>
      </c>
    </row>
    <row r="206" spans="1:30" x14ac:dyDescent="0.25">
      <c r="A206">
        <v>100</v>
      </c>
      <c r="B206">
        <v>3670</v>
      </c>
      <c r="C206" t="s">
        <v>547</v>
      </c>
      <c r="D206" t="s">
        <v>167</v>
      </c>
      <c r="E206" t="s">
        <v>84</v>
      </c>
      <c r="F206" t="s">
        <v>548</v>
      </c>
      <c r="G206" t="str">
        <f>"201410010050"</f>
        <v>201410010050</v>
      </c>
      <c r="H206" t="s">
        <v>363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549</v>
      </c>
    </row>
    <row r="207" spans="1:30" x14ac:dyDescent="0.25">
      <c r="H207" t="s">
        <v>550</v>
      </c>
    </row>
    <row r="208" spans="1:30" x14ac:dyDescent="0.25">
      <c r="A208">
        <v>101</v>
      </c>
      <c r="B208">
        <v>3202</v>
      </c>
      <c r="C208" t="s">
        <v>551</v>
      </c>
      <c r="D208" t="s">
        <v>552</v>
      </c>
      <c r="E208" t="s">
        <v>117</v>
      </c>
      <c r="F208" t="s">
        <v>553</v>
      </c>
      <c r="G208" t="str">
        <f>"200808000433"</f>
        <v>200808000433</v>
      </c>
      <c r="H208" t="s">
        <v>69</v>
      </c>
      <c r="I208">
        <v>0</v>
      </c>
      <c r="J208">
        <v>0</v>
      </c>
      <c r="K208">
        <v>0</v>
      </c>
      <c r="L208">
        <v>0</v>
      </c>
      <c r="M208">
        <v>100</v>
      </c>
      <c r="N208">
        <v>70</v>
      </c>
      <c r="O208">
        <v>0</v>
      </c>
      <c r="P208">
        <v>50</v>
      </c>
      <c r="Q208">
        <v>0</v>
      </c>
      <c r="R208">
        <v>30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554</v>
      </c>
    </row>
    <row r="209" spans="1:30" x14ac:dyDescent="0.25">
      <c r="H209" t="s">
        <v>555</v>
      </c>
    </row>
    <row r="210" spans="1:30" x14ac:dyDescent="0.25">
      <c r="A210">
        <v>102</v>
      </c>
      <c r="B210">
        <v>21</v>
      </c>
      <c r="C210" t="s">
        <v>556</v>
      </c>
      <c r="D210" t="s">
        <v>54</v>
      </c>
      <c r="E210" t="s">
        <v>557</v>
      </c>
      <c r="F210" t="s">
        <v>558</v>
      </c>
      <c r="G210" t="str">
        <f>"201409000340"</f>
        <v>201409000340</v>
      </c>
      <c r="H210" t="s">
        <v>559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560</v>
      </c>
    </row>
    <row r="211" spans="1:30" x14ac:dyDescent="0.25">
      <c r="H211" t="s">
        <v>561</v>
      </c>
    </row>
    <row r="212" spans="1:30" x14ac:dyDescent="0.25">
      <c r="A212">
        <v>103</v>
      </c>
      <c r="B212">
        <v>2247</v>
      </c>
      <c r="C212" t="s">
        <v>562</v>
      </c>
      <c r="D212" t="s">
        <v>563</v>
      </c>
      <c r="E212" t="s">
        <v>41</v>
      </c>
      <c r="F212" t="s">
        <v>564</v>
      </c>
      <c r="G212" t="str">
        <f>"201406016167"</f>
        <v>201406016167</v>
      </c>
      <c r="H212" t="s">
        <v>565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70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566</v>
      </c>
    </row>
    <row r="213" spans="1:30" x14ac:dyDescent="0.25">
      <c r="H213" t="s">
        <v>567</v>
      </c>
    </row>
    <row r="214" spans="1:30" x14ac:dyDescent="0.25">
      <c r="A214">
        <v>104</v>
      </c>
      <c r="B214">
        <v>1581</v>
      </c>
      <c r="C214" t="s">
        <v>568</v>
      </c>
      <c r="D214" t="s">
        <v>80</v>
      </c>
      <c r="E214" t="s">
        <v>167</v>
      </c>
      <c r="F214" t="s">
        <v>569</v>
      </c>
      <c r="G214" t="str">
        <f>"00284210"</f>
        <v>00284210</v>
      </c>
      <c r="H214" t="s">
        <v>570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571</v>
      </c>
    </row>
    <row r="215" spans="1:30" x14ac:dyDescent="0.25">
      <c r="H215" t="s">
        <v>572</v>
      </c>
    </row>
    <row r="216" spans="1:30" x14ac:dyDescent="0.25">
      <c r="A216">
        <v>105</v>
      </c>
      <c r="B216">
        <v>428</v>
      </c>
      <c r="C216" t="s">
        <v>573</v>
      </c>
      <c r="D216" t="s">
        <v>473</v>
      </c>
      <c r="E216" t="s">
        <v>47</v>
      </c>
      <c r="F216" t="s">
        <v>574</v>
      </c>
      <c r="G216" t="str">
        <f>"201409000942"</f>
        <v>201409000942</v>
      </c>
      <c r="H216" t="s">
        <v>575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70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576</v>
      </c>
    </row>
    <row r="217" spans="1:30" x14ac:dyDescent="0.25">
      <c r="H217" t="s">
        <v>577</v>
      </c>
    </row>
    <row r="218" spans="1:30" x14ac:dyDescent="0.25">
      <c r="A218">
        <v>106</v>
      </c>
      <c r="B218">
        <v>2869</v>
      </c>
      <c r="C218" t="s">
        <v>578</v>
      </c>
      <c r="D218" t="s">
        <v>579</v>
      </c>
      <c r="E218" t="s">
        <v>580</v>
      </c>
      <c r="F218" t="s">
        <v>581</v>
      </c>
      <c r="G218" t="str">
        <f>"201410003915"</f>
        <v>201410003915</v>
      </c>
      <c r="H218" t="s">
        <v>582</v>
      </c>
      <c r="I218">
        <v>150</v>
      </c>
      <c r="J218">
        <v>0</v>
      </c>
      <c r="K218">
        <v>0</v>
      </c>
      <c r="L218">
        <v>0</v>
      </c>
      <c r="M218">
        <v>100</v>
      </c>
      <c r="N218">
        <v>70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583</v>
      </c>
    </row>
    <row r="219" spans="1:30" x14ac:dyDescent="0.25">
      <c r="H219" t="s">
        <v>584</v>
      </c>
    </row>
    <row r="220" spans="1:30" x14ac:dyDescent="0.25">
      <c r="A220">
        <v>107</v>
      </c>
      <c r="B220">
        <v>2148</v>
      </c>
      <c r="C220" t="s">
        <v>585</v>
      </c>
      <c r="D220" t="s">
        <v>586</v>
      </c>
      <c r="E220" t="s">
        <v>174</v>
      </c>
      <c r="F220" t="s">
        <v>587</v>
      </c>
      <c r="G220" t="str">
        <f>"00117729"</f>
        <v>00117729</v>
      </c>
      <c r="H220" t="s">
        <v>588</v>
      </c>
      <c r="I220">
        <v>150</v>
      </c>
      <c r="J220">
        <v>0</v>
      </c>
      <c r="K220">
        <v>0</v>
      </c>
      <c r="L220">
        <v>0</v>
      </c>
      <c r="M220">
        <v>0</v>
      </c>
      <c r="N220">
        <v>50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589</v>
      </c>
    </row>
    <row r="221" spans="1:30" x14ac:dyDescent="0.25">
      <c r="H221" t="s">
        <v>590</v>
      </c>
    </row>
    <row r="222" spans="1:30" x14ac:dyDescent="0.25">
      <c r="A222">
        <v>108</v>
      </c>
      <c r="B222">
        <v>5348</v>
      </c>
      <c r="C222" t="s">
        <v>591</v>
      </c>
      <c r="D222" t="s">
        <v>592</v>
      </c>
      <c r="E222" t="s">
        <v>27</v>
      </c>
      <c r="F222" t="s">
        <v>593</v>
      </c>
      <c r="G222" t="str">
        <f>"201410000295"</f>
        <v>201410000295</v>
      </c>
      <c r="H222" t="s">
        <v>594</v>
      </c>
      <c r="I222">
        <v>0</v>
      </c>
      <c r="J222">
        <v>0</v>
      </c>
      <c r="K222">
        <v>0</v>
      </c>
      <c r="L222">
        <v>260</v>
      </c>
      <c r="M222">
        <v>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595</v>
      </c>
    </row>
    <row r="223" spans="1:30" x14ac:dyDescent="0.25">
      <c r="H223" t="s">
        <v>596</v>
      </c>
    </row>
    <row r="224" spans="1:30" x14ac:dyDescent="0.25">
      <c r="A224">
        <v>109</v>
      </c>
      <c r="B224">
        <v>3096</v>
      </c>
      <c r="C224" t="s">
        <v>597</v>
      </c>
      <c r="D224" t="s">
        <v>167</v>
      </c>
      <c r="E224" t="s">
        <v>198</v>
      </c>
      <c r="F224" t="s">
        <v>598</v>
      </c>
      <c r="G224" t="str">
        <f>"00019915"</f>
        <v>00019915</v>
      </c>
      <c r="H224" t="s">
        <v>599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70</v>
      </c>
      <c r="O224">
        <v>30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80</v>
      </c>
      <c r="W224">
        <v>560</v>
      </c>
      <c r="X224">
        <v>0</v>
      </c>
      <c r="Z224">
        <v>0</v>
      </c>
      <c r="AA224">
        <v>0</v>
      </c>
      <c r="AB224">
        <v>0</v>
      </c>
      <c r="AC224">
        <v>0</v>
      </c>
      <c r="AD224" t="s">
        <v>600</v>
      </c>
    </row>
    <row r="225" spans="1:30" x14ac:dyDescent="0.25">
      <c r="H225" t="s">
        <v>601</v>
      </c>
    </row>
    <row r="226" spans="1:30" x14ac:dyDescent="0.25">
      <c r="A226">
        <v>110</v>
      </c>
      <c r="B226">
        <v>1869</v>
      </c>
      <c r="C226" t="s">
        <v>602</v>
      </c>
      <c r="D226" t="s">
        <v>603</v>
      </c>
      <c r="E226" t="s">
        <v>47</v>
      </c>
      <c r="F226" t="s">
        <v>604</v>
      </c>
      <c r="G226" t="str">
        <f>"00212053"</f>
        <v>00212053</v>
      </c>
      <c r="H226" t="s">
        <v>240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70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62</v>
      </c>
      <c r="W226">
        <v>434</v>
      </c>
      <c r="X226">
        <v>0</v>
      </c>
      <c r="Z226">
        <v>1</v>
      </c>
      <c r="AA226">
        <v>0</v>
      </c>
      <c r="AB226">
        <v>22</v>
      </c>
      <c r="AC226">
        <v>374</v>
      </c>
      <c r="AD226" t="s">
        <v>605</v>
      </c>
    </row>
    <row r="227" spans="1:30" x14ac:dyDescent="0.25">
      <c r="H227" t="s">
        <v>606</v>
      </c>
    </row>
    <row r="228" spans="1:30" x14ac:dyDescent="0.25">
      <c r="A228">
        <v>111</v>
      </c>
      <c r="B228">
        <v>4899</v>
      </c>
      <c r="C228" t="s">
        <v>607</v>
      </c>
      <c r="D228" t="s">
        <v>60</v>
      </c>
      <c r="E228" t="s">
        <v>304</v>
      </c>
      <c r="F228" t="s">
        <v>608</v>
      </c>
      <c r="G228" t="str">
        <f>"201402012062"</f>
        <v>201402012062</v>
      </c>
      <c r="H228" t="s">
        <v>609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70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>
        <v>0</v>
      </c>
      <c r="AD228" t="s">
        <v>610</v>
      </c>
    </row>
    <row r="229" spans="1:30" x14ac:dyDescent="0.25">
      <c r="H229" t="s">
        <v>611</v>
      </c>
    </row>
    <row r="230" spans="1:30" x14ac:dyDescent="0.25">
      <c r="A230">
        <v>112</v>
      </c>
      <c r="B230">
        <v>2363</v>
      </c>
      <c r="C230" t="s">
        <v>612</v>
      </c>
      <c r="D230" t="s">
        <v>132</v>
      </c>
      <c r="E230" t="s">
        <v>47</v>
      </c>
      <c r="F230" t="s">
        <v>613</v>
      </c>
      <c r="G230" t="str">
        <f>"201504001481"</f>
        <v>201504001481</v>
      </c>
      <c r="H230" t="s">
        <v>296</v>
      </c>
      <c r="I230">
        <v>0</v>
      </c>
      <c r="J230">
        <v>0</v>
      </c>
      <c r="K230">
        <v>0</v>
      </c>
      <c r="L230">
        <v>0</v>
      </c>
      <c r="M230">
        <v>100</v>
      </c>
      <c r="N230">
        <v>70</v>
      </c>
      <c r="O230">
        <v>0</v>
      </c>
      <c r="P230">
        <v>30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84</v>
      </c>
      <c r="W230">
        <v>588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614</v>
      </c>
    </row>
    <row r="231" spans="1:30" x14ac:dyDescent="0.25">
      <c r="H231" t="s">
        <v>615</v>
      </c>
    </row>
    <row r="232" spans="1:30" x14ac:dyDescent="0.25">
      <c r="A232">
        <v>113</v>
      </c>
      <c r="B232">
        <v>1968</v>
      </c>
      <c r="C232" t="s">
        <v>616</v>
      </c>
      <c r="D232" t="s">
        <v>168</v>
      </c>
      <c r="E232" t="s">
        <v>41</v>
      </c>
      <c r="F232" t="s">
        <v>617</v>
      </c>
      <c r="G232" t="str">
        <f>"201409003060"</f>
        <v>201409003060</v>
      </c>
      <c r="H232" t="s">
        <v>76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0</v>
      </c>
      <c r="AA232">
        <v>0</v>
      </c>
      <c r="AB232">
        <v>0</v>
      </c>
      <c r="AC232">
        <v>0</v>
      </c>
      <c r="AD232" t="s">
        <v>618</v>
      </c>
    </row>
    <row r="233" spans="1:30" x14ac:dyDescent="0.25">
      <c r="H233" t="s">
        <v>619</v>
      </c>
    </row>
    <row r="234" spans="1:30" x14ac:dyDescent="0.25">
      <c r="A234">
        <v>114</v>
      </c>
      <c r="B234">
        <v>4773</v>
      </c>
      <c r="C234" t="s">
        <v>620</v>
      </c>
      <c r="D234" t="s">
        <v>473</v>
      </c>
      <c r="E234" t="s">
        <v>41</v>
      </c>
      <c r="F234" t="s">
        <v>621</v>
      </c>
      <c r="G234" t="str">
        <f>"201410007650"</f>
        <v>201410007650</v>
      </c>
      <c r="H234" t="s">
        <v>479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50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60</v>
      </c>
      <c r="W234">
        <v>420</v>
      </c>
      <c r="X234">
        <v>0</v>
      </c>
      <c r="Z234">
        <v>0</v>
      </c>
      <c r="AA234">
        <v>0</v>
      </c>
      <c r="AB234">
        <v>24</v>
      </c>
      <c r="AC234">
        <v>408</v>
      </c>
      <c r="AD234" t="s">
        <v>622</v>
      </c>
    </row>
    <row r="235" spans="1:30" x14ac:dyDescent="0.25">
      <c r="H235" t="s">
        <v>623</v>
      </c>
    </row>
    <row r="236" spans="1:30" x14ac:dyDescent="0.25">
      <c r="A236">
        <v>115</v>
      </c>
      <c r="B236">
        <v>3310</v>
      </c>
      <c r="C236" t="s">
        <v>624</v>
      </c>
      <c r="D236" t="s">
        <v>625</v>
      </c>
      <c r="E236" t="s">
        <v>626</v>
      </c>
      <c r="F236" t="s">
        <v>627</v>
      </c>
      <c r="G236" t="str">
        <f>"00158791"</f>
        <v>00158791</v>
      </c>
      <c r="H236" t="s">
        <v>530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84</v>
      </c>
      <c r="W236">
        <v>588</v>
      </c>
      <c r="X236">
        <v>0</v>
      </c>
      <c r="Z236">
        <v>0</v>
      </c>
      <c r="AA236">
        <v>0</v>
      </c>
      <c r="AB236">
        <v>0</v>
      </c>
      <c r="AC236">
        <v>0</v>
      </c>
      <c r="AD236" t="s">
        <v>628</v>
      </c>
    </row>
    <row r="237" spans="1:30" x14ac:dyDescent="0.25">
      <c r="H237" t="s">
        <v>629</v>
      </c>
    </row>
    <row r="238" spans="1:30" x14ac:dyDescent="0.25">
      <c r="A238">
        <v>116</v>
      </c>
      <c r="B238">
        <v>3796</v>
      </c>
      <c r="C238" t="s">
        <v>630</v>
      </c>
      <c r="D238" t="s">
        <v>167</v>
      </c>
      <c r="E238" t="s">
        <v>174</v>
      </c>
      <c r="F238" t="s">
        <v>631</v>
      </c>
      <c r="G238" t="str">
        <f>"200802001448"</f>
        <v>200802001448</v>
      </c>
      <c r="H238">
        <v>770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>
        <v>1628</v>
      </c>
    </row>
    <row r="239" spans="1:30" x14ac:dyDescent="0.25">
      <c r="H239" t="s">
        <v>632</v>
      </c>
    </row>
    <row r="240" spans="1:30" x14ac:dyDescent="0.25">
      <c r="A240">
        <v>117</v>
      </c>
      <c r="B240">
        <v>1010</v>
      </c>
      <c r="C240" t="s">
        <v>633</v>
      </c>
      <c r="D240" t="s">
        <v>634</v>
      </c>
      <c r="E240" t="s">
        <v>47</v>
      </c>
      <c r="F240" t="s">
        <v>635</v>
      </c>
      <c r="G240" t="str">
        <f>"201304001648"</f>
        <v>201304001648</v>
      </c>
      <c r="H240">
        <v>770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60</v>
      </c>
      <c r="W240">
        <v>420</v>
      </c>
      <c r="X240">
        <v>0</v>
      </c>
      <c r="Z240">
        <v>0</v>
      </c>
      <c r="AA240">
        <v>0</v>
      </c>
      <c r="AB240">
        <v>24</v>
      </c>
      <c r="AC240">
        <v>408</v>
      </c>
      <c r="AD240">
        <v>1628</v>
      </c>
    </row>
    <row r="241" spans="1:30" x14ac:dyDescent="0.25">
      <c r="H241" t="s">
        <v>636</v>
      </c>
    </row>
    <row r="242" spans="1:30" x14ac:dyDescent="0.25">
      <c r="A242">
        <v>118</v>
      </c>
      <c r="B242">
        <v>1775</v>
      </c>
      <c r="C242" t="s">
        <v>637</v>
      </c>
      <c r="D242" t="s">
        <v>84</v>
      </c>
      <c r="E242" t="s">
        <v>47</v>
      </c>
      <c r="F242" t="s">
        <v>638</v>
      </c>
      <c r="G242" t="str">
        <f>"201410001792"</f>
        <v>201410001792</v>
      </c>
      <c r="H242" t="s">
        <v>639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70</v>
      </c>
      <c r="O242">
        <v>30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0</v>
      </c>
      <c r="AA242">
        <v>0</v>
      </c>
      <c r="AB242">
        <v>0</v>
      </c>
      <c r="AC242">
        <v>0</v>
      </c>
      <c r="AD242" t="s">
        <v>640</v>
      </c>
    </row>
    <row r="243" spans="1:30" x14ac:dyDescent="0.25">
      <c r="H243" t="s">
        <v>641</v>
      </c>
    </row>
    <row r="244" spans="1:30" x14ac:dyDescent="0.25">
      <c r="A244">
        <v>119</v>
      </c>
      <c r="B244">
        <v>3427</v>
      </c>
      <c r="C244" t="s">
        <v>642</v>
      </c>
      <c r="D244" t="s">
        <v>168</v>
      </c>
      <c r="E244" t="s">
        <v>34</v>
      </c>
      <c r="F244" t="s">
        <v>643</v>
      </c>
      <c r="G244" t="str">
        <f>"201502001732"</f>
        <v>201502001732</v>
      </c>
      <c r="H244" t="s">
        <v>644</v>
      </c>
      <c r="I244">
        <v>0</v>
      </c>
      <c r="J244">
        <v>0</v>
      </c>
      <c r="K244">
        <v>0</v>
      </c>
      <c r="L244">
        <v>0</v>
      </c>
      <c r="M244">
        <v>100</v>
      </c>
      <c r="N244">
        <v>50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60</v>
      </c>
      <c r="W244">
        <v>420</v>
      </c>
      <c r="X244">
        <v>0</v>
      </c>
      <c r="Z244">
        <v>0</v>
      </c>
      <c r="AA244">
        <v>0</v>
      </c>
      <c r="AB244">
        <v>24</v>
      </c>
      <c r="AC244">
        <v>408</v>
      </c>
      <c r="AD244" t="s">
        <v>645</v>
      </c>
    </row>
    <row r="245" spans="1:30" x14ac:dyDescent="0.25">
      <c r="H245" t="s">
        <v>646</v>
      </c>
    </row>
    <row r="246" spans="1:30" x14ac:dyDescent="0.25">
      <c r="A246">
        <v>120</v>
      </c>
      <c r="B246">
        <v>861</v>
      </c>
      <c r="C246" t="s">
        <v>647</v>
      </c>
      <c r="D246" t="s">
        <v>648</v>
      </c>
      <c r="E246" t="s">
        <v>27</v>
      </c>
      <c r="F246" t="s">
        <v>649</v>
      </c>
      <c r="G246" t="str">
        <f>"201406004434"</f>
        <v>201406004434</v>
      </c>
      <c r="H246" t="s">
        <v>206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650</v>
      </c>
    </row>
    <row r="247" spans="1:30" x14ac:dyDescent="0.25">
      <c r="H247" t="s">
        <v>651</v>
      </c>
    </row>
    <row r="248" spans="1:30" x14ac:dyDescent="0.25">
      <c r="A248">
        <v>121</v>
      </c>
      <c r="B248">
        <v>2037</v>
      </c>
      <c r="C248" t="s">
        <v>652</v>
      </c>
      <c r="D248" t="s">
        <v>167</v>
      </c>
      <c r="E248" t="s">
        <v>20</v>
      </c>
      <c r="F248" t="s">
        <v>653</v>
      </c>
      <c r="G248" t="str">
        <f>"201409003655"</f>
        <v>201409003655</v>
      </c>
      <c r="H248" t="s">
        <v>654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655</v>
      </c>
    </row>
    <row r="249" spans="1:30" x14ac:dyDescent="0.25">
      <c r="H249" t="s">
        <v>656</v>
      </c>
    </row>
    <row r="250" spans="1:30" x14ac:dyDescent="0.25">
      <c r="A250">
        <v>122</v>
      </c>
      <c r="B250">
        <v>2202</v>
      </c>
      <c r="C250" t="s">
        <v>657</v>
      </c>
      <c r="D250" t="s">
        <v>54</v>
      </c>
      <c r="E250" t="s">
        <v>34</v>
      </c>
      <c r="F250" t="s">
        <v>658</v>
      </c>
      <c r="G250" t="str">
        <f>"201402007705"</f>
        <v>201402007705</v>
      </c>
      <c r="H250" t="s">
        <v>659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70</v>
      </c>
      <c r="O250">
        <v>30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>
        <v>0</v>
      </c>
      <c r="AB250">
        <v>0</v>
      </c>
      <c r="AC250">
        <v>0</v>
      </c>
      <c r="AD250" t="s">
        <v>660</v>
      </c>
    </row>
    <row r="251" spans="1:30" x14ac:dyDescent="0.25">
      <c r="H251" t="s">
        <v>661</v>
      </c>
    </row>
    <row r="252" spans="1:30" x14ac:dyDescent="0.25">
      <c r="A252">
        <v>123</v>
      </c>
      <c r="B252">
        <v>2293</v>
      </c>
      <c r="C252" t="s">
        <v>662</v>
      </c>
      <c r="D252" t="s">
        <v>663</v>
      </c>
      <c r="E252" t="s">
        <v>192</v>
      </c>
      <c r="F252" t="s">
        <v>664</v>
      </c>
      <c r="G252" t="str">
        <f>"00325389"</f>
        <v>00325389</v>
      </c>
      <c r="H252" t="s">
        <v>50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665</v>
      </c>
    </row>
    <row r="253" spans="1:30" x14ac:dyDescent="0.25">
      <c r="H253" t="s">
        <v>666</v>
      </c>
    </row>
    <row r="254" spans="1:30" x14ac:dyDescent="0.25">
      <c r="A254">
        <v>124</v>
      </c>
      <c r="B254">
        <v>5069</v>
      </c>
      <c r="C254" t="s">
        <v>667</v>
      </c>
      <c r="D254" t="s">
        <v>668</v>
      </c>
      <c r="E254" t="s">
        <v>54</v>
      </c>
      <c r="F254" t="s">
        <v>669</v>
      </c>
      <c r="G254" t="str">
        <f>"00107960"</f>
        <v>00107960</v>
      </c>
      <c r="H254">
        <v>792</v>
      </c>
      <c r="I254">
        <v>0</v>
      </c>
      <c r="J254">
        <v>0</v>
      </c>
      <c r="K254">
        <v>0</v>
      </c>
      <c r="L254">
        <v>0</v>
      </c>
      <c r="M254">
        <v>100</v>
      </c>
      <c r="N254">
        <v>70</v>
      </c>
      <c r="O254">
        <v>70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>
        <v>1620</v>
      </c>
    </row>
    <row r="255" spans="1:30" x14ac:dyDescent="0.25">
      <c r="H255" t="s">
        <v>670</v>
      </c>
    </row>
    <row r="256" spans="1:30" x14ac:dyDescent="0.25">
      <c r="A256">
        <v>125</v>
      </c>
      <c r="B256">
        <v>9</v>
      </c>
      <c r="C256" t="s">
        <v>671</v>
      </c>
      <c r="D256" t="s">
        <v>672</v>
      </c>
      <c r="E256" t="s">
        <v>41</v>
      </c>
      <c r="F256" t="s">
        <v>673</v>
      </c>
      <c r="G256" t="str">
        <f>"00295688"</f>
        <v>00295688</v>
      </c>
      <c r="H256">
        <v>792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60</v>
      </c>
      <c r="W256">
        <v>420</v>
      </c>
      <c r="X256">
        <v>0</v>
      </c>
      <c r="Z256">
        <v>0</v>
      </c>
      <c r="AA256">
        <v>0</v>
      </c>
      <c r="AB256">
        <v>24</v>
      </c>
      <c r="AC256">
        <v>408</v>
      </c>
      <c r="AD256">
        <v>1620</v>
      </c>
    </row>
    <row r="257" spans="1:30" x14ac:dyDescent="0.25">
      <c r="H257" t="s">
        <v>674</v>
      </c>
    </row>
    <row r="258" spans="1:30" x14ac:dyDescent="0.25">
      <c r="A258">
        <v>126</v>
      </c>
      <c r="B258">
        <v>1518</v>
      </c>
      <c r="C258" t="s">
        <v>675</v>
      </c>
      <c r="D258" t="s">
        <v>54</v>
      </c>
      <c r="E258" t="s">
        <v>167</v>
      </c>
      <c r="F258" t="s">
        <v>676</v>
      </c>
      <c r="G258" t="str">
        <f>"201410003054"</f>
        <v>201410003054</v>
      </c>
      <c r="H258" t="s">
        <v>460</v>
      </c>
      <c r="I258">
        <v>150</v>
      </c>
      <c r="J258">
        <v>0</v>
      </c>
      <c r="K258">
        <v>0</v>
      </c>
      <c r="L258">
        <v>0</v>
      </c>
      <c r="M258">
        <v>0</v>
      </c>
      <c r="N258">
        <v>70</v>
      </c>
      <c r="O258">
        <v>0</v>
      </c>
      <c r="P258">
        <v>30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79</v>
      </c>
      <c r="W258">
        <v>553</v>
      </c>
      <c r="X258">
        <v>0</v>
      </c>
      <c r="Z258">
        <v>0</v>
      </c>
      <c r="AA258">
        <v>0</v>
      </c>
      <c r="AB258">
        <v>0</v>
      </c>
      <c r="AC258">
        <v>0</v>
      </c>
      <c r="AD258" t="s">
        <v>677</v>
      </c>
    </row>
    <row r="259" spans="1:30" x14ac:dyDescent="0.25">
      <c r="H259" t="s">
        <v>678</v>
      </c>
    </row>
    <row r="260" spans="1:30" x14ac:dyDescent="0.25">
      <c r="A260">
        <v>127</v>
      </c>
      <c r="B260">
        <v>3316</v>
      </c>
      <c r="C260" t="s">
        <v>679</v>
      </c>
      <c r="D260" t="s">
        <v>167</v>
      </c>
      <c r="E260" t="s">
        <v>41</v>
      </c>
      <c r="F260" t="s">
        <v>680</v>
      </c>
      <c r="G260" t="str">
        <f>"201504003449"</f>
        <v>201504003449</v>
      </c>
      <c r="H260" t="s">
        <v>398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 t="s">
        <v>681</v>
      </c>
    </row>
    <row r="261" spans="1:30" x14ac:dyDescent="0.25">
      <c r="H261" t="s">
        <v>682</v>
      </c>
    </row>
    <row r="262" spans="1:30" x14ac:dyDescent="0.25">
      <c r="A262">
        <v>128</v>
      </c>
      <c r="B262">
        <v>4935</v>
      </c>
      <c r="C262" t="s">
        <v>683</v>
      </c>
      <c r="D262" t="s">
        <v>15</v>
      </c>
      <c r="E262" t="s">
        <v>74</v>
      </c>
      <c r="F262" t="s">
        <v>684</v>
      </c>
      <c r="G262" t="str">
        <f>"201410003271"</f>
        <v>201410003271</v>
      </c>
      <c r="H262" t="s">
        <v>685</v>
      </c>
      <c r="I262">
        <v>0</v>
      </c>
      <c r="J262">
        <v>0</v>
      </c>
      <c r="K262">
        <v>0</v>
      </c>
      <c r="L262">
        <v>200</v>
      </c>
      <c r="M262">
        <v>0</v>
      </c>
      <c r="N262">
        <v>70</v>
      </c>
      <c r="O262">
        <v>0</v>
      </c>
      <c r="P262">
        <v>50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68</v>
      </c>
      <c r="W262">
        <v>476</v>
      </c>
      <c r="X262">
        <v>0</v>
      </c>
      <c r="Z262">
        <v>0</v>
      </c>
      <c r="AA262">
        <v>0</v>
      </c>
      <c r="AB262">
        <v>0</v>
      </c>
      <c r="AC262">
        <v>0</v>
      </c>
      <c r="AD262" t="s">
        <v>686</v>
      </c>
    </row>
    <row r="263" spans="1:30" x14ac:dyDescent="0.25">
      <c r="H263" t="s">
        <v>687</v>
      </c>
    </row>
    <row r="264" spans="1:30" x14ac:dyDescent="0.25">
      <c r="A264">
        <v>129</v>
      </c>
      <c r="B264">
        <v>462</v>
      </c>
      <c r="C264" t="s">
        <v>688</v>
      </c>
      <c r="D264" t="s">
        <v>689</v>
      </c>
      <c r="E264" t="s">
        <v>54</v>
      </c>
      <c r="F264" t="s">
        <v>690</v>
      </c>
      <c r="G264" t="str">
        <f>"200801001727"</f>
        <v>200801001727</v>
      </c>
      <c r="H264">
        <v>726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70</v>
      </c>
      <c r="O264">
        <v>30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>
        <v>0</v>
      </c>
      <c r="AB264">
        <v>0</v>
      </c>
      <c r="AC264">
        <v>0</v>
      </c>
      <c r="AD264">
        <v>1614</v>
      </c>
    </row>
    <row r="265" spans="1:30" x14ac:dyDescent="0.25">
      <c r="H265" t="s">
        <v>691</v>
      </c>
    </row>
    <row r="266" spans="1:30" x14ac:dyDescent="0.25">
      <c r="A266">
        <v>130</v>
      </c>
      <c r="B266">
        <v>3261</v>
      </c>
      <c r="C266" t="s">
        <v>692</v>
      </c>
      <c r="D266" t="s">
        <v>693</v>
      </c>
      <c r="E266" t="s">
        <v>192</v>
      </c>
      <c r="F266" t="s">
        <v>694</v>
      </c>
      <c r="G266" t="str">
        <f>"201402006972"</f>
        <v>201402006972</v>
      </c>
      <c r="H266" t="s">
        <v>695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70</v>
      </c>
      <c r="O266">
        <v>0</v>
      </c>
      <c r="P266">
        <v>50</v>
      </c>
      <c r="Q266">
        <v>0</v>
      </c>
      <c r="R266">
        <v>30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0</v>
      </c>
      <c r="AA266">
        <v>0</v>
      </c>
      <c r="AB266">
        <v>0</v>
      </c>
      <c r="AC266">
        <v>0</v>
      </c>
      <c r="AD266" t="s">
        <v>696</v>
      </c>
    </row>
    <row r="267" spans="1:30" x14ac:dyDescent="0.25">
      <c r="H267" t="s">
        <v>697</v>
      </c>
    </row>
    <row r="268" spans="1:30" x14ac:dyDescent="0.25">
      <c r="A268">
        <v>131</v>
      </c>
      <c r="B268">
        <v>2030</v>
      </c>
      <c r="C268" t="s">
        <v>698</v>
      </c>
      <c r="D268" t="s">
        <v>699</v>
      </c>
      <c r="E268" t="s">
        <v>34</v>
      </c>
      <c r="F268" t="s">
        <v>700</v>
      </c>
      <c r="G268" t="str">
        <f>"201410012205"</f>
        <v>201410012205</v>
      </c>
      <c r="H268" t="s">
        <v>520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18</v>
      </c>
      <c r="W268">
        <v>126</v>
      </c>
      <c r="X268">
        <v>0</v>
      </c>
      <c r="Z268">
        <v>0</v>
      </c>
      <c r="AA268">
        <v>0</v>
      </c>
      <c r="AB268">
        <v>24</v>
      </c>
      <c r="AC268">
        <v>408</v>
      </c>
      <c r="AD268" t="s">
        <v>701</v>
      </c>
    </row>
    <row r="269" spans="1:30" x14ac:dyDescent="0.25">
      <c r="H269" t="s">
        <v>702</v>
      </c>
    </row>
    <row r="270" spans="1:30" x14ac:dyDescent="0.25">
      <c r="A270">
        <v>132</v>
      </c>
      <c r="B270">
        <v>1807</v>
      </c>
      <c r="C270" t="s">
        <v>703</v>
      </c>
      <c r="D270" t="s">
        <v>94</v>
      </c>
      <c r="E270" t="s">
        <v>174</v>
      </c>
      <c r="F270" t="s">
        <v>704</v>
      </c>
      <c r="G270" t="str">
        <f>"201304006625"</f>
        <v>201304006625</v>
      </c>
      <c r="H270" t="s">
        <v>705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0</v>
      </c>
      <c r="AA270">
        <v>0</v>
      </c>
      <c r="AB270">
        <v>0</v>
      </c>
      <c r="AC270">
        <v>0</v>
      </c>
      <c r="AD270" t="s">
        <v>706</v>
      </c>
    </row>
    <row r="271" spans="1:30" x14ac:dyDescent="0.25">
      <c r="H271" t="s">
        <v>707</v>
      </c>
    </row>
    <row r="272" spans="1:30" x14ac:dyDescent="0.25">
      <c r="A272">
        <v>133</v>
      </c>
      <c r="B272">
        <v>2362</v>
      </c>
      <c r="C272" t="s">
        <v>708</v>
      </c>
      <c r="D272" t="s">
        <v>54</v>
      </c>
      <c r="E272" t="s">
        <v>41</v>
      </c>
      <c r="F272" t="s">
        <v>709</v>
      </c>
      <c r="G272" t="str">
        <f>"201402002187"</f>
        <v>201402002187</v>
      </c>
      <c r="H272" t="s">
        <v>182</v>
      </c>
      <c r="I272">
        <v>0</v>
      </c>
      <c r="J272">
        <v>0</v>
      </c>
      <c r="K272">
        <v>0</v>
      </c>
      <c r="L272">
        <v>200</v>
      </c>
      <c r="M272">
        <v>30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710</v>
      </c>
    </row>
    <row r="273" spans="1:30" x14ac:dyDescent="0.25">
      <c r="H273" t="s">
        <v>711</v>
      </c>
    </row>
    <row r="274" spans="1:30" x14ac:dyDescent="0.25">
      <c r="A274">
        <v>134</v>
      </c>
      <c r="B274">
        <v>3682</v>
      </c>
      <c r="C274" t="s">
        <v>712</v>
      </c>
      <c r="D274" t="s">
        <v>167</v>
      </c>
      <c r="E274" t="s">
        <v>214</v>
      </c>
      <c r="F274" t="s">
        <v>713</v>
      </c>
      <c r="G274" t="str">
        <f>"200712004554"</f>
        <v>200712004554</v>
      </c>
      <c r="H274" t="s">
        <v>565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714</v>
      </c>
    </row>
    <row r="275" spans="1:30" x14ac:dyDescent="0.25">
      <c r="H275" t="s">
        <v>715</v>
      </c>
    </row>
    <row r="276" spans="1:30" x14ac:dyDescent="0.25">
      <c r="A276">
        <v>135</v>
      </c>
      <c r="B276">
        <v>3254</v>
      </c>
      <c r="C276" t="s">
        <v>716</v>
      </c>
      <c r="D276" t="s">
        <v>717</v>
      </c>
      <c r="E276" t="s">
        <v>378</v>
      </c>
      <c r="F276" t="s">
        <v>718</v>
      </c>
      <c r="G276" t="str">
        <f>"00339140"</f>
        <v>00339140</v>
      </c>
      <c r="H276">
        <v>748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70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>
        <v>1606</v>
      </c>
    </row>
    <row r="277" spans="1:30" x14ac:dyDescent="0.25">
      <c r="H277" t="s">
        <v>719</v>
      </c>
    </row>
    <row r="278" spans="1:30" x14ac:dyDescent="0.25">
      <c r="A278">
        <v>136</v>
      </c>
      <c r="B278">
        <v>4434</v>
      </c>
      <c r="C278" t="s">
        <v>720</v>
      </c>
      <c r="D278" t="s">
        <v>80</v>
      </c>
      <c r="E278" t="s">
        <v>27</v>
      </c>
      <c r="F278" t="s">
        <v>721</v>
      </c>
      <c r="G278" t="str">
        <f>"201409003185"</f>
        <v>201409003185</v>
      </c>
      <c r="H278" t="s">
        <v>230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722</v>
      </c>
    </row>
    <row r="279" spans="1:30" x14ac:dyDescent="0.25">
      <c r="H279" t="s">
        <v>723</v>
      </c>
    </row>
    <row r="280" spans="1:30" x14ac:dyDescent="0.25">
      <c r="A280">
        <v>137</v>
      </c>
      <c r="B280">
        <v>4124</v>
      </c>
      <c r="C280" t="s">
        <v>724</v>
      </c>
      <c r="D280" t="s">
        <v>725</v>
      </c>
      <c r="E280" t="s">
        <v>84</v>
      </c>
      <c r="F280" t="s">
        <v>726</v>
      </c>
      <c r="G280" t="str">
        <f>"00362896"</f>
        <v>00362896</v>
      </c>
      <c r="H280" t="s">
        <v>194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70</v>
      </c>
      <c r="O280">
        <v>0</v>
      </c>
      <c r="P280">
        <v>30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70</v>
      </c>
      <c r="W280">
        <v>490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727</v>
      </c>
    </row>
    <row r="281" spans="1:30" x14ac:dyDescent="0.25">
      <c r="H281" t="s">
        <v>728</v>
      </c>
    </row>
    <row r="282" spans="1:30" x14ac:dyDescent="0.25">
      <c r="A282">
        <v>138</v>
      </c>
      <c r="B282">
        <v>1183</v>
      </c>
      <c r="C282" t="s">
        <v>729</v>
      </c>
      <c r="D282" t="s">
        <v>167</v>
      </c>
      <c r="E282" t="s">
        <v>344</v>
      </c>
      <c r="F282" t="s">
        <v>730</v>
      </c>
      <c r="G282" t="str">
        <f>"201409005526"</f>
        <v>201409005526</v>
      </c>
      <c r="H282" t="s">
        <v>731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50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56</v>
      </c>
      <c r="W282">
        <v>392</v>
      </c>
      <c r="X282">
        <v>0</v>
      </c>
      <c r="Z282">
        <v>0</v>
      </c>
      <c r="AA282">
        <v>0</v>
      </c>
      <c r="AB282">
        <v>24</v>
      </c>
      <c r="AC282">
        <v>408</v>
      </c>
      <c r="AD282" t="s">
        <v>732</v>
      </c>
    </row>
    <row r="283" spans="1:30" x14ac:dyDescent="0.25">
      <c r="H283" t="s">
        <v>733</v>
      </c>
    </row>
    <row r="284" spans="1:30" x14ac:dyDescent="0.25">
      <c r="A284">
        <v>139</v>
      </c>
      <c r="B284">
        <v>4280</v>
      </c>
      <c r="C284" t="s">
        <v>734</v>
      </c>
      <c r="D284" t="s">
        <v>504</v>
      </c>
      <c r="E284" t="s">
        <v>27</v>
      </c>
      <c r="F284" t="s">
        <v>735</v>
      </c>
      <c r="G284" t="str">
        <f>"201409006082"</f>
        <v>201409006082</v>
      </c>
      <c r="H284" t="s">
        <v>736</v>
      </c>
      <c r="I284">
        <v>0</v>
      </c>
      <c r="J284">
        <v>0</v>
      </c>
      <c r="K284">
        <v>0</v>
      </c>
      <c r="L284">
        <v>200</v>
      </c>
      <c r="M284">
        <v>0</v>
      </c>
      <c r="N284">
        <v>70</v>
      </c>
      <c r="O284">
        <v>0</v>
      </c>
      <c r="P284">
        <v>0</v>
      </c>
      <c r="Q284">
        <v>30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>
        <v>0</v>
      </c>
      <c r="AB284">
        <v>0</v>
      </c>
      <c r="AC284">
        <v>0</v>
      </c>
      <c r="AD284" t="s">
        <v>737</v>
      </c>
    </row>
    <row r="285" spans="1:30" x14ac:dyDescent="0.25">
      <c r="H285" t="s">
        <v>738</v>
      </c>
    </row>
    <row r="286" spans="1:30" x14ac:dyDescent="0.25">
      <c r="A286">
        <v>140</v>
      </c>
      <c r="B286">
        <v>2854</v>
      </c>
      <c r="C286" t="s">
        <v>739</v>
      </c>
      <c r="D286" t="s">
        <v>740</v>
      </c>
      <c r="E286" t="s">
        <v>270</v>
      </c>
      <c r="F286" t="s">
        <v>741</v>
      </c>
      <c r="G286" t="str">
        <f>"201402004046"</f>
        <v>201402004046</v>
      </c>
      <c r="H286" t="s">
        <v>742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76</v>
      </c>
      <c r="W286">
        <v>532</v>
      </c>
      <c r="X286">
        <v>0</v>
      </c>
      <c r="Z286">
        <v>0</v>
      </c>
      <c r="AA286">
        <v>0</v>
      </c>
      <c r="AB286">
        <v>8</v>
      </c>
      <c r="AC286">
        <v>136</v>
      </c>
      <c r="AD286" t="s">
        <v>743</v>
      </c>
    </row>
    <row r="287" spans="1:30" x14ac:dyDescent="0.25">
      <c r="H287" t="s">
        <v>744</v>
      </c>
    </row>
    <row r="288" spans="1:30" x14ac:dyDescent="0.25">
      <c r="A288">
        <v>141</v>
      </c>
      <c r="B288">
        <v>2250</v>
      </c>
      <c r="C288" t="s">
        <v>745</v>
      </c>
      <c r="D288" t="s">
        <v>746</v>
      </c>
      <c r="E288" t="s">
        <v>740</v>
      </c>
      <c r="F288" t="s">
        <v>747</v>
      </c>
      <c r="G288" t="str">
        <f>"201504004379"</f>
        <v>201504004379</v>
      </c>
      <c r="H288">
        <v>770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80</v>
      </c>
      <c r="W288">
        <v>560</v>
      </c>
      <c r="X288">
        <v>0</v>
      </c>
      <c r="Z288">
        <v>0</v>
      </c>
      <c r="AA288">
        <v>0</v>
      </c>
      <c r="AB288">
        <v>0</v>
      </c>
      <c r="AC288">
        <v>0</v>
      </c>
      <c r="AD288">
        <v>1600</v>
      </c>
    </row>
    <row r="289" spans="1:30" x14ac:dyDescent="0.25">
      <c r="H289" t="s">
        <v>748</v>
      </c>
    </row>
    <row r="290" spans="1:30" x14ac:dyDescent="0.25">
      <c r="A290">
        <v>142</v>
      </c>
      <c r="B290">
        <v>4692</v>
      </c>
      <c r="C290" t="s">
        <v>749</v>
      </c>
      <c r="D290" t="s">
        <v>509</v>
      </c>
      <c r="E290" t="s">
        <v>41</v>
      </c>
      <c r="F290" t="s">
        <v>750</v>
      </c>
      <c r="G290" t="str">
        <f>"00139561"</f>
        <v>00139561</v>
      </c>
      <c r="H290" t="s">
        <v>751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70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77</v>
      </c>
      <c r="W290">
        <v>539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752</v>
      </c>
    </row>
    <row r="291" spans="1:30" x14ac:dyDescent="0.25">
      <c r="H291" t="s">
        <v>753</v>
      </c>
    </row>
    <row r="292" spans="1:30" x14ac:dyDescent="0.25">
      <c r="A292">
        <v>143</v>
      </c>
      <c r="B292">
        <v>3264</v>
      </c>
      <c r="C292" t="s">
        <v>754</v>
      </c>
      <c r="D292" t="s">
        <v>54</v>
      </c>
      <c r="E292" t="s">
        <v>27</v>
      </c>
      <c r="F292" t="s">
        <v>755</v>
      </c>
      <c r="G292" t="str">
        <f>"201402000836"</f>
        <v>201402000836</v>
      </c>
      <c r="H292" t="s">
        <v>756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50</v>
      </c>
      <c r="O292">
        <v>0</v>
      </c>
      <c r="P292">
        <v>0</v>
      </c>
      <c r="Q292">
        <v>30</v>
      </c>
      <c r="R292">
        <v>0</v>
      </c>
      <c r="S292">
        <v>0</v>
      </c>
      <c r="T292">
        <v>70</v>
      </c>
      <c r="U292">
        <v>0</v>
      </c>
      <c r="V292">
        <v>84</v>
      </c>
      <c r="W292">
        <v>588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757</v>
      </c>
    </row>
    <row r="293" spans="1:30" x14ac:dyDescent="0.25">
      <c r="H293" t="s">
        <v>758</v>
      </c>
    </row>
    <row r="294" spans="1:30" x14ac:dyDescent="0.25">
      <c r="A294">
        <v>144</v>
      </c>
      <c r="B294">
        <v>3973</v>
      </c>
      <c r="C294" t="s">
        <v>759</v>
      </c>
      <c r="D294" t="s">
        <v>367</v>
      </c>
      <c r="E294" t="s">
        <v>27</v>
      </c>
      <c r="F294" t="s">
        <v>760</v>
      </c>
      <c r="G294" t="str">
        <f>"201504004037"</f>
        <v>201504004037</v>
      </c>
      <c r="H294" t="s">
        <v>761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84</v>
      </c>
      <c r="W294">
        <v>588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762</v>
      </c>
    </row>
    <row r="295" spans="1:30" x14ac:dyDescent="0.25">
      <c r="H295" t="s">
        <v>763</v>
      </c>
    </row>
    <row r="296" spans="1:30" x14ac:dyDescent="0.25">
      <c r="A296">
        <v>145</v>
      </c>
      <c r="B296">
        <v>4991</v>
      </c>
      <c r="C296" t="s">
        <v>764</v>
      </c>
      <c r="D296" t="s">
        <v>167</v>
      </c>
      <c r="E296" t="s">
        <v>54</v>
      </c>
      <c r="F296" t="s">
        <v>765</v>
      </c>
      <c r="G296" t="str">
        <f>"201410008509"</f>
        <v>201410008509</v>
      </c>
      <c r="H296" t="s">
        <v>766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70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80</v>
      </c>
      <c r="W296">
        <v>560</v>
      </c>
      <c r="X296">
        <v>0</v>
      </c>
      <c r="Z296">
        <v>0</v>
      </c>
      <c r="AA296">
        <v>0</v>
      </c>
      <c r="AB296">
        <v>0</v>
      </c>
      <c r="AC296">
        <v>0</v>
      </c>
      <c r="AD296" t="s">
        <v>767</v>
      </c>
    </row>
    <row r="297" spans="1:30" x14ac:dyDescent="0.25">
      <c r="H297" t="s">
        <v>768</v>
      </c>
    </row>
    <row r="298" spans="1:30" x14ac:dyDescent="0.25">
      <c r="A298">
        <v>146</v>
      </c>
      <c r="B298">
        <v>1181</v>
      </c>
      <c r="C298" t="s">
        <v>769</v>
      </c>
      <c r="D298" t="s">
        <v>770</v>
      </c>
      <c r="E298" t="s">
        <v>771</v>
      </c>
      <c r="F298" t="s">
        <v>772</v>
      </c>
      <c r="G298" t="str">
        <f>"201411001963"</f>
        <v>201411001963</v>
      </c>
      <c r="H298">
        <v>770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>
        <v>1588</v>
      </c>
    </row>
    <row r="299" spans="1:30" x14ac:dyDescent="0.25">
      <c r="H299" t="s">
        <v>773</v>
      </c>
    </row>
    <row r="300" spans="1:30" x14ac:dyDescent="0.25">
      <c r="A300">
        <v>147</v>
      </c>
      <c r="B300">
        <v>1671</v>
      </c>
      <c r="C300" t="s">
        <v>774</v>
      </c>
      <c r="D300" t="s">
        <v>775</v>
      </c>
      <c r="E300" t="s">
        <v>84</v>
      </c>
      <c r="F300" t="s">
        <v>776</v>
      </c>
      <c r="G300" t="str">
        <f>"201402009532"</f>
        <v>201402009532</v>
      </c>
      <c r="H300">
        <v>759</v>
      </c>
      <c r="I300">
        <v>0</v>
      </c>
      <c r="J300">
        <v>0</v>
      </c>
      <c r="K300">
        <v>0</v>
      </c>
      <c r="L300">
        <v>0</v>
      </c>
      <c r="M300">
        <v>100</v>
      </c>
      <c r="N300">
        <v>70</v>
      </c>
      <c r="O300">
        <v>0</v>
      </c>
      <c r="P300">
        <v>0</v>
      </c>
      <c r="Q300">
        <v>70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>
        <v>1587</v>
      </c>
    </row>
    <row r="301" spans="1:30" x14ac:dyDescent="0.25">
      <c r="H301" t="s">
        <v>777</v>
      </c>
    </row>
    <row r="302" spans="1:30" x14ac:dyDescent="0.25">
      <c r="A302">
        <v>148</v>
      </c>
      <c r="B302">
        <v>1487</v>
      </c>
      <c r="C302" t="s">
        <v>778</v>
      </c>
      <c r="D302" t="s">
        <v>779</v>
      </c>
      <c r="E302" t="s">
        <v>780</v>
      </c>
      <c r="F302" t="s">
        <v>781</v>
      </c>
      <c r="G302" t="str">
        <f>"201409002979"</f>
        <v>201409002979</v>
      </c>
      <c r="H302" t="s">
        <v>222</v>
      </c>
      <c r="I302">
        <v>0</v>
      </c>
      <c r="J302">
        <v>0</v>
      </c>
      <c r="K302">
        <v>0</v>
      </c>
      <c r="L302">
        <v>0</v>
      </c>
      <c r="M302">
        <v>100</v>
      </c>
      <c r="N302">
        <v>70</v>
      </c>
      <c r="O302">
        <v>0</v>
      </c>
      <c r="P302">
        <v>50</v>
      </c>
      <c r="Q302">
        <v>30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782</v>
      </c>
    </row>
    <row r="303" spans="1:30" x14ac:dyDescent="0.25">
      <c r="H303" t="s">
        <v>783</v>
      </c>
    </row>
    <row r="304" spans="1:30" x14ac:dyDescent="0.25">
      <c r="A304">
        <v>149</v>
      </c>
      <c r="B304">
        <v>641</v>
      </c>
      <c r="C304" t="s">
        <v>784</v>
      </c>
      <c r="D304" t="s">
        <v>41</v>
      </c>
      <c r="E304" t="s">
        <v>133</v>
      </c>
      <c r="F304" t="s">
        <v>785</v>
      </c>
      <c r="G304" t="str">
        <f>"200802005395"</f>
        <v>200802005395</v>
      </c>
      <c r="H304" t="s">
        <v>786</v>
      </c>
      <c r="I304">
        <v>0</v>
      </c>
      <c r="J304">
        <v>0</v>
      </c>
      <c r="K304">
        <v>0</v>
      </c>
      <c r="L304">
        <v>260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1</v>
      </c>
      <c r="AA304">
        <v>0</v>
      </c>
      <c r="AB304">
        <v>0</v>
      </c>
      <c r="AC304">
        <v>0</v>
      </c>
      <c r="AD304" t="s">
        <v>787</v>
      </c>
    </row>
    <row r="305" spans="1:30" x14ac:dyDescent="0.25">
      <c r="H305" t="s">
        <v>788</v>
      </c>
    </row>
    <row r="306" spans="1:30" x14ac:dyDescent="0.25">
      <c r="A306">
        <v>150</v>
      </c>
      <c r="B306">
        <v>1241</v>
      </c>
      <c r="C306" t="s">
        <v>789</v>
      </c>
      <c r="D306" t="s">
        <v>74</v>
      </c>
      <c r="E306" t="s">
        <v>344</v>
      </c>
      <c r="F306" t="s">
        <v>790</v>
      </c>
      <c r="G306" t="str">
        <f>"201504001320"</f>
        <v>201504001320</v>
      </c>
      <c r="H306" t="s">
        <v>575</v>
      </c>
      <c r="I306">
        <v>0</v>
      </c>
      <c r="J306">
        <v>0</v>
      </c>
      <c r="K306">
        <v>0</v>
      </c>
      <c r="L306">
        <v>0</v>
      </c>
      <c r="M306">
        <v>100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70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791</v>
      </c>
    </row>
    <row r="307" spans="1:30" x14ac:dyDescent="0.25">
      <c r="H307" t="s">
        <v>792</v>
      </c>
    </row>
    <row r="308" spans="1:30" x14ac:dyDescent="0.25">
      <c r="A308">
        <v>151</v>
      </c>
      <c r="B308">
        <v>1087</v>
      </c>
      <c r="C308" t="s">
        <v>793</v>
      </c>
      <c r="D308" t="s">
        <v>74</v>
      </c>
      <c r="E308" t="s">
        <v>439</v>
      </c>
      <c r="F308" t="s">
        <v>794</v>
      </c>
      <c r="G308" t="str">
        <f>"201409000923"</f>
        <v>201409000923</v>
      </c>
      <c r="H308" t="s">
        <v>795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0</v>
      </c>
      <c r="AD308" t="s">
        <v>796</v>
      </c>
    </row>
    <row r="309" spans="1:30" x14ac:dyDescent="0.25">
      <c r="H309" t="s">
        <v>797</v>
      </c>
    </row>
    <row r="310" spans="1:30" x14ac:dyDescent="0.25">
      <c r="A310">
        <v>152</v>
      </c>
      <c r="B310">
        <v>41</v>
      </c>
      <c r="C310" t="s">
        <v>798</v>
      </c>
      <c r="D310" t="s">
        <v>799</v>
      </c>
      <c r="E310" t="s">
        <v>54</v>
      </c>
      <c r="F310" t="s">
        <v>800</v>
      </c>
      <c r="G310" t="str">
        <f>"201402005289"</f>
        <v>201402005289</v>
      </c>
      <c r="H310" t="s">
        <v>801</v>
      </c>
      <c r="I310">
        <v>0</v>
      </c>
      <c r="J310">
        <v>0</v>
      </c>
      <c r="K310">
        <v>0</v>
      </c>
      <c r="L310">
        <v>200</v>
      </c>
      <c r="M310">
        <v>30</v>
      </c>
      <c r="N310">
        <v>70</v>
      </c>
      <c r="O310">
        <v>0</v>
      </c>
      <c r="P310">
        <v>30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73</v>
      </c>
      <c r="W310">
        <v>511</v>
      </c>
      <c r="X310">
        <v>0</v>
      </c>
      <c r="Z310">
        <v>0</v>
      </c>
      <c r="AA310">
        <v>0</v>
      </c>
      <c r="AB310">
        <v>0</v>
      </c>
      <c r="AC310">
        <v>0</v>
      </c>
      <c r="AD310" t="s">
        <v>802</v>
      </c>
    </row>
    <row r="311" spans="1:30" x14ac:dyDescent="0.25">
      <c r="H311" t="s">
        <v>803</v>
      </c>
    </row>
    <row r="312" spans="1:30" x14ac:dyDescent="0.25">
      <c r="A312">
        <v>153</v>
      </c>
      <c r="B312">
        <v>4657</v>
      </c>
      <c r="C312" t="s">
        <v>804</v>
      </c>
      <c r="D312" t="s">
        <v>192</v>
      </c>
      <c r="E312" t="s">
        <v>34</v>
      </c>
      <c r="F312" t="s">
        <v>805</v>
      </c>
      <c r="G312" t="str">
        <f>"201409004425"</f>
        <v>201409004425</v>
      </c>
      <c r="H312">
        <v>660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50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60</v>
      </c>
      <c r="W312">
        <v>420</v>
      </c>
      <c r="X312">
        <v>0</v>
      </c>
      <c r="Z312">
        <v>1</v>
      </c>
      <c r="AA312">
        <v>0</v>
      </c>
      <c r="AB312">
        <v>24</v>
      </c>
      <c r="AC312">
        <v>408</v>
      </c>
      <c r="AD312">
        <v>1568</v>
      </c>
    </row>
    <row r="313" spans="1:30" x14ac:dyDescent="0.25">
      <c r="H313" t="s">
        <v>806</v>
      </c>
    </row>
    <row r="314" spans="1:30" x14ac:dyDescent="0.25">
      <c r="A314">
        <v>154</v>
      </c>
      <c r="B314">
        <v>2206</v>
      </c>
      <c r="C314" t="s">
        <v>807</v>
      </c>
      <c r="D314" t="s">
        <v>20</v>
      </c>
      <c r="E314" t="s">
        <v>808</v>
      </c>
      <c r="F314" t="s">
        <v>809</v>
      </c>
      <c r="G314" t="str">
        <f>"00219530"</f>
        <v>00219530</v>
      </c>
      <c r="H314" t="s">
        <v>810</v>
      </c>
      <c r="I314">
        <v>0</v>
      </c>
      <c r="J314">
        <v>400</v>
      </c>
      <c r="K314">
        <v>0</v>
      </c>
      <c r="L314">
        <v>0</v>
      </c>
      <c r="M314">
        <v>0</v>
      </c>
      <c r="N314">
        <v>70</v>
      </c>
      <c r="O314">
        <v>0</v>
      </c>
      <c r="P314">
        <v>30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13</v>
      </c>
      <c r="W314">
        <v>91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811</v>
      </c>
    </row>
    <row r="315" spans="1:30" x14ac:dyDescent="0.25">
      <c r="H315" t="s">
        <v>812</v>
      </c>
    </row>
    <row r="316" spans="1:30" x14ac:dyDescent="0.25">
      <c r="A316">
        <v>155</v>
      </c>
      <c r="B316">
        <v>4670</v>
      </c>
      <c r="C316" t="s">
        <v>813</v>
      </c>
      <c r="D316" t="s">
        <v>167</v>
      </c>
      <c r="E316" t="s">
        <v>54</v>
      </c>
      <c r="F316" t="s">
        <v>814</v>
      </c>
      <c r="G316" t="str">
        <f>"201402009741"</f>
        <v>201402009741</v>
      </c>
      <c r="H316" t="s">
        <v>815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816</v>
      </c>
    </row>
    <row r="317" spans="1:30" x14ac:dyDescent="0.25">
      <c r="H317" t="s">
        <v>817</v>
      </c>
    </row>
    <row r="318" spans="1:30" x14ac:dyDescent="0.25">
      <c r="A318">
        <v>156</v>
      </c>
      <c r="B318">
        <v>545</v>
      </c>
      <c r="C318" t="s">
        <v>818</v>
      </c>
      <c r="D318" t="s">
        <v>174</v>
      </c>
      <c r="E318" t="s">
        <v>819</v>
      </c>
      <c r="F318" t="s">
        <v>820</v>
      </c>
      <c r="G318" t="str">
        <f>"201511012752"</f>
        <v>201511012752</v>
      </c>
      <c r="H318" t="s">
        <v>821</v>
      </c>
      <c r="I318">
        <v>0</v>
      </c>
      <c r="J318">
        <v>0</v>
      </c>
      <c r="K318">
        <v>0</v>
      </c>
      <c r="L318">
        <v>200</v>
      </c>
      <c r="M318">
        <v>0</v>
      </c>
      <c r="N318">
        <v>70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56</v>
      </c>
      <c r="W318">
        <v>392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822</v>
      </c>
    </row>
    <row r="319" spans="1:30" x14ac:dyDescent="0.25">
      <c r="H319" t="s">
        <v>823</v>
      </c>
    </row>
    <row r="320" spans="1:30" x14ac:dyDescent="0.25">
      <c r="A320">
        <v>157</v>
      </c>
      <c r="B320">
        <v>1982</v>
      </c>
      <c r="C320" t="s">
        <v>824</v>
      </c>
      <c r="D320" t="s">
        <v>117</v>
      </c>
      <c r="E320" t="s">
        <v>41</v>
      </c>
      <c r="F320" t="s">
        <v>825</v>
      </c>
      <c r="G320" t="str">
        <f>"201410011110"</f>
        <v>201410011110</v>
      </c>
      <c r="H320" t="s">
        <v>170</v>
      </c>
      <c r="I320">
        <v>0</v>
      </c>
      <c r="J320">
        <v>0</v>
      </c>
      <c r="K320">
        <v>0</v>
      </c>
      <c r="L320">
        <v>0</v>
      </c>
      <c r="M320">
        <v>100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826</v>
      </c>
    </row>
    <row r="321" spans="1:30" x14ac:dyDescent="0.25">
      <c r="H321" t="s">
        <v>237</v>
      </c>
    </row>
    <row r="322" spans="1:30" x14ac:dyDescent="0.25">
      <c r="A322">
        <v>158</v>
      </c>
      <c r="B322">
        <v>2945</v>
      </c>
      <c r="C322" t="s">
        <v>827</v>
      </c>
      <c r="D322" t="s">
        <v>54</v>
      </c>
      <c r="E322" t="s">
        <v>167</v>
      </c>
      <c r="F322" t="s">
        <v>828</v>
      </c>
      <c r="G322" t="str">
        <f>"00125444"</f>
        <v>00125444</v>
      </c>
      <c r="H322" t="s">
        <v>829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70</v>
      </c>
      <c r="V322">
        <v>84</v>
      </c>
      <c r="W322">
        <v>588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830</v>
      </c>
    </row>
    <row r="323" spans="1:30" x14ac:dyDescent="0.25">
      <c r="H323" t="s">
        <v>831</v>
      </c>
    </row>
    <row r="324" spans="1:30" x14ac:dyDescent="0.25">
      <c r="A324">
        <v>159</v>
      </c>
      <c r="B324">
        <v>843</v>
      </c>
      <c r="C324" t="s">
        <v>832</v>
      </c>
      <c r="D324" t="s">
        <v>504</v>
      </c>
      <c r="E324" t="s">
        <v>33</v>
      </c>
      <c r="F324" t="s">
        <v>833</v>
      </c>
      <c r="G324" t="str">
        <f>"201504003685"</f>
        <v>201504003685</v>
      </c>
      <c r="H324" t="s">
        <v>834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835</v>
      </c>
    </row>
    <row r="325" spans="1:30" x14ac:dyDescent="0.25">
      <c r="H325" t="s">
        <v>836</v>
      </c>
    </row>
    <row r="326" spans="1:30" x14ac:dyDescent="0.25">
      <c r="A326">
        <v>160</v>
      </c>
      <c r="B326">
        <v>4234</v>
      </c>
      <c r="C326" t="s">
        <v>837</v>
      </c>
      <c r="D326" t="s">
        <v>838</v>
      </c>
      <c r="E326" t="s">
        <v>663</v>
      </c>
      <c r="F326" t="s">
        <v>839</v>
      </c>
      <c r="G326" t="str">
        <f>"00150303"</f>
        <v>00150303</v>
      </c>
      <c r="H326" t="s">
        <v>840</v>
      </c>
      <c r="I326">
        <v>0</v>
      </c>
      <c r="J326">
        <v>0</v>
      </c>
      <c r="K326">
        <v>0</v>
      </c>
      <c r="L326">
        <v>0</v>
      </c>
      <c r="M326">
        <v>100</v>
      </c>
      <c r="N326">
        <v>50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84</v>
      </c>
      <c r="W326">
        <v>588</v>
      </c>
      <c r="X326">
        <v>0</v>
      </c>
      <c r="Z326">
        <v>0</v>
      </c>
      <c r="AA326">
        <v>0</v>
      </c>
      <c r="AB326">
        <v>0</v>
      </c>
      <c r="AC326">
        <v>0</v>
      </c>
      <c r="AD326" t="s">
        <v>841</v>
      </c>
    </row>
    <row r="327" spans="1:30" x14ac:dyDescent="0.25">
      <c r="H327" t="s">
        <v>842</v>
      </c>
    </row>
    <row r="328" spans="1:30" x14ac:dyDescent="0.25">
      <c r="A328">
        <v>161</v>
      </c>
      <c r="B328">
        <v>5072</v>
      </c>
      <c r="C328" t="s">
        <v>843</v>
      </c>
      <c r="D328" t="s">
        <v>844</v>
      </c>
      <c r="E328" t="s">
        <v>439</v>
      </c>
      <c r="F328" t="s">
        <v>845</v>
      </c>
      <c r="G328" t="str">
        <f>"201409000191"</f>
        <v>201409000191</v>
      </c>
      <c r="H328" t="s">
        <v>846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70</v>
      </c>
      <c r="O328">
        <v>0</v>
      </c>
      <c r="P328">
        <v>70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51</v>
      </c>
      <c r="W328">
        <v>357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847</v>
      </c>
    </row>
    <row r="329" spans="1:30" x14ac:dyDescent="0.25">
      <c r="H329" t="s">
        <v>848</v>
      </c>
    </row>
    <row r="330" spans="1:30" x14ac:dyDescent="0.25">
      <c r="A330">
        <v>162</v>
      </c>
      <c r="B330">
        <v>3137</v>
      </c>
      <c r="C330" t="s">
        <v>849</v>
      </c>
      <c r="D330" t="s">
        <v>524</v>
      </c>
      <c r="E330" t="s">
        <v>850</v>
      </c>
      <c r="F330" t="s">
        <v>851</v>
      </c>
      <c r="G330" t="str">
        <f>"201402008007"</f>
        <v>201402008007</v>
      </c>
      <c r="H330" t="s">
        <v>29</v>
      </c>
      <c r="I330">
        <v>0</v>
      </c>
      <c r="J330">
        <v>0</v>
      </c>
      <c r="K330">
        <v>0</v>
      </c>
      <c r="L330">
        <v>0</v>
      </c>
      <c r="M330">
        <v>100</v>
      </c>
      <c r="N330">
        <v>50</v>
      </c>
      <c r="O330">
        <v>0</v>
      </c>
      <c r="P330">
        <v>0</v>
      </c>
      <c r="Q330">
        <v>0</v>
      </c>
      <c r="R330">
        <v>0</v>
      </c>
      <c r="S330">
        <v>70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1</v>
      </c>
      <c r="AA330">
        <v>0</v>
      </c>
      <c r="AB330">
        <v>0</v>
      </c>
      <c r="AC330">
        <v>0</v>
      </c>
      <c r="AD330" t="s">
        <v>852</v>
      </c>
    </row>
    <row r="331" spans="1:30" x14ac:dyDescent="0.25">
      <c r="H331" t="s">
        <v>853</v>
      </c>
    </row>
    <row r="332" spans="1:30" x14ac:dyDescent="0.25">
      <c r="A332">
        <v>163</v>
      </c>
      <c r="B332">
        <v>4054</v>
      </c>
      <c r="C332" t="s">
        <v>854</v>
      </c>
      <c r="D332" t="s">
        <v>74</v>
      </c>
      <c r="E332" t="s">
        <v>60</v>
      </c>
      <c r="F332" t="s">
        <v>855</v>
      </c>
      <c r="G332" t="str">
        <f>"201004000176"</f>
        <v>201004000176</v>
      </c>
      <c r="H332" t="s">
        <v>856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70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68</v>
      </c>
      <c r="W332">
        <v>476</v>
      </c>
      <c r="X332">
        <v>0</v>
      </c>
      <c r="Z332">
        <v>0</v>
      </c>
      <c r="AA332">
        <v>0</v>
      </c>
      <c r="AB332">
        <v>16</v>
      </c>
      <c r="AC332">
        <v>272</v>
      </c>
      <c r="AD332" t="s">
        <v>857</v>
      </c>
    </row>
    <row r="333" spans="1:30" x14ac:dyDescent="0.25">
      <c r="H333" t="s">
        <v>858</v>
      </c>
    </row>
    <row r="334" spans="1:30" x14ac:dyDescent="0.25">
      <c r="A334">
        <v>164</v>
      </c>
      <c r="B334">
        <v>3837</v>
      </c>
      <c r="C334" t="s">
        <v>859</v>
      </c>
      <c r="D334" t="s">
        <v>860</v>
      </c>
      <c r="E334" t="s">
        <v>799</v>
      </c>
      <c r="F334" t="s">
        <v>861</v>
      </c>
      <c r="G334" t="str">
        <f>"201410010426"</f>
        <v>201410010426</v>
      </c>
      <c r="H334" t="s">
        <v>862</v>
      </c>
      <c r="I334">
        <v>0</v>
      </c>
      <c r="J334">
        <v>0</v>
      </c>
      <c r="K334">
        <v>0</v>
      </c>
      <c r="L334">
        <v>0</v>
      </c>
      <c r="M334">
        <v>100</v>
      </c>
      <c r="N334">
        <v>70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84</v>
      </c>
      <c r="W334">
        <v>588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863</v>
      </c>
    </row>
    <row r="335" spans="1:30" x14ac:dyDescent="0.25">
      <c r="H335" t="s">
        <v>864</v>
      </c>
    </row>
    <row r="336" spans="1:30" x14ac:dyDescent="0.25">
      <c r="A336">
        <v>165</v>
      </c>
      <c r="B336">
        <v>3867</v>
      </c>
      <c r="C336" t="s">
        <v>865</v>
      </c>
      <c r="D336" t="s">
        <v>866</v>
      </c>
      <c r="E336" t="s">
        <v>54</v>
      </c>
      <c r="F336" t="s">
        <v>867</v>
      </c>
      <c r="G336" t="str">
        <f>"00259473"</f>
        <v>00259473</v>
      </c>
      <c r="H336" t="s">
        <v>834</v>
      </c>
      <c r="I336">
        <v>150</v>
      </c>
      <c r="J336">
        <v>0</v>
      </c>
      <c r="K336">
        <v>0</v>
      </c>
      <c r="L336">
        <v>0</v>
      </c>
      <c r="M336">
        <v>0</v>
      </c>
      <c r="N336">
        <v>70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84</v>
      </c>
      <c r="W336">
        <v>588</v>
      </c>
      <c r="X336">
        <v>0</v>
      </c>
      <c r="Z336">
        <v>0</v>
      </c>
      <c r="AA336">
        <v>0</v>
      </c>
      <c r="AB336">
        <v>0</v>
      </c>
      <c r="AC336">
        <v>0</v>
      </c>
      <c r="AD336" t="s">
        <v>868</v>
      </c>
    </row>
    <row r="337" spans="1:30" x14ac:dyDescent="0.25">
      <c r="H337" t="s">
        <v>869</v>
      </c>
    </row>
    <row r="338" spans="1:30" x14ac:dyDescent="0.25">
      <c r="A338">
        <v>166</v>
      </c>
      <c r="B338">
        <v>2139</v>
      </c>
      <c r="C338" t="s">
        <v>870</v>
      </c>
      <c r="D338" t="s">
        <v>871</v>
      </c>
      <c r="E338" t="s">
        <v>41</v>
      </c>
      <c r="F338" t="s">
        <v>872</v>
      </c>
      <c r="G338" t="str">
        <f>"201402002833"</f>
        <v>201402002833</v>
      </c>
      <c r="H338" t="s">
        <v>873</v>
      </c>
      <c r="I338">
        <v>0</v>
      </c>
      <c r="J338">
        <v>0</v>
      </c>
      <c r="K338">
        <v>0</v>
      </c>
      <c r="L338">
        <v>200</v>
      </c>
      <c r="M338">
        <v>0</v>
      </c>
      <c r="N338">
        <v>70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874</v>
      </c>
    </row>
    <row r="339" spans="1:30" x14ac:dyDescent="0.25">
      <c r="H339" t="s">
        <v>875</v>
      </c>
    </row>
    <row r="340" spans="1:30" x14ac:dyDescent="0.25">
      <c r="A340">
        <v>167</v>
      </c>
      <c r="B340">
        <v>4545</v>
      </c>
      <c r="C340" t="s">
        <v>876</v>
      </c>
      <c r="D340" t="s">
        <v>877</v>
      </c>
      <c r="E340" t="s">
        <v>133</v>
      </c>
      <c r="F340" t="s">
        <v>878</v>
      </c>
      <c r="G340" t="str">
        <f>"00360575"</f>
        <v>00360575</v>
      </c>
      <c r="H340" t="s">
        <v>398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80</v>
      </c>
      <c r="W340">
        <v>560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879</v>
      </c>
    </row>
    <row r="341" spans="1:30" x14ac:dyDescent="0.25">
      <c r="H341" t="s">
        <v>880</v>
      </c>
    </row>
    <row r="342" spans="1:30" x14ac:dyDescent="0.25">
      <c r="A342">
        <v>168</v>
      </c>
      <c r="B342">
        <v>3473</v>
      </c>
      <c r="C342" t="s">
        <v>881</v>
      </c>
      <c r="D342" t="s">
        <v>882</v>
      </c>
      <c r="E342" t="s">
        <v>84</v>
      </c>
      <c r="F342" t="s">
        <v>883</v>
      </c>
      <c r="G342" t="str">
        <f>"201410011119"</f>
        <v>201410011119</v>
      </c>
      <c r="H342" t="s">
        <v>599</v>
      </c>
      <c r="I342">
        <v>0</v>
      </c>
      <c r="J342">
        <v>0</v>
      </c>
      <c r="K342">
        <v>0</v>
      </c>
      <c r="L342">
        <v>0</v>
      </c>
      <c r="M342">
        <v>100</v>
      </c>
      <c r="N342">
        <v>70</v>
      </c>
      <c r="O342">
        <v>30</v>
      </c>
      <c r="P342">
        <v>0</v>
      </c>
      <c r="Q342">
        <v>30</v>
      </c>
      <c r="R342">
        <v>0</v>
      </c>
      <c r="S342">
        <v>0</v>
      </c>
      <c r="T342">
        <v>0</v>
      </c>
      <c r="U342">
        <v>0</v>
      </c>
      <c r="V342">
        <v>77</v>
      </c>
      <c r="W342">
        <v>539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884</v>
      </c>
    </row>
    <row r="343" spans="1:30" x14ac:dyDescent="0.25">
      <c r="H343" t="s">
        <v>885</v>
      </c>
    </row>
    <row r="344" spans="1:30" x14ac:dyDescent="0.25">
      <c r="A344">
        <v>169</v>
      </c>
      <c r="B344">
        <v>4009</v>
      </c>
      <c r="C344" t="s">
        <v>886</v>
      </c>
      <c r="D344" t="s">
        <v>133</v>
      </c>
      <c r="E344" t="s">
        <v>174</v>
      </c>
      <c r="F344" t="s">
        <v>887</v>
      </c>
      <c r="G344" t="str">
        <f>"00365749"</f>
        <v>00365749</v>
      </c>
      <c r="H344" t="s">
        <v>599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70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73</v>
      </c>
      <c r="W344">
        <v>511</v>
      </c>
      <c r="X344">
        <v>0</v>
      </c>
      <c r="Z344">
        <v>0</v>
      </c>
      <c r="AA344">
        <v>0</v>
      </c>
      <c r="AB344">
        <v>11</v>
      </c>
      <c r="AC344">
        <v>187</v>
      </c>
      <c r="AD344" t="s">
        <v>888</v>
      </c>
    </row>
    <row r="345" spans="1:30" x14ac:dyDescent="0.25">
      <c r="H345" t="s">
        <v>889</v>
      </c>
    </row>
    <row r="346" spans="1:30" x14ac:dyDescent="0.25">
      <c r="A346">
        <v>170</v>
      </c>
      <c r="B346">
        <v>463</v>
      </c>
      <c r="C346" t="s">
        <v>890</v>
      </c>
      <c r="D346" t="s">
        <v>452</v>
      </c>
      <c r="E346" t="s">
        <v>90</v>
      </c>
      <c r="F346" t="s">
        <v>891</v>
      </c>
      <c r="G346" t="str">
        <f>"201504002763"</f>
        <v>201504002763</v>
      </c>
      <c r="H346" t="s">
        <v>163</v>
      </c>
      <c r="I346">
        <v>150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0</v>
      </c>
      <c r="Z346">
        <v>0</v>
      </c>
      <c r="AA346">
        <v>0</v>
      </c>
      <c r="AB346">
        <v>0</v>
      </c>
      <c r="AC346">
        <v>0</v>
      </c>
      <c r="AD346" t="s">
        <v>892</v>
      </c>
    </row>
    <row r="347" spans="1:30" x14ac:dyDescent="0.25">
      <c r="H347" t="s">
        <v>893</v>
      </c>
    </row>
    <row r="348" spans="1:30" x14ac:dyDescent="0.25">
      <c r="A348">
        <v>171</v>
      </c>
      <c r="B348">
        <v>5308</v>
      </c>
      <c r="C348" t="s">
        <v>894</v>
      </c>
      <c r="D348" t="s">
        <v>168</v>
      </c>
      <c r="E348" t="s">
        <v>167</v>
      </c>
      <c r="F348" t="s">
        <v>895</v>
      </c>
      <c r="G348" t="str">
        <f>"201402011119"</f>
        <v>201402011119</v>
      </c>
      <c r="H348" t="s">
        <v>896</v>
      </c>
      <c r="I348">
        <v>0</v>
      </c>
      <c r="J348">
        <v>0</v>
      </c>
      <c r="K348">
        <v>0</v>
      </c>
      <c r="L348">
        <v>200</v>
      </c>
      <c r="M348">
        <v>30</v>
      </c>
      <c r="N348">
        <v>70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54</v>
      </c>
      <c r="W348">
        <v>378</v>
      </c>
      <c r="X348">
        <v>0</v>
      </c>
      <c r="Z348">
        <v>0</v>
      </c>
      <c r="AA348">
        <v>0</v>
      </c>
      <c r="AB348">
        <v>0</v>
      </c>
      <c r="AC348">
        <v>0</v>
      </c>
      <c r="AD348" t="s">
        <v>897</v>
      </c>
    </row>
    <row r="349" spans="1:30" x14ac:dyDescent="0.25">
      <c r="H349" t="s">
        <v>898</v>
      </c>
    </row>
    <row r="350" spans="1:30" x14ac:dyDescent="0.25">
      <c r="A350">
        <v>172</v>
      </c>
      <c r="B350">
        <v>1405</v>
      </c>
      <c r="C350" t="s">
        <v>899</v>
      </c>
      <c r="D350" t="s">
        <v>168</v>
      </c>
      <c r="E350" t="s">
        <v>663</v>
      </c>
      <c r="F350" t="s">
        <v>900</v>
      </c>
      <c r="G350" t="str">
        <f>"201410001250"</f>
        <v>201410001250</v>
      </c>
      <c r="H350" t="s">
        <v>761</v>
      </c>
      <c r="I350">
        <v>0</v>
      </c>
      <c r="J350">
        <v>0</v>
      </c>
      <c r="K350">
        <v>0</v>
      </c>
      <c r="L350">
        <v>200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77</v>
      </c>
      <c r="W350">
        <v>539</v>
      </c>
      <c r="X350">
        <v>0</v>
      </c>
      <c r="Z350">
        <v>0</v>
      </c>
      <c r="AA350">
        <v>0</v>
      </c>
      <c r="AB350">
        <v>0</v>
      </c>
      <c r="AC350">
        <v>0</v>
      </c>
      <c r="AD350" t="s">
        <v>901</v>
      </c>
    </row>
    <row r="351" spans="1:30" x14ac:dyDescent="0.25">
      <c r="H351" t="s">
        <v>902</v>
      </c>
    </row>
    <row r="352" spans="1:30" x14ac:dyDescent="0.25">
      <c r="A352">
        <v>173</v>
      </c>
      <c r="B352">
        <v>958</v>
      </c>
      <c r="C352" t="s">
        <v>903</v>
      </c>
      <c r="D352" t="s">
        <v>168</v>
      </c>
      <c r="E352" t="s">
        <v>167</v>
      </c>
      <c r="F352" t="s">
        <v>904</v>
      </c>
      <c r="G352" t="str">
        <f>"201406013684"</f>
        <v>201406013684</v>
      </c>
      <c r="H352" t="s">
        <v>69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71</v>
      </c>
      <c r="W352">
        <v>497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905</v>
      </c>
    </row>
    <row r="353" spans="1:30" x14ac:dyDescent="0.25">
      <c r="H353" t="s">
        <v>906</v>
      </c>
    </row>
    <row r="354" spans="1:30" x14ac:dyDescent="0.25">
      <c r="A354">
        <v>174</v>
      </c>
      <c r="B354">
        <v>3657</v>
      </c>
      <c r="C354" t="s">
        <v>907</v>
      </c>
      <c r="D354" t="s">
        <v>908</v>
      </c>
      <c r="E354" t="s">
        <v>167</v>
      </c>
      <c r="F354" t="s">
        <v>909</v>
      </c>
      <c r="G354" t="str">
        <f>"201406001389"</f>
        <v>201406001389</v>
      </c>
      <c r="H354" t="s">
        <v>834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66</v>
      </c>
      <c r="W354">
        <v>462</v>
      </c>
      <c r="X354">
        <v>0</v>
      </c>
      <c r="Z354">
        <v>0</v>
      </c>
      <c r="AA354">
        <v>0</v>
      </c>
      <c r="AB354">
        <v>18</v>
      </c>
      <c r="AC354">
        <v>306</v>
      </c>
      <c r="AD354" t="s">
        <v>910</v>
      </c>
    </row>
    <row r="355" spans="1:30" x14ac:dyDescent="0.25">
      <c r="H355" t="s">
        <v>911</v>
      </c>
    </row>
    <row r="356" spans="1:30" x14ac:dyDescent="0.25">
      <c r="A356">
        <v>175</v>
      </c>
      <c r="B356">
        <v>1674</v>
      </c>
      <c r="C356" t="s">
        <v>912</v>
      </c>
      <c r="D356" t="s">
        <v>913</v>
      </c>
      <c r="E356" t="s">
        <v>84</v>
      </c>
      <c r="F356" t="s">
        <v>914</v>
      </c>
      <c r="G356" t="str">
        <f>"201409000877"</f>
        <v>201409000877</v>
      </c>
      <c r="H356" t="s">
        <v>170</v>
      </c>
      <c r="I356">
        <v>0</v>
      </c>
      <c r="J356">
        <v>0</v>
      </c>
      <c r="K356">
        <v>0</v>
      </c>
      <c r="L356">
        <v>0</v>
      </c>
      <c r="M356">
        <v>100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80</v>
      </c>
      <c r="W356">
        <v>560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915</v>
      </c>
    </row>
    <row r="357" spans="1:30" x14ac:dyDescent="0.25">
      <c r="H357" t="s">
        <v>916</v>
      </c>
    </row>
    <row r="358" spans="1:30" x14ac:dyDescent="0.25">
      <c r="A358">
        <v>176</v>
      </c>
      <c r="B358">
        <v>2406</v>
      </c>
      <c r="C358" t="s">
        <v>917</v>
      </c>
      <c r="D358" t="s">
        <v>60</v>
      </c>
      <c r="E358" t="s">
        <v>41</v>
      </c>
      <c r="F358" t="s">
        <v>918</v>
      </c>
      <c r="G358" t="str">
        <f>"201412006352"</f>
        <v>201412006352</v>
      </c>
      <c r="H358" t="s">
        <v>919</v>
      </c>
      <c r="I358">
        <v>0</v>
      </c>
      <c r="J358">
        <v>0</v>
      </c>
      <c r="K358">
        <v>0</v>
      </c>
      <c r="L358">
        <v>200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920</v>
      </c>
    </row>
    <row r="359" spans="1:30" x14ac:dyDescent="0.25">
      <c r="H359" t="s">
        <v>921</v>
      </c>
    </row>
    <row r="360" spans="1:30" x14ac:dyDescent="0.25">
      <c r="A360">
        <v>177</v>
      </c>
      <c r="B360">
        <v>4450</v>
      </c>
      <c r="C360" t="s">
        <v>922</v>
      </c>
      <c r="D360" t="s">
        <v>41</v>
      </c>
      <c r="E360" t="s">
        <v>94</v>
      </c>
      <c r="F360" t="s">
        <v>923</v>
      </c>
      <c r="G360" t="str">
        <f>"201409005522"</f>
        <v>201409005522</v>
      </c>
      <c r="H360" t="s">
        <v>363</v>
      </c>
      <c r="I360">
        <v>0</v>
      </c>
      <c r="J360">
        <v>0</v>
      </c>
      <c r="K360">
        <v>0</v>
      </c>
      <c r="L360">
        <v>0</v>
      </c>
      <c r="M360">
        <v>100</v>
      </c>
      <c r="N360">
        <v>50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924</v>
      </c>
    </row>
    <row r="361" spans="1:30" x14ac:dyDescent="0.25">
      <c r="H361" t="s">
        <v>925</v>
      </c>
    </row>
    <row r="362" spans="1:30" x14ac:dyDescent="0.25">
      <c r="A362">
        <v>178</v>
      </c>
      <c r="B362">
        <v>1627</v>
      </c>
      <c r="C362" t="s">
        <v>926</v>
      </c>
      <c r="D362" t="s">
        <v>775</v>
      </c>
      <c r="E362" t="s">
        <v>27</v>
      </c>
      <c r="F362" t="s">
        <v>927</v>
      </c>
      <c r="G362" t="str">
        <f>"00320504"</f>
        <v>00320504</v>
      </c>
      <c r="H362" t="s">
        <v>856</v>
      </c>
      <c r="I362">
        <v>0</v>
      </c>
      <c r="J362">
        <v>0</v>
      </c>
      <c r="K362">
        <v>0</v>
      </c>
      <c r="L362">
        <v>0</v>
      </c>
      <c r="M362">
        <v>100</v>
      </c>
      <c r="N362">
        <v>70</v>
      </c>
      <c r="O362">
        <v>30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928</v>
      </c>
    </row>
    <row r="363" spans="1:30" x14ac:dyDescent="0.25">
      <c r="H363" t="s">
        <v>929</v>
      </c>
    </row>
    <row r="364" spans="1:30" x14ac:dyDescent="0.25">
      <c r="A364">
        <v>179</v>
      </c>
      <c r="B364">
        <v>2899</v>
      </c>
      <c r="C364" t="s">
        <v>930</v>
      </c>
      <c r="D364" t="s">
        <v>84</v>
      </c>
      <c r="E364" t="s">
        <v>167</v>
      </c>
      <c r="F364" t="s">
        <v>931</v>
      </c>
      <c r="G364" t="str">
        <f>"201512005419"</f>
        <v>201512005419</v>
      </c>
      <c r="H364" t="s">
        <v>251</v>
      </c>
      <c r="I364">
        <v>0</v>
      </c>
      <c r="J364">
        <v>0</v>
      </c>
      <c r="K364">
        <v>0</v>
      </c>
      <c r="L364">
        <v>200</v>
      </c>
      <c r="M364">
        <v>0</v>
      </c>
      <c r="N364">
        <v>70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55</v>
      </c>
      <c r="W364">
        <v>385</v>
      </c>
      <c r="X364">
        <v>0</v>
      </c>
      <c r="Z364">
        <v>0</v>
      </c>
      <c r="AA364">
        <v>0</v>
      </c>
      <c r="AB364">
        <v>8</v>
      </c>
      <c r="AC364">
        <v>136</v>
      </c>
      <c r="AD364" t="s">
        <v>932</v>
      </c>
    </row>
    <row r="365" spans="1:30" x14ac:dyDescent="0.25">
      <c r="H365" t="s">
        <v>933</v>
      </c>
    </row>
    <row r="366" spans="1:30" x14ac:dyDescent="0.25">
      <c r="A366">
        <v>180</v>
      </c>
      <c r="B366">
        <v>3130</v>
      </c>
      <c r="C366" t="s">
        <v>934</v>
      </c>
      <c r="D366" t="s">
        <v>908</v>
      </c>
      <c r="E366" t="s">
        <v>48</v>
      </c>
      <c r="F366" t="s">
        <v>935</v>
      </c>
      <c r="G366" t="str">
        <f>"201504004278"</f>
        <v>201504004278</v>
      </c>
      <c r="H366" t="s">
        <v>936</v>
      </c>
      <c r="I366">
        <v>0</v>
      </c>
      <c r="J366">
        <v>0</v>
      </c>
      <c r="K366">
        <v>0</v>
      </c>
      <c r="L366">
        <v>200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84</v>
      </c>
      <c r="W366">
        <v>588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937</v>
      </c>
    </row>
    <row r="367" spans="1:30" x14ac:dyDescent="0.25">
      <c r="H367" t="s">
        <v>938</v>
      </c>
    </row>
    <row r="368" spans="1:30" x14ac:dyDescent="0.25">
      <c r="A368">
        <v>181</v>
      </c>
      <c r="B368">
        <v>3257</v>
      </c>
      <c r="C368" t="s">
        <v>939</v>
      </c>
      <c r="D368" t="s">
        <v>174</v>
      </c>
      <c r="E368" t="s">
        <v>41</v>
      </c>
      <c r="F368" t="s">
        <v>940</v>
      </c>
      <c r="G368" t="str">
        <f>"201409001539"</f>
        <v>201409001539</v>
      </c>
      <c r="H368" t="s">
        <v>941</v>
      </c>
      <c r="I368">
        <v>0</v>
      </c>
      <c r="J368">
        <v>0</v>
      </c>
      <c r="K368">
        <v>0</v>
      </c>
      <c r="L368">
        <v>0</v>
      </c>
      <c r="M368">
        <v>100</v>
      </c>
      <c r="N368">
        <v>70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84</v>
      </c>
      <c r="W368">
        <v>588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942</v>
      </c>
    </row>
    <row r="369" spans="1:30" x14ac:dyDescent="0.25">
      <c r="H369" t="s">
        <v>943</v>
      </c>
    </row>
    <row r="370" spans="1:30" x14ac:dyDescent="0.25">
      <c r="A370">
        <v>182</v>
      </c>
      <c r="B370">
        <v>2026</v>
      </c>
      <c r="C370" t="s">
        <v>944</v>
      </c>
      <c r="D370" t="s">
        <v>945</v>
      </c>
      <c r="E370" t="s">
        <v>84</v>
      </c>
      <c r="F370" t="s">
        <v>946</v>
      </c>
      <c r="G370" t="str">
        <f>"201410005604"</f>
        <v>201410005604</v>
      </c>
      <c r="H370" t="s">
        <v>947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70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84</v>
      </c>
      <c r="W370">
        <v>588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948</v>
      </c>
    </row>
    <row r="371" spans="1:30" x14ac:dyDescent="0.25">
      <c r="H371" t="s">
        <v>949</v>
      </c>
    </row>
    <row r="372" spans="1:30" x14ac:dyDescent="0.25">
      <c r="A372">
        <v>183</v>
      </c>
      <c r="B372">
        <v>2720</v>
      </c>
      <c r="C372" t="s">
        <v>950</v>
      </c>
      <c r="D372" t="s">
        <v>303</v>
      </c>
      <c r="E372" t="s">
        <v>117</v>
      </c>
      <c r="F372" t="s">
        <v>951</v>
      </c>
      <c r="G372" t="str">
        <f>"201409004475"</f>
        <v>201409004475</v>
      </c>
      <c r="H372" t="s">
        <v>113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70</v>
      </c>
      <c r="O372">
        <v>50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952</v>
      </c>
    </row>
    <row r="373" spans="1:30" x14ac:dyDescent="0.25">
      <c r="H373" t="s">
        <v>953</v>
      </c>
    </row>
    <row r="374" spans="1:30" x14ac:dyDescent="0.25">
      <c r="A374">
        <v>184</v>
      </c>
      <c r="B374">
        <v>417</v>
      </c>
      <c r="C374" t="s">
        <v>547</v>
      </c>
      <c r="D374" t="s">
        <v>117</v>
      </c>
      <c r="E374" t="s">
        <v>954</v>
      </c>
      <c r="F374" t="s">
        <v>955</v>
      </c>
      <c r="G374" t="str">
        <f>"00253483"</f>
        <v>00253483</v>
      </c>
      <c r="H374" t="s">
        <v>801</v>
      </c>
      <c r="I374">
        <v>0</v>
      </c>
      <c r="J374">
        <v>0</v>
      </c>
      <c r="K374">
        <v>0</v>
      </c>
      <c r="L374">
        <v>0</v>
      </c>
      <c r="M374">
        <v>100</v>
      </c>
      <c r="N374">
        <v>70</v>
      </c>
      <c r="O374">
        <v>30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956</v>
      </c>
    </row>
    <row r="375" spans="1:30" x14ac:dyDescent="0.25">
      <c r="H375" t="s">
        <v>957</v>
      </c>
    </row>
    <row r="376" spans="1:30" x14ac:dyDescent="0.25">
      <c r="A376">
        <v>185</v>
      </c>
      <c r="B376">
        <v>1945</v>
      </c>
      <c r="C376" t="s">
        <v>958</v>
      </c>
      <c r="D376" t="s">
        <v>54</v>
      </c>
      <c r="E376" t="s">
        <v>34</v>
      </c>
      <c r="F376">
        <v>779781</v>
      </c>
      <c r="G376" t="str">
        <f>"00047798"</f>
        <v>00047798</v>
      </c>
      <c r="H376" t="s">
        <v>609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70</v>
      </c>
      <c r="O376">
        <v>30</v>
      </c>
      <c r="P376">
        <v>0</v>
      </c>
      <c r="Q376">
        <v>0</v>
      </c>
      <c r="R376">
        <v>50</v>
      </c>
      <c r="S376">
        <v>0</v>
      </c>
      <c r="T376">
        <v>0</v>
      </c>
      <c r="U376">
        <v>0</v>
      </c>
      <c r="V376">
        <v>84</v>
      </c>
      <c r="W376">
        <v>588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959</v>
      </c>
    </row>
    <row r="377" spans="1:30" x14ac:dyDescent="0.25">
      <c r="H377" t="s">
        <v>960</v>
      </c>
    </row>
    <row r="378" spans="1:30" x14ac:dyDescent="0.25">
      <c r="A378">
        <v>186</v>
      </c>
      <c r="B378">
        <v>3206</v>
      </c>
      <c r="C378" t="s">
        <v>961</v>
      </c>
      <c r="D378" t="s">
        <v>84</v>
      </c>
      <c r="E378" t="s">
        <v>41</v>
      </c>
      <c r="F378" t="s">
        <v>962</v>
      </c>
      <c r="G378" t="str">
        <f>"201409001819"</f>
        <v>201409001819</v>
      </c>
      <c r="H378" t="s">
        <v>963</v>
      </c>
      <c r="I378">
        <v>0</v>
      </c>
      <c r="J378">
        <v>0</v>
      </c>
      <c r="K378">
        <v>0</v>
      </c>
      <c r="L378">
        <v>0</v>
      </c>
      <c r="M378">
        <v>100</v>
      </c>
      <c r="N378">
        <v>30</v>
      </c>
      <c r="O378">
        <v>50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84</v>
      </c>
      <c r="W378">
        <v>588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964</v>
      </c>
    </row>
    <row r="379" spans="1:30" x14ac:dyDescent="0.25">
      <c r="H379" t="s">
        <v>965</v>
      </c>
    </row>
    <row r="380" spans="1:30" x14ac:dyDescent="0.25">
      <c r="A380">
        <v>187</v>
      </c>
      <c r="B380">
        <v>5150</v>
      </c>
      <c r="C380" t="s">
        <v>966</v>
      </c>
      <c r="D380" t="s">
        <v>967</v>
      </c>
      <c r="E380" t="s">
        <v>968</v>
      </c>
      <c r="F380" t="s">
        <v>969</v>
      </c>
      <c r="G380" t="str">
        <f>"00078365"</f>
        <v>00078365</v>
      </c>
      <c r="H380" t="s">
        <v>970</v>
      </c>
      <c r="I380">
        <v>0</v>
      </c>
      <c r="J380">
        <v>0</v>
      </c>
      <c r="K380">
        <v>0</v>
      </c>
      <c r="L380">
        <v>200</v>
      </c>
      <c r="M380">
        <v>0</v>
      </c>
      <c r="N380">
        <v>70</v>
      </c>
      <c r="O380">
        <v>0</v>
      </c>
      <c r="P380">
        <v>50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68</v>
      </c>
      <c r="W380">
        <v>476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971</v>
      </c>
    </row>
    <row r="381" spans="1:30" x14ac:dyDescent="0.25">
      <c r="H381" t="s">
        <v>972</v>
      </c>
    </row>
    <row r="382" spans="1:30" x14ac:dyDescent="0.25">
      <c r="A382">
        <v>188</v>
      </c>
      <c r="B382">
        <v>4261</v>
      </c>
      <c r="C382" t="s">
        <v>973</v>
      </c>
      <c r="D382" t="s">
        <v>133</v>
      </c>
      <c r="E382" t="s">
        <v>117</v>
      </c>
      <c r="F382" t="s">
        <v>974</v>
      </c>
      <c r="G382" t="str">
        <f>"00111370"</f>
        <v>00111370</v>
      </c>
      <c r="H382" t="s">
        <v>975</v>
      </c>
      <c r="I382">
        <v>0</v>
      </c>
      <c r="J382">
        <v>0</v>
      </c>
      <c r="K382">
        <v>0</v>
      </c>
      <c r="L382">
        <v>200</v>
      </c>
      <c r="M382">
        <v>0</v>
      </c>
      <c r="N382">
        <v>50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976</v>
      </c>
    </row>
    <row r="383" spans="1:30" x14ac:dyDescent="0.25">
      <c r="H383" t="s">
        <v>977</v>
      </c>
    </row>
    <row r="384" spans="1:30" x14ac:dyDescent="0.25">
      <c r="A384">
        <v>189</v>
      </c>
      <c r="B384">
        <v>4656</v>
      </c>
      <c r="C384" t="s">
        <v>978</v>
      </c>
      <c r="D384" t="s">
        <v>693</v>
      </c>
      <c r="E384" t="s">
        <v>167</v>
      </c>
      <c r="F384" t="s">
        <v>979</v>
      </c>
      <c r="G384" t="str">
        <f>"201409002331"</f>
        <v>201409002331</v>
      </c>
      <c r="H384" t="s">
        <v>358</v>
      </c>
      <c r="I384">
        <v>0</v>
      </c>
      <c r="J384">
        <v>0</v>
      </c>
      <c r="K384">
        <v>0</v>
      </c>
      <c r="L384">
        <v>200</v>
      </c>
      <c r="M384">
        <v>0</v>
      </c>
      <c r="N384">
        <v>50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68</v>
      </c>
      <c r="W384">
        <v>476</v>
      </c>
      <c r="X384">
        <v>0</v>
      </c>
      <c r="Z384">
        <v>0</v>
      </c>
      <c r="AA384">
        <v>0</v>
      </c>
      <c r="AB384">
        <v>0</v>
      </c>
      <c r="AC384">
        <v>0</v>
      </c>
      <c r="AD384" t="s">
        <v>980</v>
      </c>
    </row>
    <row r="385" spans="1:30" x14ac:dyDescent="0.25">
      <c r="H385" t="s">
        <v>981</v>
      </c>
    </row>
    <row r="386" spans="1:30" x14ac:dyDescent="0.25">
      <c r="A386">
        <v>190</v>
      </c>
      <c r="B386">
        <v>2874</v>
      </c>
      <c r="C386" t="s">
        <v>982</v>
      </c>
      <c r="D386" t="s">
        <v>770</v>
      </c>
      <c r="E386" t="s">
        <v>198</v>
      </c>
      <c r="F386" t="s">
        <v>983</v>
      </c>
      <c r="G386" t="str">
        <f>"201504003450"</f>
        <v>201504003450</v>
      </c>
      <c r="H386" t="s">
        <v>113</v>
      </c>
      <c r="I386">
        <v>0</v>
      </c>
      <c r="J386">
        <v>0</v>
      </c>
      <c r="K386">
        <v>0</v>
      </c>
      <c r="L386">
        <v>200</v>
      </c>
      <c r="M386">
        <v>0</v>
      </c>
      <c r="N386">
        <v>70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60</v>
      </c>
      <c r="W386">
        <v>420</v>
      </c>
      <c r="X386">
        <v>0</v>
      </c>
      <c r="Z386">
        <v>1</v>
      </c>
      <c r="AA386">
        <v>0</v>
      </c>
      <c r="AB386">
        <v>0</v>
      </c>
      <c r="AC386">
        <v>0</v>
      </c>
      <c r="AD386" t="s">
        <v>984</v>
      </c>
    </row>
    <row r="387" spans="1:30" x14ac:dyDescent="0.25">
      <c r="H387" t="s">
        <v>985</v>
      </c>
    </row>
    <row r="388" spans="1:30" x14ac:dyDescent="0.25">
      <c r="A388">
        <v>191</v>
      </c>
      <c r="B388">
        <v>4221</v>
      </c>
      <c r="C388" t="s">
        <v>986</v>
      </c>
      <c r="D388" t="s">
        <v>304</v>
      </c>
      <c r="E388" t="s">
        <v>41</v>
      </c>
      <c r="F388" t="s">
        <v>987</v>
      </c>
      <c r="G388" t="str">
        <f>"00364416"</f>
        <v>00364416</v>
      </c>
      <c r="H388" t="s">
        <v>251</v>
      </c>
      <c r="I388">
        <v>0</v>
      </c>
      <c r="J388">
        <v>0</v>
      </c>
      <c r="K388">
        <v>0</v>
      </c>
      <c r="L388">
        <v>0</v>
      </c>
      <c r="M388">
        <v>100</v>
      </c>
      <c r="N388">
        <v>70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988</v>
      </c>
    </row>
    <row r="389" spans="1:30" x14ac:dyDescent="0.25">
      <c r="H389" t="s">
        <v>989</v>
      </c>
    </row>
    <row r="390" spans="1:30" x14ac:dyDescent="0.25">
      <c r="A390">
        <v>192</v>
      </c>
      <c r="B390">
        <v>4680</v>
      </c>
      <c r="C390" t="s">
        <v>990</v>
      </c>
      <c r="D390" t="s">
        <v>991</v>
      </c>
      <c r="E390" t="s">
        <v>54</v>
      </c>
      <c r="F390" t="s">
        <v>992</v>
      </c>
      <c r="G390" t="str">
        <f>"201407000066"</f>
        <v>201407000066</v>
      </c>
      <c r="H390" t="s">
        <v>993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70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80</v>
      </c>
      <c r="W390">
        <v>560</v>
      </c>
      <c r="X390">
        <v>0</v>
      </c>
      <c r="Z390">
        <v>0</v>
      </c>
      <c r="AA390">
        <v>0</v>
      </c>
      <c r="AB390">
        <v>0</v>
      </c>
      <c r="AC390">
        <v>0</v>
      </c>
      <c r="AD390" t="s">
        <v>994</v>
      </c>
    </row>
    <row r="391" spans="1:30" x14ac:dyDescent="0.25">
      <c r="H391" t="s">
        <v>995</v>
      </c>
    </row>
    <row r="392" spans="1:30" x14ac:dyDescent="0.25">
      <c r="A392">
        <v>193</v>
      </c>
      <c r="B392">
        <v>3006</v>
      </c>
      <c r="C392" t="s">
        <v>996</v>
      </c>
      <c r="D392" t="s">
        <v>41</v>
      </c>
      <c r="E392" t="s">
        <v>84</v>
      </c>
      <c r="F392" t="s">
        <v>997</v>
      </c>
      <c r="G392" t="str">
        <f>"201410004325"</f>
        <v>201410004325</v>
      </c>
      <c r="H392" t="s">
        <v>998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70</v>
      </c>
      <c r="O392">
        <v>0</v>
      </c>
      <c r="P392">
        <v>30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84</v>
      </c>
      <c r="W392">
        <v>588</v>
      </c>
      <c r="X392">
        <v>0</v>
      </c>
      <c r="Z392">
        <v>0</v>
      </c>
      <c r="AA392">
        <v>0</v>
      </c>
      <c r="AB392">
        <v>0</v>
      </c>
      <c r="AC392">
        <v>0</v>
      </c>
      <c r="AD392" t="s">
        <v>999</v>
      </c>
    </row>
    <row r="393" spans="1:30" x14ac:dyDescent="0.25">
      <c r="H393" t="s">
        <v>1000</v>
      </c>
    </row>
    <row r="394" spans="1:30" x14ac:dyDescent="0.25">
      <c r="A394">
        <v>194</v>
      </c>
      <c r="B394">
        <v>1956</v>
      </c>
      <c r="C394" t="s">
        <v>1001</v>
      </c>
      <c r="D394" t="s">
        <v>90</v>
      </c>
      <c r="E394" t="s">
        <v>54</v>
      </c>
      <c r="F394" t="s">
        <v>1002</v>
      </c>
      <c r="G394" t="str">
        <f>"201403000203"</f>
        <v>201403000203</v>
      </c>
      <c r="H394" t="s">
        <v>36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70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84</v>
      </c>
      <c r="W394">
        <v>588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1003</v>
      </c>
    </row>
    <row r="395" spans="1:30" x14ac:dyDescent="0.25">
      <c r="H395" t="s">
        <v>1004</v>
      </c>
    </row>
    <row r="396" spans="1:30" x14ac:dyDescent="0.25">
      <c r="A396">
        <v>195</v>
      </c>
      <c r="B396">
        <v>4564</v>
      </c>
      <c r="C396" t="s">
        <v>1005</v>
      </c>
      <c r="D396" t="s">
        <v>41</v>
      </c>
      <c r="E396" t="s">
        <v>84</v>
      </c>
      <c r="F396" t="s">
        <v>1006</v>
      </c>
      <c r="G396" t="str">
        <f>"201405000022"</f>
        <v>201405000022</v>
      </c>
      <c r="H396" t="s">
        <v>182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70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40</v>
      </c>
      <c r="W396">
        <v>280</v>
      </c>
      <c r="X396">
        <v>0</v>
      </c>
      <c r="Z396">
        <v>0</v>
      </c>
      <c r="AA396">
        <v>0</v>
      </c>
      <c r="AB396">
        <v>24</v>
      </c>
      <c r="AC396">
        <v>408</v>
      </c>
      <c r="AD396" t="s">
        <v>1007</v>
      </c>
    </row>
    <row r="397" spans="1:30" x14ac:dyDescent="0.25">
      <c r="H397" t="s">
        <v>1008</v>
      </c>
    </row>
    <row r="398" spans="1:30" x14ac:dyDescent="0.25">
      <c r="A398">
        <v>196</v>
      </c>
      <c r="B398">
        <v>4864</v>
      </c>
      <c r="C398" t="s">
        <v>1009</v>
      </c>
      <c r="D398" t="s">
        <v>167</v>
      </c>
      <c r="E398" t="s">
        <v>47</v>
      </c>
      <c r="F398" t="s">
        <v>1010</v>
      </c>
      <c r="G398" t="str">
        <f>"201409002649"</f>
        <v>201409002649</v>
      </c>
      <c r="H398" t="s">
        <v>460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70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1011</v>
      </c>
    </row>
    <row r="399" spans="1:30" x14ac:dyDescent="0.25">
      <c r="H399" t="s">
        <v>1012</v>
      </c>
    </row>
    <row r="400" spans="1:30" x14ac:dyDescent="0.25">
      <c r="A400">
        <v>197</v>
      </c>
      <c r="B400">
        <v>1054</v>
      </c>
      <c r="C400" t="s">
        <v>1013</v>
      </c>
      <c r="D400" t="s">
        <v>54</v>
      </c>
      <c r="E400" t="s">
        <v>1014</v>
      </c>
      <c r="F400" t="s">
        <v>1015</v>
      </c>
      <c r="G400" t="str">
        <f>"00219533"</f>
        <v>00219533</v>
      </c>
      <c r="H400" t="s">
        <v>284</v>
      </c>
      <c r="I400">
        <v>0</v>
      </c>
      <c r="J400">
        <v>400</v>
      </c>
      <c r="K400">
        <v>0</v>
      </c>
      <c r="L400">
        <v>200</v>
      </c>
      <c r="M400">
        <v>0</v>
      </c>
      <c r="N400">
        <v>70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1016</v>
      </c>
    </row>
    <row r="401" spans="1:30" x14ac:dyDescent="0.25">
      <c r="H401" t="s">
        <v>1017</v>
      </c>
    </row>
    <row r="402" spans="1:30" x14ac:dyDescent="0.25">
      <c r="A402">
        <v>198</v>
      </c>
      <c r="B402">
        <v>55</v>
      </c>
      <c r="C402" t="s">
        <v>1018</v>
      </c>
      <c r="D402" t="s">
        <v>133</v>
      </c>
      <c r="E402" t="s">
        <v>84</v>
      </c>
      <c r="F402" t="s">
        <v>1019</v>
      </c>
      <c r="G402" t="str">
        <f>"201410002271"</f>
        <v>201410002271</v>
      </c>
      <c r="H402" t="s">
        <v>194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70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84</v>
      </c>
      <c r="W402">
        <v>588</v>
      </c>
      <c r="X402">
        <v>0</v>
      </c>
      <c r="Z402">
        <v>0</v>
      </c>
      <c r="AA402">
        <v>0</v>
      </c>
      <c r="AB402">
        <v>0</v>
      </c>
      <c r="AC402">
        <v>0</v>
      </c>
      <c r="AD402" t="s">
        <v>1020</v>
      </c>
    </row>
    <row r="403" spans="1:30" x14ac:dyDescent="0.25">
      <c r="H403" t="s">
        <v>1021</v>
      </c>
    </row>
    <row r="404" spans="1:30" x14ac:dyDescent="0.25">
      <c r="A404">
        <v>199</v>
      </c>
      <c r="B404">
        <v>2412</v>
      </c>
      <c r="C404" t="s">
        <v>1022</v>
      </c>
      <c r="D404" t="s">
        <v>770</v>
      </c>
      <c r="E404" t="s">
        <v>168</v>
      </c>
      <c r="F404" t="s">
        <v>1023</v>
      </c>
      <c r="G404" t="str">
        <f>"201410010975"</f>
        <v>201410010975</v>
      </c>
      <c r="H404" t="s">
        <v>1024</v>
      </c>
      <c r="I404">
        <v>0</v>
      </c>
      <c r="J404">
        <v>0</v>
      </c>
      <c r="K404">
        <v>0</v>
      </c>
      <c r="L404">
        <v>200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64</v>
      </c>
      <c r="W404">
        <v>448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1025</v>
      </c>
    </row>
    <row r="405" spans="1:30" x14ac:dyDescent="0.25">
      <c r="H405" t="s">
        <v>1026</v>
      </c>
    </row>
    <row r="406" spans="1:30" x14ac:dyDescent="0.25">
      <c r="A406">
        <v>200</v>
      </c>
      <c r="B406">
        <v>4858</v>
      </c>
      <c r="C406" t="s">
        <v>1027</v>
      </c>
      <c r="D406" t="s">
        <v>524</v>
      </c>
      <c r="E406" t="s">
        <v>174</v>
      </c>
      <c r="F406" t="s">
        <v>1028</v>
      </c>
      <c r="G406" t="str">
        <f>"201410010325"</f>
        <v>201410010325</v>
      </c>
      <c r="H406" t="s">
        <v>485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70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1</v>
      </c>
      <c r="AA406">
        <v>0</v>
      </c>
      <c r="AB406">
        <v>0</v>
      </c>
      <c r="AC406">
        <v>0</v>
      </c>
      <c r="AD406" t="s">
        <v>1029</v>
      </c>
    </row>
    <row r="407" spans="1:30" x14ac:dyDescent="0.25">
      <c r="H407" t="s">
        <v>1030</v>
      </c>
    </row>
    <row r="408" spans="1:30" x14ac:dyDescent="0.25">
      <c r="A408">
        <v>201</v>
      </c>
      <c r="B408">
        <v>5083</v>
      </c>
      <c r="C408" t="s">
        <v>1031</v>
      </c>
      <c r="D408" t="s">
        <v>1032</v>
      </c>
      <c r="E408" t="s">
        <v>41</v>
      </c>
      <c r="F408" t="s">
        <v>1033</v>
      </c>
      <c r="G408" t="str">
        <f>"201409001916"</f>
        <v>201409001916</v>
      </c>
      <c r="H408" t="s">
        <v>1034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70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84</v>
      </c>
      <c r="W408">
        <v>588</v>
      </c>
      <c r="X408">
        <v>0</v>
      </c>
      <c r="Z408">
        <v>1</v>
      </c>
      <c r="AA408">
        <v>0</v>
      </c>
      <c r="AB408">
        <v>0</v>
      </c>
      <c r="AC408">
        <v>0</v>
      </c>
      <c r="AD408" t="s">
        <v>1035</v>
      </c>
    </row>
    <row r="409" spans="1:30" x14ac:dyDescent="0.25">
      <c r="H409" t="s">
        <v>1036</v>
      </c>
    </row>
    <row r="410" spans="1:30" x14ac:dyDescent="0.25">
      <c r="A410">
        <v>202</v>
      </c>
      <c r="B410">
        <v>2999</v>
      </c>
      <c r="C410" t="s">
        <v>1037</v>
      </c>
      <c r="D410" t="s">
        <v>156</v>
      </c>
      <c r="E410" t="s">
        <v>34</v>
      </c>
      <c r="F410" t="s">
        <v>1038</v>
      </c>
      <c r="G410" t="str">
        <f>"201406014201"</f>
        <v>201406014201</v>
      </c>
      <c r="H410" t="s">
        <v>530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70</v>
      </c>
      <c r="O410">
        <v>30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84</v>
      </c>
      <c r="W410">
        <v>588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1039</v>
      </c>
    </row>
    <row r="411" spans="1:30" x14ac:dyDescent="0.25">
      <c r="H411" t="s">
        <v>1040</v>
      </c>
    </row>
    <row r="412" spans="1:30" x14ac:dyDescent="0.25">
      <c r="A412">
        <v>203</v>
      </c>
      <c r="B412">
        <v>3940</v>
      </c>
      <c r="C412" t="s">
        <v>1041</v>
      </c>
      <c r="D412" t="s">
        <v>133</v>
      </c>
      <c r="E412" t="s">
        <v>80</v>
      </c>
      <c r="F412" t="s">
        <v>1042</v>
      </c>
      <c r="G412" t="str">
        <f>"200712002195"</f>
        <v>200712002195</v>
      </c>
      <c r="H412" t="s">
        <v>1043</v>
      </c>
      <c r="I412">
        <v>0</v>
      </c>
      <c r="J412">
        <v>0</v>
      </c>
      <c r="K412">
        <v>0</v>
      </c>
      <c r="L412">
        <v>0</v>
      </c>
      <c r="M412">
        <v>100</v>
      </c>
      <c r="N412">
        <v>70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84</v>
      </c>
      <c r="W412">
        <v>588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1044</v>
      </c>
    </row>
    <row r="413" spans="1:30" x14ac:dyDescent="0.25">
      <c r="H413" t="s">
        <v>1045</v>
      </c>
    </row>
    <row r="414" spans="1:30" x14ac:dyDescent="0.25">
      <c r="A414">
        <v>204</v>
      </c>
      <c r="B414">
        <v>3962</v>
      </c>
      <c r="C414" t="s">
        <v>1046</v>
      </c>
      <c r="D414" t="s">
        <v>54</v>
      </c>
      <c r="E414" t="s">
        <v>41</v>
      </c>
      <c r="F414" t="s">
        <v>1047</v>
      </c>
      <c r="G414" t="str">
        <f>"201504003097"</f>
        <v>201504003097</v>
      </c>
      <c r="H414">
        <v>792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70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84</v>
      </c>
      <c r="W414">
        <v>588</v>
      </c>
      <c r="X414">
        <v>0</v>
      </c>
      <c r="Z414">
        <v>0</v>
      </c>
      <c r="AA414">
        <v>0</v>
      </c>
      <c r="AB414">
        <v>0</v>
      </c>
      <c r="AC414">
        <v>0</v>
      </c>
      <c r="AD414">
        <v>1450</v>
      </c>
    </row>
    <row r="415" spans="1:30" x14ac:dyDescent="0.25">
      <c r="H415" t="s">
        <v>1048</v>
      </c>
    </row>
    <row r="416" spans="1:30" x14ac:dyDescent="0.25">
      <c r="A416">
        <v>205</v>
      </c>
      <c r="B416">
        <v>3576</v>
      </c>
      <c r="C416" t="s">
        <v>1049</v>
      </c>
      <c r="D416" t="s">
        <v>1050</v>
      </c>
      <c r="E416" t="s">
        <v>60</v>
      </c>
      <c r="F416" t="s">
        <v>1051</v>
      </c>
      <c r="G416" t="str">
        <f>"201410008157"</f>
        <v>201410008157</v>
      </c>
      <c r="H416" t="s">
        <v>385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70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84</v>
      </c>
      <c r="W416">
        <v>588</v>
      </c>
      <c r="X416">
        <v>0</v>
      </c>
      <c r="Z416">
        <v>1</v>
      </c>
      <c r="AA416">
        <v>0</v>
      </c>
      <c r="AB416">
        <v>0</v>
      </c>
      <c r="AC416">
        <v>0</v>
      </c>
      <c r="AD416" t="s">
        <v>1052</v>
      </c>
    </row>
    <row r="417" spans="1:30" x14ac:dyDescent="0.25">
      <c r="H417" t="s">
        <v>1053</v>
      </c>
    </row>
    <row r="418" spans="1:30" x14ac:dyDescent="0.25">
      <c r="A418">
        <v>206</v>
      </c>
      <c r="B418">
        <v>1256</v>
      </c>
      <c r="C418" t="s">
        <v>1054</v>
      </c>
      <c r="D418" t="s">
        <v>19</v>
      </c>
      <c r="E418" t="s">
        <v>60</v>
      </c>
      <c r="F418" t="s">
        <v>1055</v>
      </c>
      <c r="G418" t="str">
        <f>"201504005438"</f>
        <v>201504005438</v>
      </c>
      <c r="H418" t="s">
        <v>570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84</v>
      </c>
      <c r="W418">
        <v>588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1056</v>
      </c>
    </row>
    <row r="419" spans="1:30" x14ac:dyDescent="0.25">
      <c r="H419" t="s">
        <v>1057</v>
      </c>
    </row>
    <row r="420" spans="1:30" x14ac:dyDescent="0.25">
      <c r="A420">
        <v>207</v>
      </c>
      <c r="B420">
        <v>1172</v>
      </c>
      <c r="C420" t="s">
        <v>1058</v>
      </c>
      <c r="D420" t="s">
        <v>20</v>
      </c>
      <c r="E420" t="s">
        <v>133</v>
      </c>
      <c r="F420" t="s">
        <v>1059</v>
      </c>
      <c r="G420" t="str">
        <f>"200801005337"</f>
        <v>200801005337</v>
      </c>
      <c r="H420" t="s">
        <v>1060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30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84</v>
      </c>
      <c r="W420">
        <v>588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1061</v>
      </c>
    </row>
    <row r="421" spans="1:30" x14ac:dyDescent="0.25">
      <c r="H421" t="s">
        <v>1062</v>
      </c>
    </row>
    <row r="422" spans="1:30" x14ac:dyDescent="0.25">
      <c r="A422">
        <v>208</v>
      </c>
      <c r="B422">
        <v>3528</v>
      </c>
      <c r="C422" t="s">
        <v>1063</v>
      </c>
      <c r="D422" t="s">
        <v>420</v>
      </c>
      <c r="E422" t="s">
        <v>84</v>
      </c>
      <c r="F422" t="s">
        <v>1064</v>
      </c>
      <c r="G422" t="str">
        <f>"201410010419"</f>
        <v>201410010419</v>
      </c>
      <c r="H422" t="s">
        <v>1065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50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71</v>
      </c>
      <c r="W422">
        <v>497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1066</v>
      </c>
    </row>
    <row r="423" spans="1:30" x14ac:dyDescent="0.25">
      <c r="H423" t="s">
        <v>1067</v>
      </c>
    </row>
    <row r="424" spans="1:30" x14ac:dyDescent="0.25">
      <c r="A424">
        <v>209</v>
      </c>
      <c r="B424">
        <v>2620</v>
      </c>
      <c r="C424" t="s">
        <v>1068</v>
      </c>
      <c r="D424" t="s">
        <v>663</v>
      </c>
      <c r="E424" t="s">
        <v>167</v>
      </c>
      <c r="F424" t="s">
        <v>1069</v>
      </c>
      <c r="G424" t="str">
        <f>"00363843"</f>
        <v>00363843</v>
      </c>
      <c r="H424" t="s">
        <v>230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70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84</v>
      </c>
      <c r="W424">
        <v>588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1070</v>
      </c>
    </row>
    <row r="425" spans="1:30" x14ac:dyDescent="0.25">
      <c r="H425" t="s">
        <v>1071</v>
      </c>
    </row>
    <row r="426" spans="1:30" x14ac:dyDescent="0.25">
      <c r="A426">
        <v>210</v>
      </c>
      <c r="B426">
        <v>2924</v>
      </c>
      <c r="C426" t="s">
        <v>1072</v>
      </c>
      <c r="D426" t="s">
        <v>1073</v>
      </c>
      <c r="E426" t="s">
        <v>1074</v>
      </c>
      <c r="F426" t="s">
        <v>1075</v>
      </c>
      <c r="G426" t="str">
        <f>"201410003780"</f>
        <v>201410003780</v>
      </c>
      <c r="H426">
        <v>693</v>
      </c>
      <c r="I426">
        <v>0</v>
      </c>
      <c r="J426">
        <v>0</v>
      </c>
      <c r="K426">
        <v>0</v>
      </c>
      <c r="L426">
        <v>260</v>
      </c>
      <c r="M426">
        <v>0</v>
      </c>
      <c r="N426">
        <v>70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60</v>
      </c>
      <c r="W426">
        <v>420</v>
      </c>
      <c r="X426">
        <v>0</v>
      </c>
      <c r="Z426">
        <v>0</v>
      </c>
      <c r="AA426">
        <v>0</v>
      </c>
      <c r="AB426">
        <v>0</v>
      </c>
      <c r="AC426">
        <v>0</v>
      </c>
      <c r="AD426">
        <v>1443</v>
      </c>
    </row>
    <row r="427" spans="1:30" x14ac:dyDescent="0.25">
      <c r="H427" t="s">
        <v>1076</v>
      </c>
    </row>
    <row r="428" spans="1:30" x14ac:dyDescent="0.25">
      <c r="A428">
        <v>211</v>
      </c>
      <c r="B428">
        <v>1773</v>
      </c>
      <c r="C428" t="s">
        <v>1077</v>
      </c>
      <c r="D428" t="s">
        <v>41</v>
      </c>
      <c r="E428" t="s">
        <v>54</v>
      </c>
      <c r="F428" t="s">
        <v>1078</v>
      </c>
      <c r="G428" t="str">
        <f>"200801006889"</f>
        <v>200801006889</v>
      </c>
      <c r="H428" t="s">
        <v>659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30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75</v>
      </c>
      <c r="W428">
        <v>525</v>
      </c>
      <c r="X428">
        <v>0</v>
      </c>
      <c r="Z428">
        <v>0</v>
      </c>
      <c r="AA428">
        <v>0</v>
      </c>
      <c r="AB428">
        <v>9</v>
      </c>
      <c r="AC428">
        <v>153</v>
      </c>
      <c r="AD428" t="s">
        <v>1079</v>
      </c>
    </row>
    <row r="429" spans="1:30" x14ac:dyDescent="0.25">
      <c r="H429" t="s">
        <v>1080</v>
      </c>
    </row>
    <row r="430" spans="1:30" x14ac:dyDescent="0.25">
      <c r="A430">
        <v>212</v>
      </c>
      <c r="B430">
        <v>40</v>
      </c>
      <c r="C430" t="s">
        <v>1081</v>
      </c>
      <c r="D430" t="s">
        <v>20</v>
      </c>
      <c r="E430" t="s">
        <v>54</v>
      </c>
      <c r="F430" t="s">
        <v>1082</v>
      </c>
      <c r="G430" t="str">
        <f>"201409000004"</f>
        <v>201409000004</v>
      </c>
      <c r="H430" t="s">
        <v>1083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30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84</v>
      </c>
      <c r="W430">
        <v>588</v>
      </c>
      <c r="X430">
        <v>0</v>
      </c>
      <c r="Z430">
        <v>0</v>
      </c>
      <c r="AA430">
        <v>0</v>
      </c>
      <c r="AB430">
        <v>0</v>
      </c>
      <c r="AC430">
        <v>0</v>
      </c>
      <c r="AD430" t="s">
        <v>1084</v>
      </c>
    </row>
    <row r="431" spans="1:30" x14ac:dyDescent="0.25">
      <c r="H431" t="s">
        <v>1085</v>
      </c>
    </row>
    <row r="432" spans="1:30" x14ac:dyDescent="0.25">
      <c r="A432">
        <v>213</v>
      </c>
      <c r="B432">
        <v>3909</v>
      </c>
      <c r="C432" t="s">
        <v>1086</v>
      </c>
      <c r="D432" t="s">
        <v>294</v>
      </c>
      <c r="E432" t="s">
        <v>84</v>
      </c>
      <c r="F432" t="s">
        <v>1087</v>
      </c>
      <c r="G432" t="str">
        <f>"00367754"</f>
        <v>00367754</v>
      </c>
      <c r="H432" t="s">
        <v>1088</v>
      </c>
      <c r="I432">
        <v>0</v>
      </c>
      <c r="J432">
        <v>0</v>
      </c>
      <c r="K432">
        <v>0</v>
      </c>
      <c r="L432">
        <v>0</v>
      </c>
      <c r="M432">
        <v>100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84</v>
      </c>
      <c r="W432">
        <v>588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1089</v>
      </c>
    </row>
    <row r="433" spans="1:30" x14ac:dyDescent="0.25">
      <c r="H433" t="s">
        <v>1090</v>
      </c>
    </row>
    <row r="434" spans="1:30" x14ac:dyDescent="0.25">
      <c r="A434">
        <v>214</v>
      </c>
      <c r="B434">
        <v>2231</v>
      </c>
      <c r="C434" t="s">
        <v>1091</v>
      </c>
      <c r="D434" t="s">
        <v>27</v>
      </c>
      <c r="E434" t="s">
        <v>94</v>
      </c>
      <c r="F434" t="s">
        <v>1092</v>
      </c>
      <c r="G434" t="str">
        <f>"00289071"</f>
        <v>00289071</v>
      </c>
      <c r="H434" t="s">
        <v>230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30</v>
      </c>
      <c r="O434">
        <v>30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84</v>
      </c>
      <c r="W434">
        <v>588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1093</v>
      </c>
    </row>
    <row r="435" spans="1:30" x14ac:dyDescent="0.25">
      <c r="H435" t="s">
        <v>1094</v>
      </c>
    </row>
    <row r="436" spans="1:30" x14ac:dyDescent="0.25">
      <c r="A436">
        <v>215</v>
      </c>
      <c r="B436">
        <v>3655</v>
      </c>
      <c r="C436" t="s">
        <v>647</v>
      </c>
      <c r="D436" t="s">
        <v>15</v>
      </c>
      <c r="E436" t="s">
        <v>198</v>
      </c>
      <c r="F436" t="s">
        <v>1095</v>
      </c>
      <c r="G436" t="str">
        <f>"201402007269"</f>
        <v>201402007269</v>
      </c>
      <c r="H436">
        <v>814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84</v>
      </c>
      <c r="W436">
        <v>588</v>
      </c>
      <c r="X436">
        <v>0</v>
      </c>
      <c r="Z436">
        <v>0</v>
      </c>
      <c r="AA436">
        <v>0</v>
      </c>
      <c r="AB436">
        <v>0</v>
      </c>
      <c r="AC436">
        <v>0</v>
      </c>
      <c r="AD436">
        <v>1432</v>
      </c>
    </row>
    <row r="437" spans="1:30" x14ac:dyDescent="0.25">
      <c r="H437" t="s">
        <v>1096</v>
      </c>
    </row>
    <row r="438" spans="1:30" x14ac:dyDescent="0.25">
      <c r="A438">
        <v>216</v>
      </c>
      <c r="B438">
        <v>3053</v>
      </c>
      <c r="C438" t="s">
        <v>1097</v>
      </c>
      <c r="D438" t="s">
        <v>167</v>
      </c>
      <c r="E438" t="s">
        <v>192</v>
      </c>
      <c r="F438" t="s">
        <v>1098</v>
      </c>
      <c r="G438" t="str">
        <f>"201410000152"</f>
        <v>201410000152</v>
      </c>
      <c r="H438" t="s">
        <v>124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82</v>
      </c>
      <c r="W438">
        <v>574</v>
      </c>
      <c r="X438">
        <v>0</v>
      </c>
      <c r="Z438">
        <v>0</v>
      </c>
      <c r="AA438">
        <v>0</v>
      </c>
      <c r="AB438">
        <v>0</v>
      </c>
      <c r="AC438">
        <v>0</v>
      </c>
      <c r="AD438" t="s">
        <v>1099</v>
      </c>
    </row>
    <row r="439" spans="1:30" x14ac:dyDescent="0.25">
      <c r="H439" t="s">
        <v>1100</v>
      </c>
    </row>
    <row r="440" spans="1:30" x14ac:dyDescent="0.25">
      <c r="A440">
        <v>217</v>
      </c>
      <c r="B440">
        <v>2830</v>
      </c>
      <c r="C440" t="s">
        <v>1101</v>
      </c>
      <c r="D440" t="s">
        <v>167</v>
      </c>
      <c r="E440" t="s">
        <v>174</v>
      </c>
      <c r="F440" t="s">
        <v>1102</v>
      </c>
      <c r="G440" t="str">
        <f>"201504005065"</f>
        <v>201504005065</v>
      </c>
      <c r="H440" t="s">
        <v>206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30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84</v>
      </c>
      <c r="W440">
        <v>588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1103</v>
      </c>
    </row>
    <row r="441" spans="1:30" x14ac:dyDescent="0.25">
      <c r="H441" t="s">
        <v>1104</v>
      </c>
    </row>
    <row r="442" spans="1:30" x14ac:dyDescent="0.25">
      <c r="A442">
        <v>218</v>
      </c>
      <c r="B442">
        <v>4879</v>
      </c>
      <c r="C442" t="s">
        <v>1105</v>
      </c>
      <c r="D442" t="s">
        <v>1106</v>
      </c>
      <c r="E442" t="s">
        <v>54</v>
      </c>
      <c r="F442" t="s">
        <v>1107</v>
      </c>
      <c r="G442" t="str">
        <f>"00353200"</f>
        <v>00353200</v>
      </c>
      <c r="H442" t="s">
        <v>206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30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0</v>
      </c>
      <c r="Z442">
        <v>0</v>
      </c>
      <c r="AA442">
        <v>0</v>
      </c>
      <c r="AB442">
        <v>0</v>
      </c>
      <c r="AC442">
        <v>0</v>
      </c>
      <c r="AD442" t="s">
        <v>1103</v>
      </c>
    </row>
    <row r="443" spans="1:30" x14ac:dyDescent="0.25">
      <c r="H443" t="s">
        <v>1108</v>
      </c>
    </row>
    <row r="444" spans="1:30" x14ac:dyDescent="0.25">
      <c r="A444">
        <v>219</v>
      </c>
      <c r="B444">
        <v>57</v>
      </c>
      <c r="C444" t="s">
        <v>1109</v>
      </c>
      <c r="D444" t="s">
        <v>167</v>
      </c>
      <c r="E444" t="s">
        <v>84</v>
      </c>
      <c r="F444" t="s">
        <v>1110</v>
      </c>
      <c r="G444" t="str">
        <f>"00274757"</f>
        <v>00274757</v>
      </c>
      <c r="H444" t="s">
        <v>736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70</v>
      </c>
      <c r="O444">
        <v>0</v>
      </c>
      <c r="P444">
        <v>50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>
        <v>0</v>
      </c>
      <c r="AD444" t="s">
        <v>1111</v>
      </c>
    </row>
    <row r="445" spans="1:30" x14ac:dyDescent="0.25">
      <c r="H445" t="s">
        <v>1112</v>
      </c>
    </row>
    <row r="446" spans="1:30" x14ac:dyDescent="0.25">
      <c r="A446">
        <v>220</v>
      </c>
      <c r="B446">
        <v>1751</v>
      </c>
      <c r="C446" t="s">
        <v>1113</v>
      </c>
      <c r="D446" t="s">
        <v>167</v>
      </c>
      <c r="E446" t="s">
        <v>54</v>
      </c>
      <c r="F446" t="s">
        <v>1114</v>
      </c>
      <c r="G446" t="str">
        <f>"201504004117"</f>
        <v>201504004117</v>
      </c>
      <c r="H446" t="s">
        <v>50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70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84</v>
      </c>
      <c r="W446">
        <v>588</v>
      </c>
      <c r="X446">
        <v>0</v>
      </c>
      <c r="Z446">
        <v>0</v>
      </c>
      <c r="AA446">
        <v>0</v>
      </c>
      <c r="AB446">
        <v>0</v>
      </c>
      <c r="AC446">
        <v>0</v>
      </c>
      <c r="AD446" t="s">
        <v>1115</v>
      </c>
    </row>
    <row r="447" spans="1:30" x14ac:dyDescent="0.25">
      <c r="H447" t="s">
        <v>1116</v>
      </c>
    </row>
    <row r="448" spans="1:30" x14ac:dyDescent="0.25">
      <c r="A448">
        <v>221</v>
      </c>
      <c r="B448">
        <v>1560</v>
      </c>
      <c r="C448" t="s">
        <v>1117</v>
      </c>
      <c r="D448" t="s">
        <v>41</v>
      </c>
      <c r="E448" t="s">
        <v>1118</v>
      </c>
      <c r="F448" t="s">
        <v>1119</v>
      </c>
      <c r="G448" t="str">
        <f>"201410007527"</f>
        <v>201410007527</v>
      </c>
      <c r="H448" t="s">
        <v>200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84</v>
      </c>
      <c r="W448">
        <v>588</v>
      </c>
      <c r="X448">
        <v>0</v>
      </c>
      <c r="Z448">
        <v>0</v>
      </c>
      <c r="AA448">
        <v>0</v>
      </c>
      <c r="AB448">
        <v>0</v>
      </c>
      <c r="AC448">
        <v>0</v>
      </c>
      <c r="AD448" t="s">
        <v>1120</v>
      </c>
    </row>
    <row r="449" spans="1:30" x14ac:dyDescent="0.25">
      <c r="H449" t="s">
        <v>1121</v>
      </c>
    </row>
    <row r="450" spans="1:30" x14ac:dyDescent="0.25">
      <c r="A450">
        <v>222</v>
      </c>
      <c r="B450">
        <v>5137</v>
      </c>
      <c r="C450" t="s">
        <v>1122</v>
      </c>
      <c r="D450" t="s">
        <v>84</v>
      </c>
      <c r="E450" t="s">
        <v>27</v>
      </c>
      <c r="F450" t="s">
        <v>1123</v>
      </c>
      <c r="G450" t="str">
        <f>"00313212"</f>
        <v>00313212</v>
      </c>
      <c r="H450" t="s">
        <v>385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70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80</v>
      </c>
      <c r="W450">
        <v>560</v>
      </c>
      <c r="X450">
        <v>0</v>
      </c>
      <c r="Z450">
        <v>0</v>
      </c>
      <c r="AA450">
        <v>0</v>
      </c>
      <c r="AB450">
        <v>0</v>
      </c>
      <c r="AC450">
        <v>0</v>
      </c>
      <c r="AD450" t="s">
        <v>1124</v>
      </c>
    </row>
    <row r="451" spans="1:30" x14ac:dyDescent="0.25">
      <c r="H451" t="s">
        <v>889</v>
      </c>
    </row>
    <row r="452" spans="1:30" x14ac:dyDescent="0.25">
      <c r="A452">
        <v>223</v>
      </c>
      <c r="B452">
        <v>2077</v>
      </c>
      <c r="C452" t="s">
        <v>1125</v>
      </c>
      <c r="D452" t="s">
        <v>167</v>
      </c>
      <c r="E452" t="s">
        <v>84</v>
      </c>
      <c r="F452" t="s">
        <v>1126</v>
      </c>
      <c r="G452" t="str">
        <f>"00153163"</f>
        <v>00153163</v>
      </c>
      <c r="H452" t="s">
        <v>490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84</v>
      </c>
      <c r="W452">
        <v>588</v>
      </c>
      <c r="X452">
        <v>0</v>
      </c>
      <c r="Z452">
        <v>0</v>
      </c>
      <c r="AA452">
        <v>0</v>
      </c>
      <c r="AB452">
        <v>0</v>
      </c>
      <c r="AC452">
        <v>0</v>
      </c>
      <c r="AD452" t="s">
        <v>1127</v>
      </c>
    </row>
    <row r="453" spans="1:30" x14ac:dyDescent="0.25">
      <c r="H453" t="s">
        <v>1128</v>
      </c>
    </row>
    <row r="454" spans="1:30" x14ac:dyDescent="0.25">
      <c r="A454">
        <v>224</v>
      </c>
      <c r="B454">
        <v>1740</v>
      </c>
      <c r="C454" t="s">
        <v>1129</v>
      </c>
      <c r="D454" t="s">
        <v>54</v>
      </c>
      <c r="E454" t="s">
        <v>168</v>
      </c>
      <c r="F454" t="s">
        <v>1130</v>
      </c>
      <c r="G454" t="str">
        <f>"201410006265"</f>
        <v>201410006265</v>
      </c>
      <c r="H454">
        <v>759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70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84</v>
      </c>
      <c r="W454">
        <v>588</v>
      </c>
      <c r="X454">
        <v>0</v>
      </c>
      <c r="Z454">
        <v>0</v>
      </c>
      <c r="AA454">
        <v>0</v>
      </c>
      <c r="AB454">
        <v>0</v>
      </c>
      <c r="AC454">
        <v>0</v>
      </c>
      <c r="AD454">
        <v>1417</v>
      </c>
    </row>
    <row r="455" spans="1:30" x14ac:dyDescent="0.25">
      <c r="H455" t="s">
        <v>1131</v>
      </c>
    </row>
    <row r="456" spans="1:30" x14ac:dyDescent="0.25">
      <c r="A456">
        <v>225</v>
      </c>
      <c r="B456">
        <v>2539</v>
      </c>
      <c r="C456" t="s">
        <v>1132</v>
      </c>
      <c r="D456" t="s">
        <v>1133</v>
      </c>
      <c r="E456" t="s">
        <v>1134</v>
      </c>
      <c r="F456" t="s">
        <v>1135</v>
      </c>
      <c r="G456" t="str">
        <f>"201406010966"</f>
        <v>201406010966</v>
      </c>
      <c r="H456">
        <v>759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70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84</v>
      </c>
      <c r="W456">
        <v>588</v>
      </c>
      <c r="X456">
        <v>0</v>
      </c>
      <c r="Z456">
        <v>0</v>
      </c>
      <c r="AA456">
        <v>0</v>
      </c>
      <c r="AB456">
        <v>0</v>
      </c>
      <c r="AC456">
        <v>0</v>
      </c>
      <c r="AD456">
        <v>1417</v>
      </c>
    </row>
    <row r="457" spans="1:30" x14ac:dyDescent="0.25">
      <c r="H457" t="s">
        <v>1136</v>
      </c>
    </row>
    <row r="458" spans="1:30" x14ac:dyDescent="0.25">
      <c r="A458">
        <v>226</v>
      </c>
      <c r="B458">
        <v>3981</v>
      </c>
      <c r="C458" t="s">
        <v>1137</v>
      </c>
      <c r="D458" t="s">
        <v>534</v>
      </c>
      <c r="E458" t="s">
        <v>41</v>
      </c>
      <c r="F458" t="s">
        <v>1138</v>
      </c>
      <c r="G458" t="str">
        <f>"201409000338"</f>
        <v>201409000338</v>
      </c>
      <c r="H458" t="s">
        <v>222</v>
      </c>
      <c r="I458">
        <v>0</v>
      </c>
      <c r="J458">
        <v>0</v>
      </c>
      <c r="K458">
        <v>0</v>
      </c>
      <c r="L458">
        <v>0</v>
      </c>
      <c r="M458">
        <v>100</v>
      </c>
      <c r="N458">
        <v>70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72</v>
      </c>
      <c r="W458">
        <v>504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1139</v>
      </c>
    </row>
    <row r="459" spans="1:30" x14ac:dyDescent="0.25">
      <c r="H459" t="s">
        <v>1140</v>
      </c>
    </row>
    <row r="460" spans="1:30" x14ac:dyDescent="0.25">
      <c r="A460">
        <v>227</v>
      </c>
      <c r="B460">
        <v>2882</v>
      </c>
      <c r="C460" t="s">
        <v>1141</v>
      </c>
      <c r="D460" t="s">
        <v>41</v>
      </c>
      <c r="E460" t="s">
        <v>41</v>
      </c>
      <c r="F460" t="s">
        <v>1142</v>
      </c>
      <c r="G460" t="str">
        <f>"200806000073"</f>
        <v>200806000073</v>
      </c>
      <c r="H460" t="s">
        <v>398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70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84</v>
      </c>
      <c r="W460">
        <v>588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1143</v>
      </c>
    </row>
    <row r="461" spans="1:30" x14ac:dyDescent="0.25">
      <c r="H461" t="s">
        <v>1144</v>
      </c>
    </row>
    <row r="462" spans="1:30" x14ac:dyDescent="0.25">
      <c r="A462">
        <v>228</v>
      </c>
      <c r="B462">
        <v>3507</v>
      </c>
      <c r="C462" t="s">
        <v>1145</v>
      </c>
      <c r="D462" t="s">
        <v>663</v>
      </c>
      <c r="E462" t="s">
        <v>41</v>
      </c>
      <c r="F462" t="s">
        <v>1146</v>
      </c>
      <c r="G462" t="str">
        <f>"201410010469"</f>
        <v>201410010469</v>
      </c>
      <c r="H462" t="s">
        <v>188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70</v>
      </c>
      <c r="O462">
        <v>0</v>
      </c>
      <c r="P462">
        <v>70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84</v>
      </c>
      <c r="W462">
        <v>588</v>
      </c>
      <c r="X462">
        <v>0</v>
      </c>
      <c r="Z462">
        <v>0</v>
      </c>
      <c r="AA462">
        <v>0</v>
      </c>
      <c r="AB462">
        <v>0</v>
      </c>
      <c r="AC462">
        <v>0</v>
      </c>
      <c r="AD462" t="s">
        <v>1147</v>
      </c>
    </row>
    <row r="463" spans="1:30" x14ac:dyDescent="0.25">
      <c r="H463" t="s">
        <v>1148</v>
      </c>
    </row>
    <row r="464" spans="1:30" x14ac:dyDescent="0.25">
      <c r="A464">
        <v>229</v>
      </c>
      <c r="B464">
        <v>4196</v>
      </c>
      <c r="C464" t="s">
        <v>1149</v>
      </c>
      <c r="D464" t="s">
        <v>1150</v>
      </c>
      <c r="E464" t="s">
        <v>90</v>
      </c>
      <c r="F464" t="s">
        <v>1151</v>
      </c>
      <c r="G464" t="str">
        <f>"200801005520"</f>
        <v>200801005520</v>
      </c>
      <c r="H464" t="s">
        <v>1152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50</v>
      </c>
      <c r="O464">
        <v>30</v>
      </c>
      <c r="P464">
        <v>30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84</v>
      </c>
      <c r="W464">
        <v>588</v>
      </c>
      <c r="X464">
        <v>0</v>
      </c>
      <c r="Z464">
        <v>0</v>
      </c>
      <c r="AA464">
        <v>0</v>
      </c>
      <c r="AB464">
        <v>0</v>
      </c>
      <c r="AC464">
        <v>0</v>
      </c>
      <c r="AD464" t="s">
        <v>1153</v>
      </c>
    </row>
    <row r="465" spans="1:30" x14ac:dyDescent="0.25">
      <c r="H465" t="s">
        <v>1154</v>
      </c>
    </row>
    <row r="466" spans="1:30" x14ac:dyDescent="0.25">
      <c r="A466">
        <v>230</v>
      </c>
      <c r="B466">
        <v>4880</v>
      </c>
      <c r="C466" t="s">
        <v>99</v>
      </c>
      <c r="D466" t="s">
        <v>799</v>
      </c>
      <c r="E466" t="s">
        <v>1155</v>
      </c>
      <c r="F466" t="s">
        <v>1156</v>
      </c>
      <c r="G466" t="str">
        <f>"00361838"</f>
        <v>00361838</v>
      </c>
      <c r="H466" t="s">
        <v>594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70</v>
      </c>
      <c r="U466">
        <v>0</v>
      </c>
      <c r="V466">
        <v>84</v>
      </c>
      <c r="W466">
        <v>588</v>
      </c>
      <c r="X466">
        <v>0</v>
      </c>
      <c r="Z466">
        <v>0</v>
      </c>
      <c r="AA466">
        <v>0</v>
      </c>
      <c r="AB466">
        <v>0</v>
      </c>
      <c r="AC466">
        <v>0</v>
      </c>
      <c r="AD466" t="s">
        <v>1157</v>
      </c>
    </row>
    <row r="467" spans="1:30" x14ac:dyDescent="0.25">
      <c r="H467" t="s">
        <v>1158</v>
      </c>
    </row>
    <row r="468" spans="1:30" x14ac:dyDescent="0.25">
      <c r="A468">
        <v>231</v>
      </c>
      <c r="B468">
        <v>4625</v>
      </c>
      <c r="C468" t="s">
        <v>1159</v>
      </c>
      <c r="D468" t="s">
        <v>84</v>
      </c>
      <c r="E468" t="s">
        <v>133</v>
      </c>
      <c r="F468" t="s">
        <v>1160</v>
      </c>
      <c r="G468" t="str">
        <f>"00250804"</f>
        <v>00250804</v>
      </c>
      <c r="H468">
        <v>770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79</v>
      </c>
      <c r="W468">
        <v>553</v>
      </c>
      <c r="X468">
        <v>0</v>
      </c>
      <c r="Z468">
        <v>0</v>
      </c>
      <c r="AA468">
        <v>0</v>
      </c>
      <c r="AB468">
        <v>5</v>
      </c>
      <c r="AC468">
        <v>85</v>
      </c>
      <c r="AD468">
        <v>1408</v>
      </c>
    </row>
    <row r="469" spans="1:30" x14ac:dyDescent="0.25">
      <c r="H469">
        <v>1026</v>
      </c>
    </row>
    <row r="470" spans="1:30" x14ac:dyDescent="0.25">
      <c r="A470">
        <v>232</v>
      </c>
      <c r="B470">
        <v>4885</v>
      </c>
      <c r="C470" t="s">
        <v>1161</v>
      </c>
      <c r="D470" t="s">
        <v>27</v>
      </c>
      <c r="E470" t="s">
        <v>1162</v>
      </c>
      <c r="F470" t="s">
        <v>1163</v>
      </c>
      <c r="G470" t="str">
        <f>"201409003994"</f>
        <v>201409003994</v>
      </c>
      <c r="H470" t="s">
        <v>385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84</v>
      </c>
      <c r="W470">
        <v>588</v>
      </c>
      <c r="X470">
        <v>0</v>
      </c>
      <c r="Z470">
        <v>0</v>
      </c>
      <c r="AA470">
        <v>0</v>
      </c>
      <c r="AB470">
        <v>0</v>
      </c>
      <c r="AC470">
        <v>0</v>
      </c>
      <c r="AD470" t="s">
        <v>1164</v>
      </c>
    </row>
    <row r="471" spans="1:30" x14ac:dyDescent="0.25">
      <c r="H471" t="s">
        <v>1165</v>
      </c>
    </row>
    <row r="472" spans="1:30" x14ac:dyDescent="0.25">
      <c r="A472">
        <v>233</v>
      </c>
      <c r="B472">
        <v>4478</v>
      </c>
      <c r="C472" t="s">
        <v>1166</v>
      </c>
      <c r="D472" t="s">
        <v>41</v>
      </c>
      <c r="E472" t="s">
        <v>1167</v>
      </c>
      <c r="F472" t="s">
        <v>1168</v>
      </c>
      <c r="G472" t="str">
        <f>"201504002838"</f>
        <v>201504002838</v>
      </c>
      <c r="H472">
        <v>792</v>
      </c>
      <c r="I472">
        <v>0</v>
      </c>
      <c r="J472">
        <v>0</v>
      </c>
      <c r="K472">
        <v>0</v>
      </c>
      <c r="L472">
        <v>200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55</v>
      </c>
      <c r="W472">
        <v>385</v>
      </c>
      <c r="X472">
        <v>0</v>
      </c>
      <c r="Z472">
        <v>0</v>
      </c>
      <c r="AA472">
        <v>0</v>
      </c>
      <c r="AB472">
        <v>0</v>
      </c>
      <c r="AC472">
        <v>0</v>
      </c>
      <c r="AD472">
        <v>1407</v>
      </c>
    </row>
    <row r="473" spans="1:30" x14ac:dyDescent="0.25">
      <c r="H473" t="s">
        <v>1169</v>
      </c>
    </row>
    <row r="474" spans="1:30" x14ac:dyDescent="0.25">
      <c r="A474">
        <v>234</v>
      </c>
      <c r="B474">
        <v>3201</v>
      </c>
      <c r="C474" t="s">
        <v>1170</v>
      </c>
      <c r="D474" t="s">
        <v>1171</v>
      </c>
      <c r="E474" t="s">
        <v>1172</v>
      </c>
      <c r="F474" t="s">
        <v>1173</v>
      </c>
      <c r="G474" t="str">
        <f>"201511039206"</f>
        <v>201511039206</v>
      </c>
      <c r="H474" t="s">
        <v>1174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50</v>
      </c>
      <c r="O474">
        <v>30</v>
      </c>
      <c r="P474">
        <v>50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84</v>
      </c>
      <c r="W474">
        <v>588</v>
      </c>
      <c r="X474">
        <v>0</v>
      </c>
      <c r="Z474">
        <v>0</v>
      </c>
      <c r="AA474">
        <v>0</v>
      </c>
      <c r="AB474">
        <v>0</v>
      </c>
      <c r="AC474">
        <v>0</v>
      </c>
      <c r="AD474" t="s">
        <v>1175</v>
      </c>
    </row>
    <row r="475" spans="1:30" x14ac:dyDescent="0.25">
      <c r="H475" t="s">
        <v>1176</v>
      </c>
    </row>
    <row r="476" spans="1:30" x14ac:dyDescent="0.25">
      <c r="A476">
        <v>235</v>
      </c>
      <c r="B476">
        <v>1693</v>
      </c>
      <c r="C476" t="s">
        <v>1177</v>
      </c>
      <c r="D476" t="s">
        <v>1178</v>
      </c>
      <c r="E476" t="s">
        <v>84</v>
      </c>
      <c r="F476" t="s">
        <v>1179</v>
      </c>
      <c r="G476" t="str">
        <f>"201409005867"</f>
        <v>201409005867</v>
      </c>
      <c r="H476" t="s">
        <v>941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70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82</v>
      </c>
      <c r="W476">
        <v>574</v>
      </c>
      <c r="X476">
        <v>0</v>
      </c>
      <c r="Z476">
        <v>0</v>
      </c>
      <c r="AA476">
        <v>0</v>
      </c>
      <c r="AB476">
        <v>0</v>
      </c>
      <c r="AC476">
        <v>0</v>
      </c>
      <c r="AD476" t="s">
        <v>1180</v>
      </c>
    </row>
    <row r="477" spans="1:30" x14ac:dyDescent="0.25">
      <c r="H477" t="s">
        <v>1181</v>
      </c>
    </row>
    <row r="478" spans="1:30" x14ac:dyDescent="0.25">
      <c r="A478">
        <v>236</v>
      </c>
      <c r="B478">
        <v>1993</v>
      </c>
      <c r="C478" t="s">
        <v>1182</v>
      </c>
      <c r="D478" t="s">
        <v>625</v>
      </c>
      <c r="E478" t="s">
        <v>1183</v>
      </c>
      <c r="F478" t="s">
        <v>1184</v>
      </c>
      <c r="G478" t="str">
        <f>"201504002355"</f>
        <v>201504002355</v>
      </c>
      <c r="H478" t="s">
        <v>761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70</v>
      </c>
      <c r="O478">
        <v>30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76</v>
      </c>
      <c r="W478">
        <v>532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1185</v>
      </c>
    </row>
    <row r="479" spans="1:30" x14ac:dyDescent="0.25">
      <c r="H479" t="s">
        <v>1186</v>
      </c>
    </row>
    <row r="480" spans="1:30" x14ac:dyDescent="0.25">
      <c r="A480">
        <v>237</v>
      </c>
      <c r="B480">
        <v>3094</v>
      </c>
      <c r="C480" t="s">
        <v>1187</v>
      </c>
      <c r="D480" t="s">
        <v>167</v>
      </c>
      <c r="E480" t="s">
        <v>41</v>
      </c>
      <c r="F480" t="s">
        <v>1188</v>
      </c>
      <c r="G480" t="str">
        <f>"201504005359"</f>
        <v>201504005359</v>
      </c>
      <c r="H480">
        <v>737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30</v>
      </c>
      <c r="O480">
        <v>0</v>
      </c>
      <c r="P480">
        <v>50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84</v>
      </c>
      <c r="W480">
        <v>588</v>
      </c>
      <c r="X480">
        <v>0</v>
      </c>
      <c r="Z480">
        <v>0</v>
      </c>
      <c r="AA480">
        <v>0</v>
      </c>
      <c r="AB480">
        <v>0</v>
      </c>
      <c r="AC480">
        <v>0</v>
      </c>
      <c r="AD480">
        <v>1405</v>
      </c>
    </row>
    <row r="481" spans="1:30" x14ac:dyDescent="0.25">
      <c r="H481" t="s">
        <v>1189</v>
      </c>
    </row>
    <row r="482" spans="1:30" x14ac:dyDescent="0.25">
      <c r="A482">
        <v>238</v>
      </c>
      <c r="B482">
        <v>4605</v>
      </c>
      <c r="C482" t="s">
        <v>1190</v>
      </c>
      <c r="D482" t="s">
        <v>1191</v>
      </c>
      <c r="E482" t="s">
        <v>799</v>
      </c>
      <c r="F482" t="s">
        <v>1192</v>
      </c>
      <c r="G482" t="str">
        <f>"00360178"</f>
        <v>00360178</v>
      </c>
      <c r="H482" t="s">
        <v>795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70</v>
      </c>
      <c r="O482">
        <v>0</v>
      </c>
      <c r="P482">
        <v>50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76</v>
      </c>
      <c r="W482">
        <v>532</v>
      </c>
      <c r="X482">
        <v>0</v>
      </c>
      <c r="Z482">
        <v>0</v>
      </c>
      <c r="AA482">
        <v>0</v>
      </c>
      <c r="AB482">
        <v>0</v>
      </c>
      <c r="AC482">
        <v>0</v>
      </c>
      <c r="AD482" t="s">
        <v>1193</v>
      </c>
    </row>
    <row r="483" spans="1:30" x14ac:dyDescent="0.25">
      <c r="H483" t="s">
        <v>1194</v>
      </c>
    </row>
    <row r="484" spans="1:30" x14ac:dyDescent="0.25">
      <c r="A484">
        <v>239</v>
      </c>
      <c r="B484">
        <v>2090</v>
      </c>
      <c r="C484" t="s">
        <v>1195</v>
      </c>
      <c r="D484" t="s">
        <v>117</v>
      </c>
      <c r="E484" t="s">
        <v>168</v>
      </c>
      <c r="F484" t="s">
        <v>1196</v>
      </c>
      <c r="G484" t="str">
        <f>"00155038"</f>
        <v>00155038</v>
      </c>
      <c r="H484" t="s">
        <v>575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30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84</v>
      </c>
      <c r="W484">
        <v>588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1197</v>
      </c>
    </row>
    <row r="485" spans="1:30" x14ac:dyDescent="0.25">
      <c r="H485" t="s">
        <v>1198</v>
      </c>
    </row>
    <row r="486" spans="1:30" x14ac:dyDescent="0.25">
      <c r="A486">
        <v>240</v>
      </c>
      <c r="B486">
        <v>1305</v>
      </c>
      <c r="C486" t="s">
        <v>1199</v>
      </c>
      <c r="D486" t="s">
        <v>318</v>
      </c>
      <c r="E486" t="s">
        <v>1200</v>
      </c>
      <c r="F486" t="s">
        <v>1201</v>
      </c>
      <c r="G486" t="str">
        <f>"00018143"</f>
        <v>00018143</v>
      </c>
      <c r="H486" t="s">
        <v>1202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30</v>
      </c>
      <c r="O486">
        <v>0</v>
      </c>
      <c r="P486">
        <v>50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84</v>
      </c>
      <c r="W486">
        <v>588</v>
      </c>
      <c r="X486">
        <v>0</v>
      </c>
      <c r="Z486">
        <v>0</v>
      </c>
      <c r="AA486">
        <v>0</v>
      </c>
      <c r="AB486">
        <v>0</v>
      </c>
      <c r="AC486">
        <v>0</v>
      </c>
      <c r="AD486" t="s">
        <v>1203</v>
      </c>
    </row>
    <row r="487" spans="1:30" x14ac:dyDescent="0.25">
      <c r="H487" t="s">
        <v>1204</v>
      </c>
    </row>
    <row r="488" spans="1:30" x14ac:dyDescent="0.25">
      <c r="A488">
        <v>241</v>
      </c>
      <c r="B488">
        <v>4731</v>
      </c>
      <c r="C488" t="s">
        <v>1205</v>
      </c>
      <c r="D488" t="s">
        <v>54</v>
      </c>
      <c r="E488" t="s">
        <v>60</v>
      </c>
      <c r="F488" t="s">
        <v>1206</v>
      </c>
      <c r="G488" t="str">
        <f>"00012359"</f>
        <v>00012359</v>
      </c>
      <c r="H488" t="s">
        <v>639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84</v>
      </c>
      <c r="W488">
        <v>588</v>
      </c>
      <c r="X488">
        <v>0</v>
      </c>
      <c r="Z488">
        <v>0</v>
      </c>
      <c r="AA488">
        <v>0</v>
      </c>
      <c r="AB488">
        <v>0</v>
      </c>
      <c r="AC488">
        <v>0</v>
      </c>
      <c r="AD488" t="s">
        <v>1207</v>
      </c>
    </row>
    <row r="489" spans="1:30" x14ac:dyDescent="0.25">
      <c r="H489" t="s">
        <v>1208</v>
      </c>
    </row>
    <row r="490" spans="1:30" x14ac:dyDescent="0.25">
      <c r="A490">
        <v>242</v>
      </c>
      <c r="B490">
        <v>1587</v>
      </c>
      <c r="C490" t="s">
        <v>1209</v>
      </c>
      <c r="D490" t="s">
        <v>908</v>
      </c>
      <c r="E490" t="s">
        <v>34</v>
      </c>
      <c r="F490" t="s">
        <v>1210</v>
      </c>
      <c r="G490" t="str">
        <f>"201410008944"</f>
        <v>201410008944</v>
      </c>
      <c r="H490" t="s">
        <v>599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84</v>
      </c>
      <c r="W490">
        <v>588</v>
      </c>
      <c r="X490">
        <v>0</v>
      </c>
      <c r="Z490">
        <v>0</v>
      </c>
      <c r="AA490">
        <v>0</v>
      </c>
      <c r="AB490">
        <v>0</v>
      </c>
      <c r="AC490">
        <v>0</v>
      </c>
      <c r="AD490" t="s">
        <v>1211</v>
      </c>
    </row>
    <row r="491" spans="1:30" x14ac:dyDescent="0.25">
      <c r="H491" t="s">
        <v>1212</v>
      </c>
    </row>
    <row r="492" spans="1:30" x14ac:dyDescent="0.25">
      <c r="A492">
        <v>243</v>
      </c>
      <c r="B492">
        <v>628</v>
      </c>
      <c r="C492" t="s">
        <v>1213</v>
      </c>
      <c r="D492" t="s">
        <v>41</v>
      </c>
      <c r="E492" t="s">
        <v>133</v>
      </c>
      <c r="F492" t="s">
        <v>1214</v>
      </c>
      <c r="G492" t="str">
        <f>"201409005827"</f>
        <v>201409005827</v>
      </c>
      <c r="H492" t="s">
        <v>1215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70</v>
      </c>
      <c r="O492">
        <v>30</v>
      </c>
      <c r="P492">
        <v>30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84</v>
      </c>
      <c r="W492">
        <v>588</v>
      </c>
      <c r="X492">
        <v>0</v>
      </c>
      <c r="Z492">
        <v>0</v>
      </c>
      <c r="AA492">
        <v>0</v>
      </c>
      <c r="AB492">
        <v>0</v>
      </c>
      <c r="AC492">
        <v>0</v>
      </c>
      <c r="AD492" t="s">
        <v>1216</v>
      </c>
    </row>
    <row r="493" spans="1:30" x14ac:dyDescent="0.25">
      <c r="H493" t="s">
        <v>1217</v>
      </c>
    </row>
    <row r="494" spans="1:30" x14ac:dyDescent="0.25">
      <c r="A494">
        <v>244</v>
      </c>
      <c r="B494">
        <v>1056</v>
      </c>
      <c r="C494" t="s">
        <v>1218</v>
      </c>
      <c r="D494" t="s">
        <v>90</v>
      </c>
      <c r="E494" t="s">
        <v>1219</v>
      </c>
      <c r="F494" t="s">
        <v>1220</v>
      </c>
      <c r="G494" t="str">
        <f>"201504000390"</f>
        <v>201504000390</v>
      </c>
      <c r="H494" t="s">
        <v>1221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50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84</v>
      </c>
      <c r="W494">
        <v>588</v>
      </c>
      <c r="X494">
        <v>0</v>
      </c>
      <c r="Z494">
        <v>0</v>
      </c>
      <c r="AA494">
        <v>0</v>
      </c>
      <c r="AB494">
        <v>0</v>
      </c>
      <c r="AC494">
        <v>0</v>
      </c>
      <c r="AD494" t="s">
        <v>1222</v>
      </c>
    </row>
    <row r="495" spans="1:30" x14ac:dyDescent="0.25">
      <c r="H495" t="s">
        <v>1223</v>
      </c>
    </row>
    <row r="496" spans="1:30" x14ac:dyDescent="0.25">
      <c r="A496">
        <v>245</v>
      </c>
      <c r="B496">
        <v>4190</v>
      </c>
      <c r="C496" t="s">
        <v>1224</v>
      </c>
      <c r="D496" t="s">
        <v>167</v>
      </c>
      <c r="E496" t="s">
        <v>41</v>
      </c>
      <c r="F496" t="s">
        <v>1225</v>
      </c>
      <c r="G496" t="str">
        <f>"00114348"</f>
        <v>00114348</v>
      </c>
      <c r="H496" t="s">
        <v>1226</v>
      </c>
      <c r="I496">
        <v>0</v>
      </c>
      <c r="J496">
        <v>0</v>
      </c>
      <c r="K496">
        <v>0</v>
      </c>
      <c r="L496">
        <v>0</v>
      </c>
      <c r="M496">
        <v>100</v>
      </c>
      <c r="N496">
        <v>70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84</v>
      </c>
      <c r="W496">
        <v>588</v>
      </c>
      <c r="X496">
        <v>0</v>
      </c>
      <c r="Z496">
        <v>0</v>
      </c>
      <c r="AA496">
        <v>0</v>
      </c>
      <c r="AB496">
        <v>0</v>
      </c>
      <c r="AC496">
        <v>0</v>
      </c>
      <c r="AD496" t="s">
        <v>1227</v>
      </c>
    </row>
    <row r="497" spans="1:30" x14ac:dyDescent="0.25">
      <c r="H497" t="s">
        <v>1228</v>
      </c>
    </row>
    <row r="498" spans="1:30" x14ac:dyDescent="0.25">
      <c r="A498">
        <v>246</v>
      </c>
      <c r="B498">
        <v>2672</v>
      </c>
      <c r="C498" t="s">
        <v>1229</v>
      </c>
      <c r="D498" t="s">
        <v>133</v>
      </c>
      <c r="E498" t="s">
        <v>167</v>
      </c>
      <c r="F498" t="s">
        <v>1230</v>
      </c>
      <c r="G498" t="str">
        <f>"200809000080"</f>
        <v>200809000080</v>
      </c>
      <c r="H498" t="s">
        <v>1231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84</v>
      </c>
      <c r="W498">
        <v>588</v>
      </c>
      <c r="X498">
        <v>0</v>
      </c>
      <c r="Z498">
        <v>0</v>
      </c>
      <c r="AA498">
        <v>0</v>
      </c>
      <c r="AB498">
        <v>0</v>
      </c>
      <c r="AC498">
        <v>0</v>
      </c>
      <c r="AD498" t="s">
        <v>1232</v>
      </c>
    </row>
    <row r="499" spans="1:30" x14ac:dyDescent="0.25">
      <c r="H499" t="s">
        <v>1233</v>
      </c>
    </row>
    <row r="500" spans="1:30" x14ac:dyDescent="0.25">
      <c r="A500">
        <v>247</v>
      </c>
      <c r="B500">
        <v>1706</v>
      </c>
      <c r="C500" t="s">
        <v>1234</v>
      </c>
      <c r="D500" t="s">
        <v>54</v>
      </c>
      <c r="E500" t="s">
        <v>84</v>
      </c>
      <c r="F500" t="s">
        <v>1235</v>
      </c>
      <c r="G500" t="str">
        <f>"201402010849"</f>
        <v>201402010849</v>
      </c>
      <c r="H500" t="s">
        <v>444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76</v>
      </c>
      <c r="W500">
        <v>532</v>
      </c>
      <c r="X500">
        <v>0</v>
      </c>
      <c r="Z500">
        <v>0</v>
      </c>
      <c r="AA500">
        <v>0</v>
      </c>
      <c r="AB500">
        <v>0</v>
      </c>
      <c r="AC500">
        <v>0</v>
      </c>
      <c r="AD500" t="s">
        <v>1236</v>
      </c>
    </row>
    <row r="501" spans="1:30" x14ac:dyDescent="0.25">
      <c r="H501" t="s">
        <v>1237</v>
      </c>
    </row>
    <row r="502" spans="1:30" x14ac:dyDescent="0.25">
      <c r="A502">
        <v>248</v>
      </c>
      <c r="B502">
        <v>2306</v>
      </c>
      <c r="C502" t="s">
        <v>1238</v>
      </c>
      <c r="D502" t="s">
        <v>20</v>
      </c>
      <c r="E502" t="s">
        <v>1183</v>
      </c>
      <c r="F502" t="s">
        <v>1239</v>
      </c>
      <c r="G502" t="str">
        <f>"201409000690"</f>
        <v>201409000690</v>
      </c>
      <c r="H502" t="s">
        <v>582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50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76</v>
      </c>
      <c r="W502">
        <v>532</v>
      </c>
      <c r="X502">
        <v>0</v>
      </c>
      <c r="Z502">
        <v>1</v>
      </c>
      <c r="AA502">
        <v>0</v>
      </c>
      <c r="AB502">
        <v>4</v>
      </c>
      <c r="AC502">
        <v>68</v>
      </c>
      <c r="AD502" t="s">
        <v>1240</v>
      </c>
    </row>
    <row r="503" spans="1:30" x14ac:dyDescent="0.25">
      <c r="H503" t="s">
        <v>1241</v>
      </c>
    </row>
    <row r="504" spans="1:30" x14ac:dyDescent="0.25">
      <c r="A504">
        <v>249</v>
      </c>
      <c r="B504">
        <v>4445</v>
      </c>
      <c r="C504" t="s">
        <v>1242</v>
      </c>
      <c r="D504" t="s">
        <v>27</v>
      </c>
      <c r="E504" t="s">
        <v>74</v>
      </c>
      <c r="F504" t="s">
        <v>1243</v>
      </c>
      <c r="G504" t="str">
        <f>"00286278"</f>
        <v>00286278</v>
      </c>
      <c r="H504" t="s">
        <v>182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70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84</v>
      </c>
      <c r="W504">
        <v>588</v>
      </c>
      <c r="X504">
        <v>0</v>
      </c>
      <c r="Z504">
        <v>0</v>
      </c>
      <c r="AA504">
        <v>0</v>
      </c>
      <c r="AB504">
        <v>0</v>
      </c>
      <c r="AC504">
        <v>0</v>
      </c>
      <c r="AD504" t="s">
        <v>1244</v>
      </c>
    </row>
    <row r="505" spans="1:30" x14ac:dyDescent="0.25">
      <c r="H505" t="s">
        <v>1245</v>
      </c>
    </row>
    <row r="506" spans="1:30" x14ac:dyDescent="0.25">
      <c r="A506">
        <v>250</v>
      </c>
      <c r="B506">
        <v>2550</v>
      </c>
      <c r="C506" t="s">
        <v>1246</v>
      </c>
      <c r="D506" t="s">
        <v>27</v>
      </c>
      <c r="E506" t="s">
        <v>167</v>
      </c>
      <c r="F506" t="s">
        <v>1247</v>
      </c>
      <c r="G506" t="str">
        <f>"201103000316"</f>
        <v>201103000316</v>
      </c>
      <c r="H506">
        <v>759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84</v>
      </c>
      <c r="W506">
        <v>588</v>
      </c>
      <c r="X506">
        <v>0</v>
      </c>
      <c r="Z506">
        <v>0</v>
      </c>
      <c r="AA506">
        <v>0</v>
      </c>
      <c r="AB506">
        <v>0</v>
      </c>
      <c r="AC506">
        <v>0</v>
      </c>
      <c r="AD506">
        <v>1377</v>
      </c>
    </row>
    <row r="507" spans="1:30" x14ac:dyDescent="0.25">
      <c r="H507" t="s">
        <v>1248</v>
      </c>
    </row>
    <row r="508" spans="1:30" x14ac:dyDescent="0.25">
      <c r="A508">
        <v>251</v>
      </c>
      <c r="B508">
        <v>3572</v>
      </c>
      <c r="C508" t="s">
        <v>1249</v>
      </c>
      <c r="D508" t="s">
        <v>1250</v>
      </c>
      <c r="E508" t="s">
        <v>1251</v>
      </c>
      <c r="F508" t="s">
        <v>1252</v>
      </c>
      <c r="G508" t="str">
        <f>"201410002857"</f>
        <v>201410002857</v>
      </c>
      <c r="H508">
        <v>726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30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84</v>
      </c>
      <c r="W508">
        <v>588</v>
      </c>
      <c r="X508">
        <v>0</v>
      </c>
      <c r="Z508">
        <v>0</v>
      </c>
      <c r="AA508">
        <v>0</v>
      </c>
      <c r="AB508">
        <v>0</v>
      </c>
      <c r="AC508">
        <v>0</v>
      </c>
      <c r="AD508">
        <v>1374</v>
      </c>
    </row>
    <row r="509" spans="1:30" x14ac:dyDescent="0.25">
      <c r="H509" t="s">
        <v>1253</v>
      </c>
    </row>
    <row r="510" spans="1:30" x14ac:dyDescent="0.25">
      <c r="A510">
        <v>252</v>
      </c>
      <c r="B510">
        <v>783</v>
      </c>
      <c r="C510" t="s">
        <v>1254</v>
      </c>
      <c r="D510" t="s">
        <v>54</v>
      </c>
      <c r="E510" t="s">
        <v>94</v>
      </c>
      <c r="F510" t="s">
        <v>1255</v>
      </c>
      <c r="G510" t="str">
        <f>"201409002626"</f>
        <v>201409002626</v>
      </c>
      <c r="H510">
        <v>715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70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84</v>
      </c>
      <c r="W510">
        <v>588</v>
      </c>
      <c r="X510">
        <v>0</v>
      </c>
      <c r="Z510">
        <v>0</v>
      </c>
      <c r="AA510">
        <v>0</v>
      </c>
      <c r="AB510">
        <v>0</v>
      </c>
      <c r="AC510">
        <v>0</v>
      </c>
      <c r="AD510">
        <v>1373</v>
      </c>
    </row>
    <row r="511" spans="1:30" x14ac:dyDescent="0.25">
      <c r="H511" t="s">
        <v>1256</v>
      </c>
    </row>
    <row r="512" spans="1:30" x14ac:dyDescent="0.25">
      <c r="A512">
        <v>253</v>
      </c>
      <c r="B512">
        <v>1874</v>
      </c>
      <c r="C512" t="s">
        <v>568</v>
      </c>
      <c r="D512" t="s">
        <v>174</v>
      </c>
      <c r="E512" t="s">
        <v>41</v>
      </c>
      <c r="F512" t="s">
        <v>1257</v>
      </c>
      <c r="G512" t="str">
        <f>"201504002069"</f>
        <v>201504002069</v>
      </c>
      <c r="H512" t="s">
        <v>736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70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84</v>
      </c>
      <c r="W512">
        <v>588</v>
      </c>
      <c r="X512">
        <v>0</v>
      </c>
      <c r="Z512">
        <v>0</v>
      </c>
      <c r="AA512">
        <v>0</v>
      </c>
      <c r="AB512">
        <v>0</v>
      </c>
      <c r="AC512">
        <v>0</v>
      </c>
      <c r="AD512" t="s">
        <v>1258</v>
      </c>
    </row>
    <row r="513" spans="1:30" x14ac:dyDescent="0.25">
      <c r="H513" t="s">
        <v>1259</v>
      </c>
    </row>
    <row r="514" spans="1:30" x14ac:dyDescent="0.25">
      <c r="A514">
        <v>254</v>
      </c>
      <c r="B514">
        <v>2105</v>
      </c>
      <c r="C514" t="s">
        <v>1260</v>
      </c>
      <c r="D514" t="s">
        <v>504</v>
      </c>
      <c r="E514" t="s">
        <v>54</v>
      </c>
      <c r="F514" t="s">
        <v>1261</v>
      </c>
      <c r="G514" t="str">
        <f>"200801001784"</f>
        <v>200801001784</v>
      </c>
      <c r="H514" t="s">
        <v>340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70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84</v>
      </c>
      <c r="W514">
        <v>588</v>
      </c>
      <c r="X514">
        <v>0</v>
      </c>
      <c r="Z514">
        <v>0</v>
      </c>
      <c r="AA514">
        <v>0</v>
      </c>
      <c r="AB514">
        <v>0</v>
      </c>
      <c r="AC514">
        <v>0</v>
      </c>
      <c r="AD514" t="s">
        <v>1262</v>
      </c>
    </row>
    <row r="515" spans="1:30" x14ac:dyDescent="0.25">
      <c r="H515" t="s">
        <v>1263</v>
      </c>
    </row>
    <row r="516" spans="1:30" x14ac:dyDescent="0.25">
      <c r="A516">
        <v>255</v>
      </c>
      <c r="B516">
        <v>2508</v>
      </c>
      <c r="C516" t="s">
        <v>1264</v>
      </c>
      <c r="D516" t="s">
        <v>167</v>
      </c>
      <c r="E516" t="s">
        <v>54</v>
      </c>
      <c r="F516" t="s">
        <v>1265</v>
      </c>
      <c r="G516" t="str">
        <f>"201409004285"</f>
        <v>201409004285</v>
      </c>
      <c r="H516" t="s">
        <v>1202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50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84</v>
      </c>
      <c r="W516">
        <v>588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1266</v>
      </c>
    </row>
    <row r="517" spans="1:30" x14ac:dyDescent="0.25">
      <c r="H517" t="s">
        <v>1267</v>
      </c>
    </row>
    <row r="518" spans="1:30" x14ac:dyDescent="0.25">
      <c r="A518">
        <v>256</v>
      </c>
      <c r="B518">
        <v>4973</v>
      </c>
      <c r="C518" t="s">
        <v>1268</v>
      </c>
      <c r="D518" t="s">
        <v>168</v>
      </c>
      <c r="E518" t="s">
        <v>473</v>
      </c>
      <c r="F518" t="s">
        <v>1269</v>
      </c>
      <c r="G518" t="str">
        <f>"00359336"</f>
        <v>00359336</v>
      </c>
      <c r="H518" t="s">
        <v>594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30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84</v>
      </c>
      <c r="W518">
        <v>588</v>
      </c>
      <c r="X518">
        <v>0</v>
      </c>
      <c r="Z518">
        <v>0</v>
      </c>
      <c r="AA518">
        <v>0</v>
      </c>
      <c r="AB518">
        <v>0</v>
      </c>
      <c r="AC518">
        <v>0</v>
      </c>
      <c r="AD518" t="s">
        <v>1270</v>
      </c>
    </row>
    <row r="519" spans="1:30" x14ac:dyDescent="0.25">
      <c r="H519" t="s">
        <v>1271</v>
      </c>
    </row>
    <row r="520" spans="1:30" x14ac:dyDescent="0.25">
      <c r="A520">
        <v>257</v>
      </c>
      <c r="B520">
        <v>4679</v>
      </c>
      <c r="C520" t="s">
        <v>1272</v>
      </c>
      <c r="D520" t="s">
        <v>192</v>
      </c>
      <c r="E520" t="s">
        <v>90</v>
      </c>
      <c r="F520" t="s">
        <v>1273</v>
      </c>
      <c r="G520" t="str">
        <f>"00264934"</f>
        <v>00264934</v>
      </c>
      <c r="H520" t="s">
        <v>495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84</v>
      </c>
      <c r="W520">
        <v>588</v>
      </c>
      <c r="X520">
        <v>0</v>
      </c>
      <c r="Z520">
        <v>0</v>
      </c>
      <c r="AA520">
        <v>0</v>
      </c>
      <c r="AB520">
        <v>0</v>
      </c>
      <c r="AC520">
        <v>0</v>
      </c>
      <c r="AD520" t="s">
        <v>1274</v>
      </c>
    </row>
    <row r="521" spans="1:30" x14ac:dyDescent="0.25">
      <c r="H521" t="s">
        <v>1275</v>
      </c>
    </row>
    <row r="522" spans="1:30" x14ac:dyDescent="0.25">
      <c r="A522">
        <v>258</v>
      </c>
      <c r="B522">
        <v>728</v>
      </c>
      <c r="C522" t="s">
        <v>294</v>
      </c>
      <c r="D522" t="s">
        <v>167</v>
      </c>
      <c r="E522" t="s">
        <v>54</v>
      </c>
      <c r="F522" t="s">
        <v>1276</v>
      </c>
      <c r="G522" t="str">
        <f>"201402012023"</f>
        <v>201402012023</v>
      </c>
      <c r="H522" t="s">
        <v>654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70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76</v>
      </c>
      <c r="W522">
        <v>532</v>
      </c>
      <c r="X522">
        <v>0</v>
      </c>
      <c r="Z522">
        <v>0</v>
      </c>
      <c r="AA522">
        <v>0</v>
      </c>
      <c r="AB522">
        <v>0</v>
      </c>
      <c r="AC522">
        <v>0</v>
      </c>
      <c r="AD522" t="s">
        <v>1277</v>
      </c>
    </row>
    <row r="523" spans="1:30" x14ac:dyDescent="0.25">
      <c r="H523" t="s">
        <v>1278</v>
      </c>
    </row>
    <row r="524" spans="1:30" x14ac:dyDescent="0.25">
      <c r="A524">
        <v>259</v>
      </c>
      <c r="B524">
        <v>4251</v>
      </c>
      <c r="C524" t="s">
        <v>1279</v>
      </c>
      <c r="D524" t="s">
        <v>509</v>
      </c>
      <c r="E524" t="s">
        <v>1280</v>
      </c>
      <c r="F524" t="s">
        <v>1281</v>
      </c>
      <c r="G524" t="str">
        <f>"201410010782"</f>
        <v>201410010782</v>
      </c>
      <c r="H524" t="s">
        <v>50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70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76</v>
      </c>
      <c r="W524">
        <v>532</v>
      </c>
      <c r="X524">
        <v>0</v>
      </c>
      <c r="Z524">
        <v>0</v>
      </c>
      <c r="AA524">
        <v>0</v>
      </c>
      <c r="AB524">
        <v>0</v>
      </c>
      <c r="AC524">
        <v>0</v>
      </c>
      <c r="AD524" t="s">
        <v>1282</v>
      </c>
    </row>
    <row r="525" spans="1:30" x14ac:dyDescent="0.25">
      <c r="H525" t="s">
        <v>1283</v>
      </c>
    </row>
    <row r="526" spans="1:30" x14ac:dyDescent="0.25">
      <c r="A526">
        <v>260</v>
      </c>
      <c r="B526">
        <v>1008</v>
      </c>
      <c r="C526" t="s">
        <v>1284</v>
      </c>
      <c r="D526" t="s">
        <v>473</v>
      </c>
      <c r="E526" t="s">
        <v>439</v>
      </c>
      <c r="F526" t="s">
        <v>1285</v>
      </c>
      <c r="G526" t="str">
        <f>"201504001790"</f>
        <v>201504001790</v>
      </c>
      <c r="H526" t="s">
        <v>29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84</v>
      </c>
      <c r="W526">
        <v>588</v>
      </c>
      <c r="X526">
        <v>0</v>
      </c>
      <c r="Z526">
        <v>0</v>
      </c>
      <c r="AA526">
        <v>0</v>
      </c>
      <c r="AB526">
        <v>0</v>
      </c>
      <c r="AC526">
        <v>0</v>
      </c>
      <c r="AD526" t="s">
        <v>1286</v>
      </c>
    </row>
    <row r="527" spans="1:30" x14ac:dyDescent="0.25">
      <c r="H527" t="s">
        <v>1287</v>
      </c>
    </row>
    <row r="528" spans="1:30" x14ac:dyDescent="0.25">
      <c r="A528">
        <v>261</v>
      </c>
      <c r="B528">
        <v>3363</v>
      </c>
      <c r="C528" t="s">
        <v>1288</v>
      </c>
      <c r="D528" t="s">
        <v>34</v>
      </c>
      <c r="E528" t="s">
        <v>33</v>
      </c>
      <c r="F528" t="s">
        <v>1289</v>
      </c>
      <c r="G528" t="str">
        <f>"201402008592"</f>
        <v>201402008592</v>
      </c>
      <c r="H528" t="s">
        <v>240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70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77</v>
      </c>
      <c r="W528">
        <v>539</v>
      </c>
      <c r="X528">
        <v>0</v>
      </c>
      <c r="Z528">
        <v>0</v>
      </c>
      <c r="AA528">
        <v>0</v>
      </c>
      <c r="AB528">
        <v>0</v>
      </c>
      <c r="AC528">
        <v>0</v>
      </c>
      <c r="AD528" t="s">
        <v>1290</v>
      </c>
    </row>
    <row r="529" spans="1:30" x14ac:dyDescent="0.25">
      <c r="H529" t="s">
        <v>1291</v>
      </c>
    </row>
    <row r="530" spans="1:30" x14ac:dyDescent="0.25">
      <c r="A530">
        <v>262</v>
      </c>
      <c r="B530">
        <v>3390</v>
      </c>
      <c r="C530" t="s">
        <v>1292</v>
      </c>
      <c r="D530" t="s">
        <v>84</v>
      </c>
      <c r="E530" t="s">
        <v>41</v>
      </c>
      <c r="F530" t="s">
        <v>1293</v>
      </c>
      <c r="G530" t="str">
        <f>"201412000165"</f>
        <v>201412000165</v>
      </c>
      <c r="H530" t="s">
        <v>1215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50</v>
      </c>
      <c r="O530">
        <v>0</v>
      </c>
      <c r="P530">
        <v>50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84</v>
      </c>
      <c r="W530">
        <v>588</v>
      </c>
      <c r="X530">
        <v>0</v>
      </c>
      <c r="Z530">
        <v>0</v>
      </c>
      <c r="AA530">
        <v>0</v>
      </c>
      <c r="AB530">
        <v>0</v>
      </c>
      <c r="AC530">
        <v>0</v>
      </c>
      <c r="AD530" t="s">
        <v>1294</v>
      </c>
    </row>
    <row r="531" spans="1:30" x14ac:dyDescent="0.25">
      <c r="H531" t="s">
        <v>1295</v>
      </c>
    </row>
    <row r="532" spans="1:30" x14ac:dyDescent="0.25">
      <c r="A532">
        <v>263</v>
      </c>
      <c r="B532">
        <v>4582</v>
      </c>
      <c r="C532" t="s">
        <v>881</v>
      </c>
      <c r="D532" t="s">
        <v>1032</v>
      </c>
      <c r="E532" t="s">
        <v>1296</v>
      </c>
      <c r="F532" t="s">
        <v>1297</v>
      </c>
      <c r="G532" t="str">
        <f>"201504002610"</f>
        <v>201504002610</v>
      </c>
      <c r="H532" t="s">
        <v>856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84</v>
      </c>
      <c r="W532">
        <v>588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1298</v>
      </c>
    </row>
    <row r="533" spans="1:30" x14ac:dyDescent="0.25">
      <c r="H533" t="s">
        <v>1299</v>
      </c>
    </row>
    <row r="534" spans="1:30" x14ac:dyDescent="0.25">
      <c r="A534">
        <v>264</v>
      </c>
      <c r="B534">
        <v>2640</v>
      </c>
      <c r="C534" t="s">
        <v>1300</v>
      </c>
      <c r="D534" t="s">
        <v>1301</v>
      </c>
      <c r="E534" t="s">
        <v>41</v>
      </c>
      <c r="F534" t="s">
        <v>1302</v>
      </c>
      <c r="G534" t="str">
        <f>"201410001325"</f>
        <v>201410001325</v>
      </c>
      <c r="H534" t="s">
        <v>1303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30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61</v>
      </c>
      <c r="W534">
        <v>427</v>
      </c>
      <c r="X534">
        <v>0</v>
      </c>
      <c r="Z534">
        <v>0</v>
      </c>
      <c r="AA534">
        <v>0</v>
      </c>
      <c r="AB534">
        <v>0</v>
      </c>
      <c r="AC534">
        <v>0</v>
      </c>
      <c r="AD534" t="s">
        <v>1304</v>
      </c>
    </row>
    <row r="535" spans="1:30" x14ac:dyDescent="0.25">
      <c r="H535" t="s">
        <v>601</v>
      </c>
    </row>
    <row r="536" spans="1:30" x14ac:dyDescent="0.25">
      <c r="A536">
        <v>265</v>
      </c>
      <c r="B536">
        <v>2840</v>
      </c>
      <c r="C536" t="s">
        <v>1305</v>
      </c>
      <c r="D536" t="s">
        <v>27</v>
      </c>
      <c r="E536" t="s">
        <v>34</v>
      </c>
      <c r="F536" t="s">
        <v>1306</v>
      </c>
      <c r="G536" t="str">
        <f>"00357621"</f>
        <v>00357621</v>
      </c>
      <c r="H536" t="s">
        <v>353</v>
      </c>
      <c r="I536">
        <v>0</v>
      </c>
      <c r="J536">
        <v>0</v>
      </c>
      <c r="K536">
        <v>0</v>
      </c>
      <c r="L536">
        <v>0</v>
      </c>
      <c r="M536">
        <v>100</v>
      </c>
      <c r="N536">
        <v>70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56</v>
      </c>
      <c r="W536">
        <v>392</v>
      </c>
      <c r="X536">
        <v>0</v>
      </c>
      <c r="Z536">
        <v>0</v>
      </c>
      <c r="AA536">
        <v>0</v>
      </c>
      <c r="AB536">
        <v>0</v>
      </c>
      <c r="AC536">
        <v>0</v>
      </c>
      <c r="AD536" t="s">
        <v>1307</v>
      </c>
    </row>
    <row r="537" spans="1:30" x14ac:dyDescent="0.25">
      <c r="H537" t="s">
        <v>1308</v>
      </c>
    </row>
    <row r="538" spans="1:30" x14ac:dyDescent="0.25">
      <c r="A538">
        <v>266</v>
      </c>
      <c r="B538">
        <v>3589</v>
      </c>
      <c r="C538" t="s">
        <v>1309</v>
      </c>
      <c r="D538" t="s">
        <v>27</v>
      </c>
      <c r="E538" t="s">
        <v>167</v>
      </c>
      <c r="F538" t="s">
        <v>1310</v>
      </c>
      <c r="G538" t="str">
        <f>"00341085"</f>
        <v>00341085</v>
      </c>
      <c r="H538" t="s">
        <v>1311</v>
      </c>
      <c r="I538">
        <v>0</v>
      </c>
      <c r="J538">
        <v>0</v>
      </c>
      <c r="K538">
        <v>0</v>
      </c>
      <c r="L538">
        <v>0</v>
      </c>
      <c r="M538">
        <v>100</v>
      </c>
      <c r="N538">
        <v>70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84</v>
      </c>
      <c r="W538">
        <v>588</v>
      </c>
      <c r="X538">
        <v>0</v>
      </c>
      <c r="Z538">
        <v>0</v>
      </c>
      <c r="AA538">
        <v>0</v>
      </c>
      <c r="AB538">
        <v>0</v>
      </c>
      <c r="AC538">
        <v>0</v>
      </c>
      <c r="AD538" t="s">
        <v>1312</v>
      </c>
    </row>
    <row r="539" spans="1:30" x14ac:dyDescent="0.25">
      <c r="H539" t="s">
        <v>1313</v>
      </c>
    </row>
    <row r="540" spans="1:30" x14ac:dyDescent="0.25">
      <c r="A540">
        <v>267</v>
      </c>
      <c r="B540">
        <v>3712</v>
      </c>
      <c r="C540" t="s">
        <v>117</v>
      </c>
      <c r="D540" t="s">
        <v>439</v>
      </c>
      <c r="E540" t="s">
        <v>74</v>
      </c>
      <c r="F540" t="s">
        <v>1314</v>
      </c>
      <c r="G540" t="str">
        <f>"201410005987"</f>
        <v>201410005987</v>
      </c>
      <c r="H540" t="s">
        <v>454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30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77</v>
      </c>
      <c r="W540">
        <v>539</v>
      </c>
      <c r="X540">
        <v>0</v>
      </c>
      <c r="Z540">
        <v>0</v>
      </c>
      <c r="AA540">
        <v>0</v>
      </c>
      <c r="AB540">
        <v>0</v>
      </c>
      <c r="AC540">
        <v>0</v>
      </c>
      <c r="AD540" t="s">
        <v>1315</v>
      </c>
    </row>
    <row r="541" spans="1:30" x14ac:dyDescent="0.25">
      <c r="H541" t="s">
        <v>1316</v>
      </c>
    </row>
    <row r="542" spans="1:30" x14ac:dyDescent="0.25">
      <c r="A542">
        <v>268</v>
      </c>
      <c r="B542">
        <v>2048</v>
      </c>
      <c r="C542" t="s">
        <v>1317</v>
      </c>
      <c r="D542" t="s">
        <v>504</v>
      </c>
      <c r="E542" t="s">
        <v>133</v>
      </c>
      <c r="F542" t="s">
        <v>1318</v>
      </c>
      <c r="G542" t="str">
        <f>"00160101"</f>
        <v>00160101</v>
      </c>
      <c r="H542" t="s">
        <v>801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84</v>
      </c>
      <c r="W542">
        <v>588</v>
      </c>
      <c r="X542">
        <v>0</v>
      </c>
      <c r="Z542">
        <v>0</v>
      </c>
      <c r="AA542">
        <v>0</v>
      </c>
      <c r="AB542">
        <v>0</v>
      </c>
      <c r="AC542">
        <v>0</v>
      </c>
      <c r="AD542" t="s">
        <v>1319</v>
      </c>
    </row>
    <row r="543" spans="1:30" x14ac:dyDescent="0.25">
      <c r="H543" t="s">
        <v>1320</v>
      </c>
    </row>
    <row r="544" spans="1:30" x14ac:dyDescent="0.25">
      <c r="A544">
        <v>269</v>
      </c>
      <c r="B544">
        <v>5214</v>
      </c>
      <c r="C544" t="s">
        <v>1321</v>
      </c>
      <c r="D544" t="s">
        <v>1150</v>
      </c>
      <c r="E544" t="s">
        <v>34</v>
      </c>
      <c r="F544" t="s">
        <v>1322</v>
      </c>
      <c r="G544" t="str">
        <f>"00369567"</f>
        <v>00369567</v>
      </c>
      <c r="H544" t="s">
        <v>594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84</v>
      </c>
      <c r="W544">
        <v>588</v>
      </c>
      <c r="X544">
        <v>0</v>
      </c>
      <c r="Z544">
        <v>0</v>
      </c>
      <c r="AA544">
        <v>0</v>
      </c>
      <c r="AB544">
        <v>0</v>
      </c>
      <c r="AC544">
        <v>0</v>
      </c>
      <c r="AD544" t="s">
        <v>1323</v>
      </c>
    </row>
    <row r="545" spans="1:30" x14ac:dyDescent="0.25">
      <c r="H545" t="s">
        <v>1324</v>
      </c>
    </row>
    <row r="546" spans="1:30" x14ac:dyDescent="0.25">
      <c r="A546">
        <v>270</v>
      </c>
      <c r="B546">
        <v>4683</v>
      </c>
      <c r="C546" t="s">
        <v>1325</v>
      </c>
      <c r="D546" t="s">
        <v>378</v>
      </c>
      <c r="E546" t="s">
        <v>41</v>
      </c>
      <c r="F546" t="s">
        <v>1326</v>
      </c>
      <c r="G546" t="str">
        <f>"201410000502"</f>
        <v>201410000502</v>
      </c>
      <c r="H546" t="s">
        <v>385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70</v>
      </c>
      <c r="O546">
        <v>0</v>
      </c>
      <c r="P546">
        <v>0</v>
      </c>
      <c r="Q546">
        <v>0</v>
      </c>
      <c r="R546">
        <v>30</v>
      </c>
      <c r="S546">
        <v>0</v>
      </c>
      <c r="T546">
        <v>0</v>
      </c>
      <c r="U546">
        <v>0</v>
      </c>
      <c r="V546">
        <v>64</v>
      </c>
      <c r="W546">
        <v>448</v>
      </c>
      <c r="X546">
        <v>0</v>
      </c>
      <c r="Z546">
        <v>0</v>
      </c>
      <c r="AA546">
        <v>0</v>
      </c>
      <c r="AB546">
        <v>0</v>
      </c>
      <c r="AC546">
        <v>0</v>
      </c>
      <c r="AD546" t="s">
        <v>1327</v>
      </c>
    </row>
    <row r="547" spans="1:30" x14ac:dyDescent="0.25">
      <c r="H547" t="s">
        <v>1328</v>
      </c>
    </row>
    <row r="548" spans="1:30" x14ac:dyDescent="0.25">
      <c r="A548">
        <v>271</v>
      </c>
      <c r="B548">
        <v>4921</v>
      </c>
      <c r="C548" t="s">
        <v>1329</v>
      </c>
      <c r="D548" t="s">
        <v>54</v>
      </c>
      <c r="E548" t="s">
        <v>27</v>
      </c>
      <c r="F548" t="s">
        <v>1330</v>
      </c>
      <c r="G548" t="str">
        <f>"201412006798"</f>
        <v>201412006798</v>
      </c>
      <c r="H548" t="s">
        <v>815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84</v>
      </c>
      <c r="W548">
        <v>588</v>
      </c>
      <c r="X548">
        <v>0</v>
      </c>
      <c r="Z548">
        <v>0</v>
      </c>
      <c r="AA548">
        <v>0</v>
      </c>
      <c r="AB548">
        <v>0</v>
      </c>
      <c r="AC548">
        <v>0</v>
      </c>
      <c r="AD548" t="s">
        <v>1331</v>
      </c>
    </row>
    <row r="549" spans="1:30" x14ac:dyDescent="0.25">
      <c r="H549" t="s">
        <v>1332</v>
      </c>
    </row>
    <row r="550" spans="1:30" x14ac:dyDescent="0.25">
      <c r="A550">
        <v>272</v>
      </c>
      <c r="B550">
        <v>4962</v>
      </c>
      <c r="C550" t="s">
        <v>1333</v>
      </c>
      <c r="D550" t="s">
        <v>145</v>
      </c>
      <c r="E550" t="s">
        <v>27</v>
      </c>
      <c r="F550" t="s">
        <v>1334</v>
      </c>
      <c r="G550" t="str">
        <f>"201410008432"</f>
        <v>201410008432</v>
      </c>
      <c r="H550" t="s">
        <v>86</v>
      </c>
      <c r="I550">
        <v>0</v>
      </c>
      <c r="J550">
        <v>0</v>
      </c>
      <c r="K550">
        <v>0</v>
      </c>
      <c r="L550">
        <v>0</v>
      </c>
      <c r="M550">
        <v>100</v>
      </c>
      <c r="N550">
        <v>70</v>
      </c>
      <c r="O550">
        <v>0</v>
      </c>
      <c r="P550">
        <v>30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57</v>
      </c>
      <c r="W550">
        <v>399</v>
      </c>
      <c r="X550">
        <v>0</v>
      </c>
      <c r="Z550">
        <v>0</v>
      </c>
      <c r="AA550">
        <v>0</v>
      </c>
      <c r="AB550">
        <v>0</v>
      </c>
      <c r="AC550">
        <v>0</v>
      </c>
      <c r="AD550" t="s">
        <v>1331</v>
      </c>
    </row>
    <row r="551" spans="1:30" x14ac:dyDescent="0.25">
      <c r="H551" t="s">
        <v>1335</v>
      </c>
    </row>
    <row r="552" spans="1:30" x14ac:dyDescent="0.25">
      <c r="A552">
        <v>273</v>
      </c>
      <c r="B552">
        <v>2127</v>
      </c>
      <c r="C552" t="s">
        <v>1336</v>
      </c>
      <c r="D552" t="s">
        <v>34</v>
      </c>
      <c r="E552" t="s">
        <v>41</v>
      </c>
      <c r="F552" t="s">
        <v>1337</v>
      </c>
      <c r="G552" t="str">
        <f>"201409000912"</f>
        <v>201409000912</v>
      </c>
      <c r="H552" t="s">
        <v>1338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70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84</v>
      </c>
      <c r="W552">
        <v>588</v>
      </c>
      <c r="X552">
        <v>0</v>
      </c>
      <c r="Z552">
        <v>0</v>
      </c>
      <c r="AA552">
        <v>0</v>
      </c>
      <c r="AB552">
        <v>0</v>
      </c>
      <c r="AC552">
        <v>0</v>
      </c>
      <c r="AD552" t="s">
        <v>1339</v>
      </c>
    </row>
    <row r="553" spans="1:30" x14ac:dyDescent="0.25">
      <c r="H553" t="s">
        <v>1340</v>
      </c>
    </row>
    <row r="554" spans="1:30" x14ac:dyDescent="0.25">
      <c r="A554">
        <v>274</v>
      </c>
      <c r="B554">
        <v>2141</v>
      </c>
      <c r="C554" t="s">
        <v>1341</v>
      </c>
      <c r="D554" t="s">
        <v>409</v>
      </c>
      <c r="E554" t="s">
        <v>41</v>
      </c>
      <c r="F554" t="s">
        <v>1342</v>
      </c>
      <c r="G554" t="str">
        <f>"00254351"</f>
        <v>00254351</v>
      </c>
      <c r="H554" t="s">
        <v>1338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70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84</v>
      </c>
      <c r="W554">
        <v>588</v>
      </c>
      <c r="X554">
        <v>0</v>
      </c>
      <c r="Z554">
        <v>0</v>
      </c>
      <c r="AA554">
        <v>0</v>
      </c>
      <c r="AB554">
        <v>0</v>
      </c>
      <c r="AC554">
        <v>0</v>
      </c>
      <c r="AD554" t="s">
        <v>1339</v>
      </c>
    </row>
    <row r="555" spans="1:30" x14ac:dyDescent="0.25">
      <c r="H555" t="s">
        <v>1343</v>
      </c>
    </row>
    <row r="556" spans="1:30" x14ac:dyDescent="0.25">
      <c r="A556">
        <v>275</v>
      </c>
      <c r="B556">
        <v>2558</v>
      </c>
      <c r="C556" t="s">
        <v>1344</v>
      </c>
      <c r="D556" t="s">
        <v>344</v>
      </c>
      <c r="E556" t="s">
        <v>74</v>
      </c>
      <c r="F556" t="s">
        <v>1345</v>
      </c>
      <c r="G556" t="str">
        <f>"00352689"</f>
        <v>00352689</v>
      </c>
      <c r="H556" t="s">
        <v>1346</v>
      </c>
      <c r="I556">
        <v>0</v>
      </c>
      <c r="J556">
        <v>0</v>
      </c>
      <c r="K556">
        <v>0</v>
      </c>
      <c r="L556">
        <v>200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60</v>
      </c>
      <c r="W556">
        <v>420</v>
      </c>
      <c r="X556">
        <v>0</v>
      </c>
      <c r="Z556">
        <v>0</v>
      </c>
      <c r="AA556">
        <v>0</v>
      </c>
      <c r="AB556">
        <v>0</v>
      </c>
      <c r="AC556">
        <v>0</v>
      </c>
      <c r="AD556" t="s">
        <v>1347</v>
      </c>
    </row>
    <row r="557" spans="1:30" x14ac:dyDescent="0.25">
      <c r="H557" t="s">
        <v>1348</v>
      </c>
    </row>
    <row r="558" spans="1:30" x14ac:dyDescent="0.25">
      <c r="A558">
        <v>276</v>
      </c>
      <c r="B558">
        <v>400</v>
      </c>
      <c r="C558" t="s">
        <v>1349</v>
      </c>
      <c r="D558" t="s">
        <v>1050</v>
      </c>
      <c r="E558" t="s">
        <v>34</v>
      </c>
      <c r="F558" t="s">
        <v>1350</v>
      </c>
      <c r="G558" t="str">
        <f>"00259462"</f>
        <v>00259462</v>
      </c>
      <c r="H558">
        <v>715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84</v>
      </c>
      <c r="W558">
        <v>588</v>
      </c>
      <c r="X558">
        <v>0</v>
      </c>
      <c r="Z558">
        <v>0</v>
      </c>
      <c r="AA558">
        <v>0</v>
      </c>
      <c r="AB558">
        <v>0</v>
      </c>
      <c r="AC558">
        <v>0</v>
      </c>
      <c r="AD558">
        <v>1333</v>
      </c>
    </row>
    <row r="559" spans="1:30" x14ac:dyDescent="0.25">
      <c r="H559">
        <v>1026</v>
      </c>
    </row>
    <row r="560" spans="1:30" x14ac:dyDescent="0.25">
      <c r="A560">
        <v>277</v>
      </c>
      <c r="B560">
        <v>1020</v>
      </c>
      <c r="C560" t="s">
        <v>1351</v>
      </c>
      <c r="D560" t="s">
        <v>663</v>
      </c>
      <c r="E560" t="s">
        <v>1352</v>
      </c>
      <c r="F560" t="s">
        <v>1353</v>
      </c>
      <c r="G560" t="str">
        <f>"201410006363"</f>
        <v>201410006363</v>
      </c>
      <c r="H560">
        <v>715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84</v>
      </c>
      <c r="W560">
        <v>588</v>
      </c>
      <c r="X560">
        <v>0</v>
      </c>
      <c r="Z560">
        <v>1</v>
      </c>
      <c r="AA560">
        <v>0</v>
      </c>
      <c r="AB560">
        <v>0</v>
      </c>
      <c r="AC560">
        <v>0</v>
      </c>
      <c r="AD560">
        <v>1333</v>
      </c>
    </row>
    <row r="561" spans="1:30" x14ac:dyDescent="0.25">
      <c r="H561" t="s">
        <v>1354</v>
      </c>
    </row>
    <row r="562" spans="1:30" x14ac:dyDescent="0.25">
      <c r="A562">
        <v>278</v>
      </c>
      <c r="B562">
        <v>4358</v>
      </c>
      <c r="C562" t="s">
        <v>1355</v>
      </c>
      <c r="D562" t="s">
        <v>41</v>
      </c>
      <c r="E562" t="s">
        <v>168</v>
      </c>
      <c r="F562" t="s">
        <v>1356</v>
      </c>
      <c r="G562" t="str">
        <f>"201410006248"</f>
        <v>201410006248</v>
      </c>
      <c r="H562" t="s">
        <v>1357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70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56</v>
      </c>
      <c r="W562">
        <v>392</v>
      </c>
      <c r="X562">
        <v>0</v>
      </c>
      <c r="Z562">
        <v>0</v>
      </c>
      <c r="AA562">
        <v>0</v>
      </c>
      <c r="AB562">
        <v>0</v>
      </c>
      <c r="AC562">
        <v>0</v>
      </c>
      <c r="AD562" t="s">
        <v>1358</v>
      </c>
    </row>
    <row r="563" spans="1:30" x14ac:dyDescent="0.25">
      <c r="H563" t="s">
        <v>1359</v>
      </c>
    </row>
    <row r="564" spans="1:30" x14ac:dyDescent="0.25">
      <c r="A564">
        <v>279</v>
      </c>
      <c r="B564">
        <v>708</v>
      </c>
      <c r="C564" t="s">
        <v>1360</v>
      </c>
      <c r="D564" t="s">
        <v>504</v>
      </c>
      <c r="E564" t="s">
        <v>192</v>
      </c>
      <c r="F564" t="s">
        <v>1361</v>
      </c>
      <c r="G564" t="str">
        <f>"201410005689"</f>
        <v>201410005689</v>
      </c>
      <c r="H564" t="s">
        <v>340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84</v>
      </c>
      <c r="W564">
        <v>588</v>
      </c>
      <c r="X564">
        <v>0</v>
      </c>
      <c r="Z564">
        <v>0</v>
      </c>
      <c r="AA564">
        <v>0</v>
      </c>
      <c r="AB564">
        <v>0</v>
      </c>
      <c r="AC564">
        <v>0</v>
      </c>
      <c r="AD564" t="s">
        <v>1362</v>
      </c>
    </row>
    <row r="565" spans="1:30" x14ac:dyDescent="0.25">
      <c r="H565" t="s">
        <v>1363</v>
      </c>
    </row>
    <row r="566" spans="1:30" x14ac:dyDescent="0.25">
      <c r="A566">
        <v>280</v>
      </c>
      <c r="B566">
        <v>1025</v>
      </c>
      <c r="C566" t="s">
        <v>1364</v>
      </c>
      <c r="D566" t="s">
        <v>54</v>
      </c>
      <c r="E566" t="s">
        <v>192</v>
      </c>
      <c r="F566" t="s">
        <v>1365</v>
      </c>
      <c r="G566" t="str">
        <f>"201410009831"</f>
        <v>201410009831</v>
      </c>
      <c r="H566" t="s">
        <v>1366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84</v>
      </c>
      <c r="W566">
        <v>588</v>
      </c>
      <c r="X566">
        <v>0</v>
      </c>
      <c r="Z566">
        <v>0</v>
      </c>
      <c r="AA566">
        <v>0</v>
      </c>
      <c r="AB566">
        <v>0</v>
      </c>
      <c r="AC566">
        <v>0</v>
      </c>
      <c r="AD566" t="s">
        <v>1367</v>
      </c>
    </row>
    <row r="567" spans="1:30" x14ac:dyDescent="0.25">
      <c r="H567" t="s">
        <v>1368</v>
      </c>
    </row>
    <row r="568" spans="1:30" x14ac:dyDescent="0.25">
      <c r="A568">
        <v>281</v>
      </c>
      <c r="B568">
        <v>2803</v>
      </c>
      <c r="C568" t="s">
        <v>1369</v>
      </c>
      <c r="D568" t="s">
        <v>908</v>
      </c>
      <c r="E568" t="s">
        <v>84</v>
      </c>
      <c r="F568" t="s">
        <v>1370</v>
      </c>
      <c r="G568" t="str">
        <f>"00018083"</f>
        <v>00018083</v>
      </c>
      <c r="H568" t="s">
        <v>1371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84</v>
      </c>
      <c r="W568">
        <v>588</v>
      </c>
      <c r="X568">
        <v>0</v>
      </c>
      <c r="Z568">
        <v>0</v>
      </c>
      <c r="AA568">
        <v>0</v>
      </c>
      <c r="AB568">
        <v>0</v>
      </c>
      <c r="AC568">
        <v>0</v>
      </c>
      <c r="AD568" t="s">
        <v>1372</v>
      </c>
    </row>
    <row r="569" spans="1:30" x14ac:dyDescent="0.25">
      <c r="H569" t="s">
        <v>1373</v>
      </c>
    </row>
    <row r="570" spans="1:30" x14ac:dyDescent="0.25">
      <c r="A570">
        <v>282</v>
      </c>
      <c r="B570">
        <v>922</v>
      </c>
      <c r="C570" t="s">
        <v>1374</v>
      </c>
      <c r="D570" t="s">
        <v>473</v>
      </c>
      <c r="E570" t="s">
        <v>54</v>
      </c>
      <c r="F570" t="s">
        <v>1375</v>
      </c>
      <c r="G570" t="str">
        <f>"00251596"</f>
        <v>00251596</v>
      </c>
      <c r="H570" t="s">
        <v>466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30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84</v>
      </c>
      <c r="W570">
        <v>588</v>
      </c>
      <c r="X570">
        <v>0</v>
      </c>
      <c r="Z570">
        <v>0</v>
      </c>
      <c r="AA570">
        <v>0</v>
      </c>
      <c r="AB570">
        <v>0</v>
      </c>
      <c r="AC570">
        <v>0</v>
      </c>
      <c r="AD570" t="s">
        <v>1376</v>
      </c>
    </row>
    <row r="571" spans="1:30" x14ac:dyDescent="0.25">
      <c r="H571" t="s">
        <v>1377</v>
      </c>
    </row>
    <row r="572" spans="1:30" x14ac:dyDescent="0.25">
      <c r="A572">
        <v>283</v>
      </c>
      <c r="B572">
        <v>471</v>
      </c>
      <c r="C572" t="s">
        <v>1378</v>
      </c>
      <c r="D572" t="s">
        <v>20</v>
      </c>
      <c r="E572" t="s">
        <v>27</v>
      </c>
      <c r="F572" t="s">
        <v>1379</v>
      </c>
      <c r="G572" t="str">
        <f>"00298494"</f>
        <v>00298494</v>
      </c>
      <c r="H572" t="s">
        <v>1380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50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17</v>
      </c>
      <c r="W572">
        <v>119</v>
      </c>
      <c r="X572">
        <v>0</v>
      </c>
      <c r="Z572">
        <v>0</v>
      </c>
      <c r="AA572">
        <v>0</v>
      </c>
      <c r="AB572">
        <v>24</v>
      </c>
      <c r="AC572">
        <v>408</v>
      </c>
      <c r="AD572" t="s">
        <v>1381</v>
      </c>
    </row>
    <row r="573" spans="1:30" x14ac:dyDescent="0.25">
      <c r="H573" t="s">
        <v>1382</v>
      </c>
    </row>
    <row r="574" spans="1:30" x14ac:dyDescent="0.25">
      <c r="A574">
        <v>284</v>
      </c>
      <c r="B574">
        <v>4361</v>
      </c>
      <c r="C574" t="s">
        <v>1383</v>
      </c>
      <c r="D574" t="s">
        <v>60</v>
      </c>
      <c r="E574" t="s">
        <v>167</v>
      </c>
      <c r="F574" t="s">
        <v>1384</v>
      </c>
      <c r="G574" t="str">
        <f>"00358115"</f>
        <v>00358115</v>
      </c>
      <c r="H574" t="s">
        <v>963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70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73</v>
      </c>
      <c r="W574">
        <v>511</v>
      </c>
      <c r="X574">
        <v>0</v>
      </c>
      <c r="Z574">
        <v>0</v>
      </c>
      <c r="AA574">
        <v>0</v>
      </c>
      <c r="AB574">
        <v>0</v>
      </c>
      <c r="AC574">
        <v>0</v>
      </c>
      <c r="AD574" t="s">
        <v>1385</v>
      </c>
    </row>
    <row r="575" spans="1:30" x14ac:dyDescent="0.25">
      <c r="H575" t="s">
        <v>1386</v>
      </c>
    </row>
    <row r="576" spans="1:30" x14ac:dyDescent="0.25">
      <c r="A576">
        <v>285</v>
      </c>
      <c r="B576">
        <v>4721</v>
      </c>
      <c r="C576" t="s">
        <v>1387</v>
      </c>
      <c r="D576" t="s">
        <v>198</v>
      </c>
      <c r="E576" t="s">
        <v>1388</v>
      </c>
      <c r="F576" t="s">
        <v>1389</v>
      </c>
      <c r="G576" t="str">
        <f>"00144794"</f>
        <v>00144794</v>
      </c>
      <c r="H576" t="s">
        <v>1390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30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84</v>
      </c>
      <c r="W576">
        <v>588</v>
      </c>
      <c r="X576">
        <v>0</v>
      </c>
      <c r="Z576">
        <v>0</v>
      </c>
      <c r="AA576">
        <v>0</v>
      </c>
      <c r="AB576">
        <v>0</v>
      </c>
      <c r="AC576">
        <v>0</v>
      </c>
      <c r="AD576" t="s">
        <v>1391</v>
      </c>
    </row>
    <row r="577" spans="1:30" x14ac:dyDescent="0.25">
      <c r="H577" t="s">
        <v>1392</v>
      </c>
    </row>
    <row r="578" spans="1:30" x14ac:dyDescent="0.25">
      <c r="A578">
        <v>286</v>
      </c>
      <c r="B578">
        <v>663</v>
      </c>
      <c r="C578" t="s">
        <v>1393</v>
      </c>
      <c r="D578" t="s">
        <v>167</v>
      </c>
      <c r="E578" t="s">
        <v>33</v>
      </c>
      <c r="F578" t="s">
        <v>1394</v>
      </c>
      <c r="G578" t="str">
        <f>"00302297"</f>
        <v>00302297</v>
      </c>
      <c r="H578" t="s">
        <v>1395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70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84</v>
      </c>
      <c r="W578">
        <v>588</v>
      </c>
      <c r="X578">
        <v>0</v>
      </c>
      <c r="Z578">
        <v>0</v>
      </c>
      <c r="AA578">
        <v>0</v>
      </c>
      <c r="AB578">
        <v>0</v>
      </c>
      <c r="AC578">
        <v>0</v>
      </c>
      <c r="AD578" t="s">
        <v>1396</v>
      </c>
    </row>
    <row r="579" spans="1:30" x14ac:dyDescent="0.25">
      <c r="H579" t="s">
        <v>1397</v>
      </c>
    </row>
    <row r="580" spans="1:30" x14ac:dyDescent="0.25">
      <c r="A580">
        <v>287</v>
      </c>
      <c r="B580">
        <v>1109</v>
      </c>
      <c r="C580" t="s">
        <v>859</v>
      </c>
      <c r="D580" t="s">
        <v>33</v>
      </c>
      <c r="E580" t="s">
        <v>54</v>
      </c>
      <c r="F580" t="s">
        <v>1398</v>
      </c>
      <c r="G580" t="str">
        <f>"200802011249"</f>
        <v>200802011249</v>
      </c>
      <c r="H580" t="s">
        <v>511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84</v>
      </c>
      <c r="W580">
        <v>588</v>
      </c>
      <c r="X580">
        <v>0</v>
      </c>
      <c r="Z580">
        <v>0</v>
      </c>
      <c r="AA580">
        <v>0</v>
      </c>
      <c r="AB580">
        <v>0</v>
      </c>
      <c r="AC580">
        <v>0</v>
      </c>
      <c r="AD580" t="s">
        <v>1399</v>
      </c>
    </row>
    <row r="581" spans="1:30" x14ac:dyDescent="0.25">
      <c r="H581" t="s">
        <v>674</v>
      </c>
    </row>
    <row r="582" spans="1:30" x14ac:dyDescent="0.25">
      <c r="A582">
        <v>288</v>
      </c>
      <c r="B582">
        <v>831</v>
      </c>
      <c r="C582" t="s">
        <v>1400</v>
      </c>
      <c r="D582" t="s">
        <v>1401</v>
      </c>
      <c r="E582" t="s">
        <v>84</v>
      </c>
      <c r="F582" t="s">
        <v>1402</v>
      </c>
      <c r="G582" t="str">
        <f>"201410011264"</f>
        <v>201410011264</v>
      </c>
      <c r="H582" t="s">
        <v>113</v>
      </c>
      <c r="I582">
        <v>0</v>
      </c>
      <c r="J582">
        <v>0</v>
      </c>
      <c r="K582">
        <v>0</v>
      </c>
      <c r="L582">
        <v>200</v>
      </c>
      <c r="M582">
        <v>0</v>
      </c>
      <c r="N582">
        <v>50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36</v>
      </c>
      <c r="W582">
        <v>252</v>
      </c>
      <c r="X582">
        <v>0</v>
      </c>
      <c r="Z582">
        <v>0</v>
      </c>
      <c r="AA582">
        <v>0</v>
      </c>
      <c r="AB582">
        <v>0</v>
      </c>
      <c r="AC582">
        <v>0</v>
      </c>
      <c r="AD582" t="s">
        <v>1403</v>
      </c>
    </row>
    <row r="583" spans="1:30" x14ac:dyDescent="0.25">
      <c r="H583" t="s">
        <v>1404</v>
      </c>
    </row>
    <row r="584" spans="1:30" x14ac:dyDescent="0.25">
      <c r="A584">
        <v>289</v>
      </c>
      <c r="B584">
        <v>174</v>
      </c>
      <c r="C584" t="s">
        <v>1405</v>
      </c>
      <c r="D584" t="s">
        <v>1406</v>
      </c>
      <c r="E584" t="s">
        <v>304</v>
      </c>
      <c r="F584" t="s">
        <v>1407</v>
      </c>
      <c r="G584" t="str">
        <f>"201401000960"</f>
        <v>201401000960</v>
      </c>
      <c r="H584" t="s">
        <v>1408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30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84</v>
      </c>
      <c r="W584">
        <v>588</v>
      </c>
      <c r="X584">
        <v>0</v>
      </c>
      <c r="Z584">
        <v>0</v>
      </c>
      <c r="AA584">
        <v>0</v>
      </c>
      <c r="AB584">
        <v>0</v>
      </c>
      <c r="AC584">
        <v>0</v>
      </c>
      <c r="AD584" t="s">
        <v>1409</v>
      </c>
    </row>
    <row r="585" spans="1:30" x14ac:dyDescent="0.25">
      <c r="H585" t="s">
        <v>1410</v>
      </c>
    </row>
    <row r="586" spans="1:30" x14ac:dyDescent="0.25">
      <c r="A586">
        <v>290</v>
      </c>
      <c r="B586">
        <v>1694</v>
      </c>
      <c r="C586" t="s">
        <v>1411</v>
      </c>
      <c r="D586" t="s">
        <v>41</v>
      </c>
      <c r="E586" t="s">
        <v>1118</v>
      </c>
      <c r="F586" t="s">
        <v>1412</v>
      </c>
      <c r="G586" t="str">
        <f>"201504001923"</f>
        <v>201504001923</v>
      </c>
      <c r="H586" t="s">
        <v>230</v>
      </c>
      <c r="I586">
        <v>0</v>
      </c>
      <c r="J586">
        <v>0</v>
      </c>
      <c r="K586">
        <v>0</v>
      </c>
      <c r="L586">
        <v>200</v>
      </c>
      <c r="M586">
        <v>0</v>
      </c>
      <c r="N586">
        <v>70</v>
      </c>
      <c r="O586">
        <v>0</v>
      </c>
      <c r="P586">
        <v>30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32</v>
      </c>
      <c r="W586">
        <v>224</v>
      </c>
      <c r="X586">
        <v>0</v>
      </c>
      <c r="Z586">
        <v>0</v>
      </c>
      <c r="AA586">
        <v>0</v>
      </c>
      <c r="AB586">
        <v>0</v>
      </c>
      <c r="AC586">
        <v>0</v>
      </c>
      <c r="AD586" t="s">
        <v>1413</v>
      </c>
    </row>
    <row r="587" spans="1:30" x14ac:dyDescent="0.25">
      <c r="H587" t="s">
        <v>1414</v>
      </c>
    </row>
    <row r="588" spans="1:30" x14ac:dyDescent="0.25">
      <c r="A588">
        <v>291</v>
      </c>
      <c r="B588">
        <v>2132</v>
      </c>
      <c r="C588" t="s">
        <v>1415</v>
      </c>
      <c r="D588" t="s">
        <v>84</v>
      </c>
      <c r="E588" t="s">
        <v>60</v>
      </c>
      <c r="F588" t="s">
        <v>1416</v>
      </c>
      <c r="G588" t="str">
        <f>"201504003164"</f>
        <v>201504003164</v>
      </c>
      <c r="H588" t="s">
        <v>1417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70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84</v>
      </c>
      <c r="W588">
        <v>588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1418</v>
      </c>
    </row>
    <row r="589" spans="1:30" x14ac:dyDescent="0.25">
      <c r="H589" t="s">
        <v>1419</v>
      </c>
    </row>
    <row r="590" spans="1:30" x14ac:dyDescent="0.25">
      <c r="A590">
        <v>292</v>
      </c>
      <c r="B590">
        <v>2065</v>
      </c>
      <c r="C590" t="s">
        <v>1420</v>
      </c>
      <c r="D590" t="s">
        <v>174</v>
      </c>
      <c r="E590" t="s">
        <v>20</v>
      </c>
      <c r="F590" t="s">
        <v>1421</v>
      </c>
      <c r="G590" t="str">
        <f>"00328326"</f>
        <v>00328326</v>
      </c>
      <c r="H590" t="s">
        <v>873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30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84</v>
      </c>
      <c r="W590">
        <v>588</v>
      </c>
      <c r="X590">
        <v>0</v>
      </c>
      <c r="Z590">
        <v>0</v>
      </c>
      <c r="AA590">
        <v>0</v>
      </c>
      <c r="AB590">
        <v>0</v>
      </c>
      <c r="AC590">
        <v>0</v>
      </c>
      <c r="AD590" t="s">
        <v>1422</v>
      </c>
    </row>
    <row r="591" spans="1:30" x14ac:dyDescent="0.25">
      <c r="H591" t="s">
        <v>1423</v>
      </c>
    </row>
    <row r="592" spans="1:30" x14ac:dyDescent="0.25">
      <c r="A592">
        <v>293</v>
      </c>
      <c r="B592">
        <v>1211</v>
      </c>
      <c r="C592" t="s">
        <v>1424</v>
      </c>
      <c r="D592" t="s">
        <v>167</v>
      </c>
      <c r="E592" t="s">
        <v>174</v>
      </c>
      <c r="F592">
        <v>81544</v>
      </c>
      <c r="G592" t="str">
        <f>"00233548"</f>
        <v>00233548</v>
      </c>
      <c r="H592" t="s">
        <v>1425</v>
      </c>
      <c r="I592">
        <v>150</v>
      </c>
      <c r="J592">
        <v>0</v>
      </c>
      <c r="K592">
        <v>0</v>
      </c>
      <c r="L592">
        <v>200</v>
      </c>
      <c r="M592">
        <v>0</v>
      </c>
      <c r="N592">
        <v>30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7</v>
      </c>
      <c r="W592">
        <v>49</v>
      </c>
      <c r="X592">
        <v>0</v>
      </c>
      <c r="Z592">
        <v>0</v>
      </c>
      <c r="AA592">
        <v>0</v>
      </c>
      <c r="AB592">
        <v>0</v>
      </c>
      <c r="AC592">
        <v>0</v>
      </c>
      <c r="AD592" t="s">
        <v>1426</v>
      </c>
    </row>
    <row r="593" spans="1:30" x14ac:dyDescent="0.25">
      <c r="H593" t="s">
        <v>1427</v>
      </c>
    </row>
    <row r="594" spans="1:30" x14ac:dyDescent="0.25">
      <c r="A594">
        <v>294</v>
      </c>
      <c r="B594">
        <v>1844</v>
      </c>
      <c r="C594" t="s">
        <v>1428</v>
      </c>
      <c r="D594" t="s">
        <v>543</v>
      </c>
      <c r="E594" t="s">
        <v>1172</v>
      </c>
      <c r="F594" t="s">
        <v>1429</v>
      </c>
      <c r="G594" t="str">
        <f>"201409001063"</f>
        <v>201409001063</v>
      </c>
      <c r="H594" t="s">
        <v>609</v>
      </c>
      <c r="I594">
        <v>0</v>
      </c>
      <c r="J594">
        <v>0</v>
      </c>
      <c r="K594">
        <v>0</v>
      </c>
      <c r="L594">
        <v>0</v>
      </c>
      <c r="M594">
        <v>100</v>
      </c>
      <c r="N594">
        <v>70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51</v>
      </c>
      <c r="W594">
        <v>357</v>
      </c>
      <c r="X594">
        <v>0</v>
      </c>
      <c r="Z594">
        <v>0</v>
      </c>
      <c r="AA594">
        <v>0</v>
      </c>
      <c r="AB594">
        <v>0</v>
      </c>
      <c r="AC594">
        <v>0</v>
      </c>
      <c r="AD594" t="s">
        <v>1430</v>
      </c>
    </row>
    <row r="595" spans="1:30" x14ac:dyDescent="0.25">
      <c r="H595" t="s">
        <v>1431</v>
      </c>
    </row>
    <row r="596" spans="1:30" x14ac:dyDescent="0.25">
      <c r="A596">
        <v>295</v>
      </c>
      <c r="B596">
        <v>3380</v>
      </c>
      <c r="C596" t="s">
        <v>1432</v>
      </c>
      <c r="D596" t="s">
        <v>1433</v>
      </c>
      <c r="E596" t="s">
        <v>1434</v>
      </c>
      <c r="F596" t="s">
        <v>1435</v>
      </c>
      <c r="G596" t="str">
        <f>"00346402"</f>
        <v>00346402</v>
      </c>
      <c r="H596" t="s">
        <v>736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84</v>
      </c>
      <c r="W596">
        <v>588</v>
      </c>
      <c r="X596">
        <v>0</v>
      </c>
      <c r="Z596">
        <v>0</v>
      </c>
      <c r="AA596">
        <v>0</v>
      </c>
      <c r="AB596">
        <v>0</v>
      </c>
      <c r="AC596">
        <v>0</v>
      </c>
      <c r="AD596" t="s">
        <v>1436</v>
      </c>
    </row>
    <row r="597" spans="1:30" x14ac:dyDescent="0.25">
      <c r="H597" t="s">
        <v>674</v>
      </c>
    </row>
    <row r="598" spans="1:30" x14ac:dyDescent="0.25">
      <c r="A598">
        <v>296</v>
      </c>
      <c r="B598">
        <v>3219</v>
      </c>
      <c r="C598" t="s">
        <v>1437</v>
      </c>
      <c r="D598" t="s">
        <v>27</v>
      </c>
      <c r="E598" t="s">
        <v>84</v>
      </c>
      <c r="F598" t="s">
        <v>1438</v>
      </c>
      <c r="G598" t="str">
        <f>"00015592"</f>
        <v>00015592</v>
      </c>
      <c r="H598" t="s">
        <v>188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30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84</v>
      </c>
      <c r="W598">
        <v>588</v>
      </c>
      <c r="X598">
        <v>0</v>
      </c>
      <c r="Z598">
        <v>0</v>
      </c>
      <c r="AA598">
        <v>0</v>
      </c>
      <c r="AB598">
        <v>0</v>
      </c>
      <c r="AC598">
        <v>0</v>
      </c>
      <c r="AD598" t="s">
        <v>1439</v>
      </c>
    </row>
    <row r="599" spans="1:30" x14ac:dyDescent="0.25">
      <c r="H599" t="s">
        <v>1440</v>
      </c>
    </row>
    <row r="600" spans="1:30" x14ac:dyDescent="0.25">
      <c r="A600">
        <v>297</v>
      </c>
      <c r="B600">
        <v>4191</v>
      </c>
      <c r="C600" t="s">
        <v>1441</v>
      </c>
      <c r="D600" t="s">
        <v>167</v>
      </c>
      <c r="E600" t="s">
        <v>54</v>
      </c>
      <c r="F600" t="s">
        <v>1442</v>
      </c>
      <c r="G600" t="str">
        <f>"00104156"</f>
        <v>00104156</v>
      </c>
      <c r="H600">
        <v>781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30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65</v>
      </c>
      <c r="W600">
        <v>455</v>
      </c>
      <c r="X600">
        <v>0</v>
      </c>
      <c r="Z600">
        <v>1</v>
      </c>
      <c r="AA600">
        <v>0</v>
      </c>
      <c r="AB600">
        <v>0</v>
      </c>
      <c r="AC600">
        <v>0</v>
      </c>
      <c r="AD600">
        <v>1296</v>
      </c>
    </row>
    <row r="601" spans="1:30" x14ac:dyDescent="0.25">
      <c r="H601" t="s">
        <v>1443</v>
      </c>
    </row>
    <row r="602" spans="1:30" x14ac:dyDescent="0.25">
      <c r="A602">
        <v>298</v>
      </c>
      <c r="B602">
        <v>3998</v>
      </c>
      <c r="C602" t="s">
        <v>1444</v>
      </c>
      <c r="D602" t="s">
        <v>74</v>
      </c>
      <c r="E602" t="s">
        <v>1445</v>
      </c>
      <c r="F602" t="s">
        <v>1446</v>
      </c>
      <c r="G602" t="str">
        <f>"00138032"</f>
        <v>00138032</v>
      </c>
      <c r="H602" t="s">
        <v>1447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70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2</v>
      </c>
      <c r="W602">
        <v>14</v>
      </c>
      <c r="X602">
        <v>0</v>
      </c>
      <c r="Z602">
        <v>0</v>
      </c>
      <c r="AA602">
        <v>0</v>
      </c>
      <c r="AB602">
        <v>24</v>
      </c>
      <c r="AC602">
        <v>408</v>
      </c>
      <c r="AD602" t="s">
        <v>1448</v>
      </c>
    </row>
    <row r="603" spans="1:30" x14ac:dyDescent="0.25">
      <c r="H603" t="s">
        <v>1449</v>
      </c>
    </row>
    <row r="604" spans="1:30" x14ac:dyDescent="0.25">
      <c r="A604">
        <v>299</v>
      </c>
      <c r="B604">
        <v>2540</v>
      </c>
      <c r="C604" t="s">
        <v>1450</v>
      </c>
      <c r="D604" t="s">
        <v>80</v>
      </c>
      <c r="E604" t="s">
        <v>402</v>
      </c>
      <c r="F604" t="s">
        <v>1451</v>
      </c>
      <c r="G604" t="str">
        <f>"00367431"</f>
        <v>00367431</v>
      </c>
      <c r="H604" t="s">
        <v>1452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30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71</v>
      </c>
      <c r="W604">
        <v>497</v>
      </c>
      <c r="X604">
        <v>0</v>
      </c>
      <c r="Z604">
        <v>0</v>
      </c>
      <c r="AA604">
        <v>0</v>
      </c>
      <c r="AB604">
        <v>0</v>
      </c>
      <c r="AC604">
        <v>0</v>
      </c>
      <c r="AD604" t="s">
        <v>1453</v>
      </c>
    </row>
    <row r="605" spans="1:30" x14ac:dyDescent="0.25">
      <c r="H605" t="s">
        <v>1454</v>
      </c>
    </row>
    <row r="606" spans="1:30" x14ac:dyDescent="0.25">
      <c r="A606">
        <v>300</v>
      </c>
      <c r="B606">
        <v>2709</v>
      </c>
      <c r="C606" t="s">
        <v>1455</v>
      </c>
      <c r="D606" t="s">
        <v>90</v>
      </c>
      <c r="E606" t="s">
        <v>133</v>
      </c>
      <c r="F606" t="s">
        <v>1456</v>
      </c>
      <c r="G606" t="str">
        <f>"201409000455"</f>
        <v>201409000455</v>
      </c>
      <c r="H606" t="s">
        <v>385</v>
      </c>
      <c r="I606">
        <v>0</v>
      </c>
      <c r="J606">
        <v>0</v>
      </c>
      <c r="K606">
        <v>0</v>
      </c>
      <c r="L606">
        <v>200</v>
      </c>
      <c r="M606">
        <v>0</v>
      </c>
      <c r="N606">
        <v>70</v>
      </c>
      <c r="O606">
        <v>30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27</v>
      </c>
      <c r="W606">
        <v>189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1457</v>
      </c>
    </row>
    <row r="607" spans="1:30" x14ac:dyDescent="0.25">
      <c r="H607" t="s">
        <v>1458</v>
      </c>
    </row>
    <row r="608" spans="1:30" x14ac:dyDescent="0.25">
      <c r="A608">
        <v>301</v>
      </c>
      <c r="B608">
        <v>642</v>
      </c>
      <c r="C608" t="s">
        <v>1459</v>
      </c>
      <c r="D608" t="s">
        <v>41</v>
      </c>
      <c r="E608" t="s">
        <v>60</v>
      </c>
      <c r="F608" t="s">
        <v>1460</v>
      </c>
      <c r="G608" t="str">
        <f>"201410001086"</f>
        <v>201410001086</v>
      </c>
      <c r="H608" t="s">
        <v>310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84</v>
      </c>
      <c r="W608">
        <v>588</v>
      </c>
      <c r="X608">
        <v>0</v>
      </c>
      <c r="Z608">
        <v>0</v>
      </c>
      <c r="AA608">
        <v>0</v>
      </c>
      <c r="AB608">
        <v>0</v>
      </c>
      <c r="AC608">
        <v>0</v>
      </c>
      <c r="AD608" t="s">
        <v>1461</v>
      </c>
    </row>
    <row r="609" spans="1:30" x14ac:dyDescent="0.25">
      <c r="H609" t="s">
        <v>1462</v>
      </c>
    </row>
    <row r="610" spans="1:30" x14ac:dyDescent="0.25">
      <c r="A610">
        <v>302</v>
      </c>
      <c r="B610">
        <v>3233</v>
      </c>
      <c r="C610" t="s">
        <v>1463</v>
      </c>
      <c r="D610" t="s">
        <v>1464</v>
      </c>
      <c r="E610" t="s">
        <v>663</v>
      </c>
      <c r="F610" t="s">
        <v>1465</v>
      </c>
      <c r="G610" t="str">
        <f>"201406007666"</f>
        <v>201406007666</v>
      </c>
      <c r="H610" t="s">
        <v>1390</v>
      </c>
      <c r="I610">
        <v>0</v>
      </c>
      <c r="J610">
        <v>0</v>
      </c>
      <c r="K610">
        <v>0</v>
      </c>
      <c r="L610">
        <v>200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50</v>
      </c>
      <c r="W610">
        <v>350</v>
      </c>
      <c r="X610">
        <v>0</v>
      </c>
      <c r="Z610">
        <v>0</v>
      </c>
      <c r="AA610">
        <v>0</v>
      </c>
      <c r="AB610">
        <v>0</v>
      </c>
      <c r="AC610">
        <v>0</v>
      </c>
      <c r="AD610" t="s">
        <v>1466</v>
      </c>
    </row>
    <row r="611" spans="1:30" x14ac:dyDescent="0.25">
      <c r="H611" t="s">
        <v>1467</v>
      </c>
    </row>
    <row r="612" spans="1:30" x14ac:dyDescent="0.25">
      <c r="A612">
        <v>303</v>
      </c>
      <c r="B612">
        <v>16</v>
      </c>
      <c r="C612" t="s">
        <v>1468</v>
      </c>
      <c r="D612" t="s">
        <v>41</v>
      </c>
      <c r="E612" t="s">
        <v>167</v>
      </c>
      <c r="F612" t="s">
        <v>1469</v>
      </c>
      <c r="G612" t="str">
        <f>"201409002854"</f>
        <v>201409002854</v>
      </c>
      <c r="H612" t="s">
        <v>1395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30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84</v>
      </c>
      <c r="W612">
        <v>588</v>
      </c>
      <c r="X612">
        <v>0</v>
      </c>
      <c r="Z612">
        <v>0</v>
      </c>
      <c r="AA612">
        <v>0</v>
      </c>
      <c r="AB612">
        <v>0</v>
      </c>
      <c r="AC612">
        <v>0</v>
      </c>
      <c r="AD612" t="s">
        <v>1470</v>
      </c>
    </row>
    <row r="613" spans="1:30" x14ac:dyDescent="0.25">
      <c r="H613" t="s">
        <v>1449</v>
      </c>
    </row>
    <row r="614" spans="1:30" x14ac:dyDescent="0.25">
      <c r="A614">
        <v>304</v>
      </c>
      <c r="B614">
        <v>3189</v>
      </c>
      <c r="C614" t="s">
        <v>1471</v>
      </c>
      <c r="D614" t="s">
        <v>167</v>
      </c>
      <c r="E614" t="s">
        <v>192</v>
      </c>
      <c r="F614" t="s">
        <v>1472</v>
      </c>
      <c r="G614" t="str">
        <f>"00186877"</f>
        <v>00186877</v>
      </c>
      <c r="H614" t="s">
        <v>50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30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68</v>
      </c>
      <c r="W614">
        <v>476</v>
      </c>
      <c r="X614">
        <v>0</v>
      </c>
      <c r="Z614">
        <v>0</v>
      </c>
      <c r="AA614">
        <v>0</v>
      </c>
      <c r="AB614">
        <v>0</v>
      </c>
      <c r="AC614">
        <v>0</v>
      </c>
      <c r="AD614" t="s">
        <v>1473</v>
      </c>
    </row>
    <row r="615" spans="1:30" x14ac:dyDescent="0.25">
      <c r="H615" t="s">
        <v>1474</v>
      </c>
    </row>
    <row r="616" spans="1:30" x14ac:dyDescent="0.25">
      <c r="A616">
        <v>305</v>
      </c>
      <c r="B616">
        <v>3271</v>
      </c>
      <c r="C616" t="s">
        <v>1475</v>
      </c>
      <c r="D616" t="s">
        <v>80</v>
      </c>
      <c r="E616" t="s">
        <v>167</v>
      </c>
      <c r="F616" t="s">
        <v>1476</v>
      </c>
      <c r="G616" t="str">
        <f>"201504003476"</f>
        <v>201504003476</v>
      </c>
      <c r="H616" t="s">
        <v>1477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70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56</v>
      </c>
      <c r="W616">
        <v>392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1478</v>
      </c>
    </row>
    <row r="617" spans="1:30" x14ac:dyDescent="0.25">
      <c r="H617" t="s">
        <v>1479</v>
      </c>
    </row>
    <row r="618" spans="1:30" x14ac:dyDescent="0.25">
      <c r="A618">
        <v>306</v>
      </c>
      <c r="B618">
        <v>2966</v>
      </c>
      <c r="C618" t="s">
        <v>1480</v>
      </c>
      <c r="D618" t="s">
        <v>1481</v>
      </c>
      <c r="E618" t="s">
        <v>1482</v>
      </c>
      <c r="F618" t="s">
        <v>1483</v>
      </c>
      <c r="G618" t="str">
        <f>"00364206"</f>
        <v>00364206</v>
      </c>
      <c r="H618" t="s">
        <v>575</v>
      </c>
      <c r="I618">
        <v>0</v>
      </c>
      <c r="J618">
        <v>0</v>
      </c>
      <c r="K618">
        <v>0</v>
      </c>
      <c r="L618">
        <v>200</v>
      </c>
      <c r="M618">
        <v>0</v>
      </c>
      <c r="N618">
        <v>50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28</v>
      </c>
      <c r="W618">
        <v>196</v>
      </c>
      <c r="X618">
        <v>0</v>
      </c>
      <c r="Z618">
        <v>0</v>
      </c>
      <c r="AA618">
        <v>0</v>
      </c>
      <c r="AB618">
        <v>0</v>
      </c>
      <c r="AC618">
        <v>0</v>
      </c>
      <c r="AD618" t="s">
        <v>1484</v>
      </c>
    </row>
    <row r="619" spans="1:30" x14ac:dyDescent="0.25">
      <c r="H619" t="s">
        <v>1485</v>
      </c>
    </row>
    <row r="620" spans="1:30" x14ac:dyDescent="0.25">
      <c r="A620">
        <v>307</v>
      </c>
      <c r="B620">
        <v>4330</v>
      </c>
      <c r="C620" t="s">
        <v>1486</v>
      </c>
      <c r="D620" t="s">
        <v>167</v>
      </c>
      <c r="E620" t="s">
        <v>1487</v>
      </c>
      <c r="F620" t="s">
        <v>1488</v>
      </c>
      <c r="G620" t="str">
        <f>"201412002312"</f>
        <v>201412002312</v>
      </c>
      <c r="H620" t="s">
        <v>1477</v>
      </c>
      <c r="I620">
        <v>0</v>
      </c>
      <c r="J620">
        <v>0</v>
      </c>
      <c r="K620">
        <v>0</v>
      </c>
      <c r="L620">
        <v>200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28</v>
      </c>
      <c r="W620">
        <v>196</v>
      </c>
      <c r="X620">
        <v>0</v>
      </c>
      <c r="Z620">
        <v>0</v>
      </c>
      <c r="AA620">
        <v>0</v>
      </c>
      <c r="AB620">
        <v>0</v>
      </c>
      <c r="AC620">
        <v>0</v>
      </c>
      <c r="AD620" t="s">
        <v>1489</v>
      </c>
    </row>
    <row r="621" spans="1:30" x14ac:dyDescent="0.25">
      <c r="H621" t="s">
        <v>1490</v>
      </c>
    </row>
    <row r="622" spans="1:30" x14ac:dyDescent="0.25">
      <c r="A622">
        <v>308</v>
      </c>
      <c r="B622">
        <v>3216</v>
      </c>
      <c r="C622" t="s">
        <v>1491</v>
      </c>
      <c r="D622" t="s">
        <v>1492</v>
      </c>
      <c r="E622" t="s">
        <v>41</v>
      </c>
      <c r="F622" t="s">
        <v>1493</v>
      </c>
      <c r="G622" t="str">
        <f>"201409006152"</f>
        <v>201409006152</v>
      </c>
      <c r="H622" t="s">
        <v>358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70</v>
      </c>
      <c r="O622">
        <v>50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47</v>
      </c>
      <c r="W622">
        <v>329</v>
      </c>
      <c r="X622">
        <v>0</v>
      </c>
      <c r="Z622">
        <v>0</v>
      </c>
      <c r="AA622">
        <v>0</v>
      </c>
      <c r="AB622">
        <v>0</v>
      </c>
      <c r="AC622">
        <v>0</v>
      </c>
      <c r="AD622" t="s">
        <v>1494</v>
      </c>
    </row>
    <row r="623" spans="1:30" x14ac:dyDescent="0.25">
      <c r="H623" t="s">
        <v>1495</v>
      </c>
    </row>
    <row r="624" spans="1:30" x14ac:dyDescent="0.25">
      <c r="A624">
        <v>309</v>
      </c>
      <c r="B624">
        <v>1081</v>
      </c>
      <c r="C624" t="s">
        <v>1496</v>
      </c>
      <c r="D624" t="s">
        <v>1497</v>
      </c>
      <c r="E624" t="s">
        <v>174</v>
      </c>
      <c r="F624" t="s">
        <v>1498</v>
      </c>
      <c r="G624" t="str">
        <f>"201410010803"</f>
        <v>201410010803</v>
      </c>
      <c r="H624" t="s">
        <v>1499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70</v>
      </c>
      <c r="O624">
        <v>0</v>
      </c>
      <c r="P624">
        <v>30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55</v>
      </c>
      <c r="W624">
        <v>385</v>
      </c>
      <c r="X624">
        <v>0</v>
      </c>
      <c r="Z624">
        <v>0</v>
      </c>
      <c r="AA624">
        <v>0</v>
      </c>
      <c r="AB624">
        <v>0</v>
      </c>
      <c r="AC624">
        <v>0</v>
      </c>
      <c r="AD624" t="s">
        <v>1500</v>
      </c>
    </row>
    <row r="625" spans="1:30" x14ac:dyDescent="0.25">
      <c r="H625" t="s">
        <v>1501</v>
      </c>
    </row>
    <row r="626" spans="1:30" x14ac:dyDescent="0.25">
      <c r="A626">
        <v>310</v>
      </c>
      <c r="B626">
        <v>4620</v>
      </c>
      <c r="C626" t="s">
        <v>1502</v>
      </c>
      <c r="D626" t="s">
        <v>625</v>
      </c>
      <c r="E626" t="s">
        <v>84</v>
      </c>
      <c r="F626" t="s">
        <v>1503</v>
      </c>
      <c r="G626" t="str">
        <f>"00107168"</f>
        <v>00107168</v>
      </c>
      <c r="H626" t="s">
        <v>801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30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64</v>
      </c>
      <c r="W626">
        <v>448</v>
      </c>
      <c r="X626">
        <v>0</v>
      </c>
      <c r="Z626">
        <v>0</v>
      </c>
      <c r="AA626">
        <v>0</v>
      </c>
      <c r="AB626">
        <v>0</v>
      </c>
      <c r="AC626">
        <v>0</v>
      </c>
      <c r="AD626" t="s">
        <v>1504</v>
      </c>
    </row>
    <row r="627" spans="1:30" x14ac:dyDescent="0.25">
      <c r="H627" t="s">
        <v>1505</v>
      </c>
    </row>
    <row r="628" spans="1:30" x14ac:dyDescent="0.25">
      <c r="A628">
        <v>311</v>
      </c>
      <c r="B628">
        <v>5216</v>
      </c>
      <c r="C628" t="s">
        <v>1506</v>
      </c>
      <c r="D628" t="s">
        <v>350</v>
      </c>
      <c r="E628" t="s">
        <v>473</v>
      </c>
      <c r="F628" t="s">
        <v>1507</v>
      </c>
      <c r="G628" t="str">
        <f>"201410004156"</f>
        <v>201410004156</v>
      </c>
      <c r="H628" t="s">
        <v>594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70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59</v>
      </c>
      <c r="W628">
        <v>413</v>
      </c>
      <c r="X628">
        <v>0</v>
      </c>
      <c r="Z628">
        <v>1</v>
      </c>
      <c r="AA628">
        <v>0</v>
      </c>
      <c r="AB628">
        <v>0</v>
      </c>
      <c r="AC628">
        <v>0</v>
      </c>
      <c r="AD628" t="s">
        <v>1508</v>
      </c>
    </row>
    <row r="629" spans="1:30" x14ac:dyDescent="0.25">
      <c r="H629" t="s">
        <v>1509</v>
      </c>
    </row>
    <row r="630" spans="1:30" x14ac:dyDescent="0.25">
      <c r="A630">
        <v>312</v>
      </c>
      <c r="B630">
        <v>2650</v>
      </c>
      <c r="C630" t="s">
        <v>1510</v>
      </c>
      <c r="D630" t="s">
        <v>1511</v>
      </c>
      <c r="E630" t="s">
        <v>663</v>
      </c>
      <c r="F630" t="s">
        <v>1512</v>
      </c>
      <c r="G630" t="str">
        <f>"201604001173"</f>
        <v>201604001173</v>
      </c>
      <c r="H630" t="s">
        <v>1513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32</v>
      </c>
      <c r="W630">
        <v>224</v>
      </c>
      <c r="X630">
        <v>0</v>
      </c>
      <c r="Z630">
        <v>0</v>
      </c>
      <c r="AA630">
        <v>0</v>
      </c>
      <c r="AB630">
        <v>0</v>
      </c>
      <c r="AC630">
        <v>0</v>
      </c>
      <c r="AD630" t="s">
        <v>1514</v>
      </c>
    </row>
    <row r="631" spans="1:30" x14ac:dyDescent="0.25">
      <c r="H631" t="s">
        <v>1515</v>
      </c>
    </row>
    <row r="632" spans="1:30" x14ac:dyDescent="0.25">
      <c r="A632">
        <v>313</v>
      </c>
      <c r="B632">
        <v>2859</v>
      </c>
      <c r="C632" t="s">
        <v>1516</v>
      </c>
      <c r="D632" t="s">
        <v>54</v>
      </c>
      <c r="E632" t="s">
        <v>1517</v>
      </c>
      <c r="F632" t="s">
        <v>1518</v>
      </c>
      <c r="G632" t="str">
        <f>"00351851"</f>
        <v>00351851</v>
      </c>
      <c r="H632" t="s">
        <v>96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70</v>
      </c>
      <c r="O632">
        <v>0</v>
      </c>
      <c r="P632">
        <v>0</v>
      </c>
      <c r="Q632">
        <v>30</v>
      </c>
      <c r="R632">
        <v>0</v>
      </c>
      <c r="S632">
        <v>0</v>
      </c>
      <c r="T632">
        <v>0</v>
      </c>
      <c r="U632">
        <v>0</v>
      </c>
      <c r="V632">
        <v>51</v>
      </c>
      <c r="W632">
        <v>357</v>
      </c>
      <c r="X632">
        <v>0</v>
      </c>
      <c r="Z632">
        <v>0</v>
      </c>
      <c r="AA632">
        <v>0</v>
      </c>
      <c r="AB632">
        <v>0</v>
      </c>
      <c r="AC632">
        <v>0</v>
      </c>
      <c r="AD632" t="s">
        <v>1519</v>
      </c>
    </row>
    <row r="633" spans="1:30" x14ac:dyDescent="0.25">
      <c r="H633" t="s">
        <v>1520</v>
      </c>
    </row>
    <row r="634" spans="1:30" x14ac:dyDescent="0.25">
      <c r="A634">
        <v>314</v>
      </c>
      <c r="B634">
        <v>5035</v>
      </c>
      <c r="C634" t="s">
        <v>1521</v>
      </c>
      <c r="D634" t="s">
        <v>552</v>
      </c>
      <c r="E634" t="s">
        <v>54</v>
      </c>
      <c r="F634" t="s">
        <v>1522</v>
      </c>
      <c r="G634" t="str">
        <f>"201402006897"</f>
        <v>201402006897</v>
      </c>
      <c r="H634" t="s">
        <v>107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70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56</v>
      </c>
      <c r="W634">
        <v>392</v>
      </c>
      <c r="X634">
        <v>0</v>
      </c>
      <c r="Z634">
        <v>1</v>
      </c>
      <c r="AA634">
        <v>0</v>
      </c>
      <c r="AB634">
        <v>0</v>
      </c>
      <c r="AC634">
        <v>0</v>
      </c>
      <c r="AD634" t="s">
        <v>1523</v>
      </c>
    </row>
    <row r="635" spans="1:30" x14ac:dyDescent="0.25">
      <c r="H635" t="s">
        <v>1524</v>
      </c>
    </row>
    <row r="636" spans="1:30" x14ac:dyDescent="0.25">
      <c r="A636">
        <v>315</v>
      </c>
      <c r="B636">
        <v>4444</v>
      </c>
      <c r="C636" t="s">
        <v>1525</v>
      </c>
      <c r="D636" t="s">
        <v>84</v>
      </c>
      <c r="E636" t="s">
        <v>41</v>
      </c>
      <c r="F636" t="s">
        <v>1526</v>
      </c>
      <c r="G636" t="str">
        <f>"00354189"</f>
        <v>00354189</v>
      </c>
      <c r="H636" t="s">
        <v>266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70</v>
      </c>
      <c r="O636">
        <v>0</v>
      </c>
      <c r="P636">
        <v>30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40</v>
      </c>
      <c r="W636">
        <v>280</v>
      </c>
      <c r="X636">
        <v>0</v>
      </c>
      <c r="Z636">
        <v>0</v>
      </c>
      <c r="AA636">
        <v>0</v>
      </c>
      <c r="AB636">
        <v>0</v>
      </c>
      <c r="AC636">
        <v>0</v>
      </c>
      <c r="AD636" t="s">
        <v>1527</v>
      </c>
    </row>
    <row r="637" spans="1:30" x14ac:dyDescent="0.25">
      <c r="H637" t="s">
        <v>1528</v>
      </c>
    </row>
    <row r="638" spans="1:30" x14ac:dyDescent="0.25">
      <c r="A638">
        <v>316</v>
      </c>
      <c r="B638">
        <v>1724</v>
      </c>
      <c r="C638" t="s">
        <v>1529</v>
      </c>
      <c r="D638" t="s">
        <v>740</v>
      </c>
      <c r="E638" t="s">
        <v>167</v>
      </c>
      <c r="F638" t="s">
        <v>1530</v>
      </c>
      <c r="G638" t="str">
        <f>"201409003679"</f>
        <v>201409003679</v>
      </c>
      <c r="H638">
        <v>550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50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84</v>
      </c>
      <c r="W638">
        <v>588</v>
      </c>
      <c r="X638">
        <v>0</v>
      </c>
      <c r="Z638">
        <v>0</v>
      </c>
      <c r="AA638">
        <v>0</v>
      </c>
      <c r="AB638">
        <v>0</v>
      </c>
      <c r="AC638">
        <v>0</v>
      </c>
      <c r="AD638">
        <v>1188</v>
      </c>
    </row>
    <row r="639" spans="1:30" x14ac:dyDescent="0.25">
      <c r="H639" t="s">
        <v>1531</v>
      </c>
    </row>
    <row r="640" spans="1:30" x14ac:dyDescent="0.25">
      <c r="A640">
        <v>317</v>
      </c>
      <c r="B640">
        <v>5162</v>
      </c>
      <c r="C640" t="s">
        <v>1532</v>
      </c>
      <c r="D640" t="s">
        <v>80</v>
      </c>
      <c r="E640" t="s">
        <v>168</v>
      </c>
      <c r="F640" t="s">
        <v>1533</v>
      </c>
      <c r="G640" t="str">
        <f>"201504004146"</f>
        <v>201504004146</v>
      </c>
      <c r="H640" t="s">
        <v>36</v>
      </c>
      <c r="I640">
        <v>0</v>
      </c>
      <c r="J640">
        <v>0</v>
      </c>
      <c r="K640">
        <v>0</v>
      </c>
      <c r="L640">
        <v>0</v>
      </c>
      <c r="M640">
        <v>100</v>
      </c>
      <c r="N640">
        <v>70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27</v>
      </c>
      <c r="W640">
        <v>189</v>
      </c>
      <c r="X640">
        <v>0</v>
      </c>
      <c r="Z640">
        <v>0</v>
      </c>
      <c r="AA640">
        <v>0</v>
      </c>
      <c r="AB640">
        <v>0</v>
      </c>
      <c r="AC640">
        <v>0</v>
      </c>
      <c r="AD640" t="s">
        <v>1534</v>
      </c>
    </row>
    <row r="641" spans="1:30" x14ac:dyDescent="0.25">
      <c r="H641" t="s">
        <v>1535</v>
      </c>
    </row>
    <row r="642" spans="1:30" x14ac:dyDescent="0.25">
      <c r="A642">
        <v>318</v>
      </c>
      <c r="B642">
        <v>1887</v>
      </c>
      <c r="C642" t="s">
        <v>1536</v>
      </c>
      <c r="D642" t="s">
        <v>27</v>
      </c>
      <c r="E642" t="s">
        <v>244</v>
      </c>
      <c r="F642" t="s">
        <v>1537</v>
      </c>
      <c r="G642" t="str">
        <f>"201406005387"</f>
        <v>201406005387</v>
      </c>
      <c r="H642" t="s">
        <v>1538</v>
      </c>
      <c r="I642">
        <v>0</v>
      </c>
      <c r="J642">
        <v>0</v>
      </c>
      <c r="K642">
        <v>0</v>
      </c>
      <c r="L642">
        <v>200</v>
      </c>
      <c r="M642">
        <v>0</v>
      </c>
      <c r="N642">
        <v>70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18</v>
      </c>
      <c r="W642">
        <v>126</v>
      </c>
      <c r="X642">
        <v>0</v>
      </c>
      <c r="Z642">
        <v>0</v>
      </c>
      <c r="AA642">
        <v>0</v>
      </c>
      <c r="AB642">
        <v>0</v>
      </c>
      <c r="AC642">
        <v>0</v>
      </c>
      <c r="AD642" t="s">
        <v>1539</v>
      </c>
    </row>
    <row r="643" spans="1:30" x14ac:dyDescent="0.25">
      <c r="H643" t="s">
        <v>1540</v>
      </c>
    </row>
    <row r="644" spans="1:30" x14ac:dyDescent="0.25">
      <c r="A644">
        <v>319</v>
      </c>
      <c r="B644">
        <v>2035</v>
      </c>
      <c r="C644" t="s">
        <v>1541</v>
      </c>
      <c r="D644" t="s">
        <v>779</v>
      </c>
      <c r="E644" t="s">
        <v>1542</v>
      </c>
      <c r="F644" t="s">
        <v>1543</v>
      </c>
      <c r="G644" t="str">
        <f>"201409004426"</f>
        <v>201409004426</v>
      </c>
      <c r="H644" t="s">
        <v>1371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70</v>
      </c>
      <c r="O644">
        <v>50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16</v>
      </c>
      <c r="W644">
        <v>112</v>
      </c>
      <c r="X644">
        <v>0</v>
      </c>
      <c r="Z644">
        <v>0</v>
      </c>
      <c r="AA644">
        <v>0</v>
      </c>
      <c r="AB644">
        <v>13</v>
      </c>
      <c r="AC644">
        <v>221</v>
      </c>
      <c r="AD644" t="s">
        <v>1544</v>
      </c>
    </row>
    <row r="645" spans="1:30" x14ac:dyDescent="0.25">
      <c r="H645" t="s">
        <v>1545</v>
      </c>
    </row>
    <row r="646" spans="1:30" x14ac:dyDescent="0.25">
      <c r="A646">
        <v>320</v>
      </c>
      <c r="B646">
        <v>2832</v>
      </c>
      <c r="C646" t="s">
        <v>1546</v>
      </c>
      <c r="D646" t="s">
        <v>54</v>
      </c>
      <c r="E646" t="s">
        <v>94</v>
      </c>
      <c r="F646" t="s">
        <v>1547</v>
      </c>
      <c r="G646" t="str">
        <f>"201402001956"</f>
        <v>201402001956</v>
      </c>
      <c r="H646" t="s">
        <v>272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30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45</v>
      </c>
      <c r="W646">
        <v>315</v>
      </c>
      <c r="X646">
        <v>0</v>
      </c>
      <c r="Z646">
        <v>1</v>
      </c>
      <c r="AA646">
        <v>0</v>
      </c>
      <c r="AB646">
        <v>0</v>
      </c>
      <c r="AC646">
        <v>0</v>
      </c>
      <c r="AD646" t="s">
        <v>1548</v>
      </c>
    </row>
    <row r="647" spans="1:30" x14ac:dyDescent="0.25">
      <c r="H647" t="s">
        <v>1549</v>
      </c>
    </row>
    <row r="648" spans="1:30" x14ac:dyDescent="0.25">
      <c r="A648">
        <v>321</v>
      </c>
      <c r="B648">
        <v>3349</v>
      </c>
      <c r="C648" t="s">
        <v>1550</v>
      </c>
      <c r="D648" t="s">
        <v>167</v>
      </c>
      <c r="E648" t="s">
        <v>20</v>
      </c>
      <c r="F648" t="s">
        <v>1551</v>
      </c>
      <c r="G648" t="str">
        <f>"00341910"</f>
        <v>00341910</v>
      </c>
      <c r="H648" t="s">
        <v>582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Z648">
        <v>0</v>
      </c>
      <c r="AA648">
        <v>0</v>
      </c>
      <c r="AB648">
        <v>24</v>
      </c>
      <c r="AC648">
        <v>408</v>
      </c>
      <c r="AD648" t="s">
        <v>1552</v>
      </c>
    </row>
    <row r="649" spans="1:30" x14ac:dyDescent="0.25">
      <c r="H649">
        <v>1026</v>
      </c>
    </row>
    <row r="650" spans="1:30" x14ac:dyDescent="0.25">
      <c r="A650">
        <v>322</v>
      </c>
      <c r="B650">
        <v>701</v>
      </c>
      <c r="C650" t="s">
        <v>1553</v>
      </c>
      <c r="D650" t="s">
        <v>648</v>
      </c>
      <c r="E650" t="s">
        <v>41</v>
      </c>
      <c r="F650" t="s">
        <v>1554</v>
      </c>
      <c r="G650" t="str">
        <f>"00215052"</f>
        <v>00215052</v>
      </c>
      <c r="H650" t="s">
        <v>119</v>
      </c>
      <c r="I650">
        <v>0</v>
      </c>
      <c r="J650">
        <v>0</v>
      </c>
      <c r="K650">
        <v>0</v>
      </c>
      <c r="L650">
        <v>200</v>
      </c>
      <c r="M650">
        <v>0</v>
      </c>
      <c r="N650">
        <v>30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17</v>
      </c>
      <c r="W650">
        <v>119</v>
      </c>
      <c r="X650">
        <v>0</v>
      </c>
      <c r="Z650">
        <v>0</v>
      </c>
      <c r="AA650">
        <v>0</v>
      </c>
      <c r="AB650">
        <v>0</v>
      </c>
      <c r="AC650">
        <v>0</v>
      </c>
      <c r="AD650" t="s">
        <v>1555</v>
      </c>
    </row>
    <row r="651" spans="1:30" x14ac:dyDescent="0.25">
      <c r="H651" t="s">
        <v>1556</v>
      </c>
    </row>
    <row r="652" spans="1:30" x14ac:dyDescent="0.25">
      <c r="A652">
        <v>323</v>
      </c>
      <c r="B652">
        <v>5023</v>
      </c>
      <c r="C652" t="s">
        <v>1557</v>
      </c>
      <c r="D652" t="s">
        <v>34</v>
      </c>
      <c r="E652" t="s">
        <v>74</v>
      </c>
      <c r="F652" t="s">
        <v>1558</v>
      </c>
      <c r="G652" t="str">
        <f>"201410009950"</f>
        <v>201410009950</v>
      </c>
      <c r="H652" t="s">
        <v>731</v>
      </c>
      <c r="I652">
        <v>150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36</v>
      </c>
      <c r="W652">
        <v>252</v>
      </c>
      <c r="X652">
        <v>0</v>
      </c>
      <c r="Z652">
        <v>0</v>
      </c>
      <c r="AA652">
        <v>0</v>
      </c>
      <c r="AB652">
        <v>0</v>
      </c>
      <c r="AC652">
        <v>0</v>
      </c>
      <c r="AD652" t="s">
        <v>1559</v>
      </c>
    </row>
    <row r="653" spans="1:30" x14ac:dyDescent="0.25">
      <c r="H653" t="s">
        <v>1560</v>
      </c>
    </row>
    <row r="654" spans="1:30" x14ac:dyDescent="0.25">
      <c r="A654">
        <v>324</v>
      </c>
      <c r="B654">
        <v>1927</v>
      </c>
      <c r="C654" t="s">
        <v>1561</v>
      </c>
      <c r="D654" t="s">
        <v>19</v>
      </c>
      <c r="E654" t="s">
        <v>34</v>
      </c>
      <c r="F654" t="s">
        <v>1562</v>
      </c>
      <c r="G654" t="str">
        <f>"00119258"</f>
        <v>00119258</v>
      </c>
      <c r="H654" t="s">
        <v>346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70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36</v>
      </c>
      <c r="W654">
        <v>252</v>
      </c>
      <c r="X654">
        <v>0</v>
      </c>
      <c r="Z654">
        <v>0</v>
      </c>
      <c r="AA654">
        <v>0</v>
      </c>
      <c r="AB654">
        <v>0</v>
      </c>
      <c r="AC654">
        <v>0</v>
      </c>
      <c r="AD654" t="s">
        <v>1563</v>
      </c>
    </row>
    <row r="655" spans="1:30" x14ac:dyDescent="0.25">
      <c r="H655" t="s">
        <v>1564</v>
      </c>
    </row>
    <row r="656" spans="1:30" x14ac:dyDescent="0.25">
      <c r="A656">
        <v>325</v>
      </c>
      <c r="B656">
        <v>46</v>
      </c>
      <c r="C656" t="s">
        <v>1565</v>
      </c>
      <c r="D656" t="s">
        <v>1566</v>
      </c>
      <c r="E656" t="s">
        <v>117</v>
      </c>
      <c r="F656" t="s">
        <v>1567</v>
      </c>
      <c r="G656" t="str">
        <f>"201410012444"</f>
        <v>201410012444</v>
      </c>
      <c r="H656" t="s">
        <v>1221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30</v>
      </c>
      <c r="O656">
        <v>0</v>
      </c>
      <c r="P656">
        <v>30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44</v>
      </c>
      <c r="W656">
        <v>308</v>
      </c>
      <c r="X656">
        <v>0</v>
      </c>
      <c r="Z656">
        <v>0</v>
      </c>
      <c r="AA656">
        <v>0</v>
      </c>
      <c r="AB656">
        <v>0</v>
      </c>
      <c r="AC656">
        <v>0</v>
      </c>
      <c r="AD656" t="s">
        <v>1568</v>
      </c>
    </row>
    <row r="657" spans="1:30" x14ac:dyDescent="0.25">
      <c r="H657" t="s">
        <v>160</v>
      </c>
    </row>
    <row r="658" spans="1:30" x14ac:dyDescent="0.25">
      <c r="A658">
        <v>326</v>
      </c>
      <c r="B658">
        <v>2588</v>
      </c>
      <c r="C658" t="s">
        <v>1569</v>
      </c>
      <c r="D658" t="s">
        <v>270</v>
      </c>
      <c r="E658" t="s">
        <v>117</v>
      </c>
      <c r="F658" t="s">
        <v>1570</v>
      </c>
      <c r="G658" t="str">
        <f>"201504004336"</f>
        <v>201504004336</v>
      </c>
      <c r="H658" t="s">
        <v>1043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30</v>
      </c>
      <c r="O658">
        <v>30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51</v>
      </c>
      <c r="W658">
        <v>357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1571</v>
      </c>
    </row>
    <row r="659" spans="1:30" x14ac:dyDescent="0.25">
      <c r="H659" t="s">
        <v>1572</v>
      </c>
    </row>
    <row r="660" spans="1:30" x14ac:dyDescent="0.25">
      <c r="A660">
        <v>327</v>
      </c>
      <c r="B660">
        <v>5278</v>
      </c>
      <c r="C660" t="s">
        <v>1573</v>
      </c>
      <c r="D660" t="s">
        <v>1574</v>
      </c>
      <c r="E660" t="s">
        <v>1575</v>
      </c>
      <c r="F660" t="s">
        <v>1576</v>
      </c>
      <c r="G660" t="str">
        <f>"00256852"</f>
        <v>00256852</v>
      </c>
      <c r="H660" t="s">
        <v>194</v>
      </c>
      <c r="I660">
        <v>0</v>
      </c>
      <c r="J660">
        <v>0</v>
      </c>
      <c r="K660">
        <v>0</v>
      </c>
      <c r="L660">
        <v>200</v>
      </c>
      <c r="M660">
        <v>0</v>
      </c>
      <c r="N660">
        <v>70</v>
      </c>
      <c r="O660">
        <v>30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Z660">
        <v>0</v>
      </c>
      <c r="AA660">
        <v>0</v>
      </c>
      <c r="AB660">
        <v>0</v>
      </c>
      <c r="AC660">
        <v>0</v>
      </c>
      <c r="AD660" t="s">
        <v>1577</v>
      </c>
    </row>
    <row r="661" spans="1:30" x14ac:dyDescent="0.25">
      <c r="H661" t="s">
        <v>1578</v>
      </c>
    </row>
    <row r="662" spans="1:30" x14ac:dyDescent="0.25">
      <c r="A662">
        <v>328</v>
      </c>
      <c r="B662">
        <v>1047</v>
      </c>
      <c r="C662" t="s">
        <v>1579</v>
      </c>
      <c r="D662" t="s">
        <v>20</v>
      </c>
      <c r="E662" t="s">
        <v>819</v>
      </c>
      <c r="F662" t="s">
        <v>1580</v>
      </c>
      <c r="G662" t="str">
        <f>"201409004154"</f>
        <v>201409004154</v>
      </c>
      <c r="H662" t="s">
        <v>1581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36</v>
      </c>
      <c r="W662">
        <v>252</v>
      </c>
      <c r="X662">
        <v>0</v>
      </c>
      <c r="Z662">
        <v>0</v>
      </c>
      <c r="AA662">
        <v>0</v>
      </c>
      <c r="AB662">
        <v>8</v>
      </c>
      <c r="AC662">
        <v>136</v>
      </c>
      <c r="AD662" t="s">
        <v>1582</v>
      </c>
    </row>
    <row r="663" spans="1:30" x14ac:dyDescent="0.25">
      <c r="H663" t="s">
        <v>1583</v>
      </c>
    </row>
    <row r="664" spans="1:30" x14ac:dyDescent="0.25">
      <c r="A664">
        <v>329</v>
      </c>
      <c r="B664">
        <v>2923</v>
      </c>
      <c r="C664" t="s">
        <v>1584</v>
      </c>
      <c r="D664" t="s">
        <v>1585</v>
      </c>
      <c r="E664" t="s">
        <v>439</v>
      </c>
      <c r="F664" t="s">
        <v>1586</v>
      </c>
      <c r="G664" t="str">
        <f>"00343421"</f>
        <v>00343421</v>
      </c>
      <c r="H664" t="s">
        <v>63</v>
      </c>
      <c r="I664">
        <v>0</v>
      </c>
      <c r="J664">
        <v>0</v>
      </c>
      <c r="K664">
        <v>0</v>
      </c>
      <c r="L664">
        <v>260</v>
      </c>
      <c r="M664">
        <v>0</v>
      </c>
      <c r="N664">
        <v>30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Z664">
        <v>0</v>
      </c>
      <c r="AA664">
        <v>0</v>
      </c>
      <c r="AB664">
        <v>0</v>
      </c>
      <c r="AC664">
        <v>0</v>
      </c>
      <c r="AD664" t="s">
        <v>1587</v>
      </c>
    </row>
    <row r="665" spans="1:30" x14ac:dyDescent="0.25">
      <c r="H665" t="s">
        <v>1588</v>
      </c>
    </row>
    <row r="666" spans="1:30" x14ac:dyDescent="0.25">
      <c r="A666">
        <v>330</v>
      </c>
      <c r="B666">
        <v>4099</v>
      </c>
      <c r="C666" t="s">
        <v>1589</v>
      </c>
      <c r="D666" t="s">
        <v>1590</v>
      </c>
      <c r="E666" t="s">
        <v>663</v>
      </c>
      <c r="F666" t="s">
        <v>1591</v>
      </c>
      <c r="G666" t="str">
        <f>"201504004027"</f>
        <v>201504004027</v>
      </c>
      <c r="H666">
        <v>737</v>
      </c>
      <c r="I666">
        <v>0</v>
      </c>
      <c r="J666">
        <v>0</v>
      </c>
      <c r="K666">
        <v>0</v>
      </c>
      <c r="L666">
        <v>200</v>
      </c>
      <c r="M666">
        <v>0</v>
      </c>
      <c r="N666">
        <v>70</v>
      </c>
      <c r="O666">
        <v>0</v>
      </c>
      <c r="P666">
        <v>30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10</v>
      </c>
      <c r="W666">
        <v>70</v>
      </c>
      <c r="X666">
        <v>0</v>
      </c>
      <c r="Z666">
        <v>0</v>
      </c>
      <c r="AA666">
        <v>0</v>
      </c>
      <c r="AB666">
        <v>0</v>
      </c>
      <c r="AC666">
        <v>0</v>
      </c>
      <c r="AD666">
        <v>1107</v>
      </c>
    </row>
    <row r="667" spans="1:30" x14ac:dyDescent="0.25">
      <c r="H667" t="s">
        <v>1592</v>
      </c>
    </row>
    <row r="668" spans="1:30" x14ac:dyDescent="0.25">
      <c r="A668">
        <v>331</v>
      </c>
      <c r="B668">
        <v>894</v>
      </c>
      <c r="C668" t="s">
        <v>1593</v>
      </c>
      <c r="D668" t="s">
        <v>1594</v>
      </c>
      <c r="E668" t="s">
        <v>60</v>
      </c>
      <c r="F668" t="s">
        <v>1595</v>
      </c>
      <c r="G668" t="str">
        <f>"201409004586"</f>
        <v>201409004586</v>
      </c>
      <c r="H668" t="s">
        <v>1390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70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46</v>
      </c>
      <c r="W668">
        <v>322</v>
      </c>
      <c r="X668">
        <v>0</v>
      </c>
      <c r="Z668">
        <v>0</v>
      </c>
      <c r="AA668">
        <v>0</v>
      </c>
      <c r="AB668">
        <v>0</v>
      </c>
      <c r="AC668">
        <v>0</v>
      </c>
      <c r="AD668" t="s">
        <v>1596</v>
      </c>
    </row>
    <row r="669" spans="1:30" x14ac:dyDescent="0.25">
      <c r="H669" t="s">
        <v>1597</v>
      </c>
    </row>
    <row r="670" spans="1:30" x14ac:dyDescent="0.25">
      <c r="A670">
        <v>332</v>
      </c>
      <c r="B670">
        <v>3556</v>
      </c>
      <c r="C670" t="s">
        <v>1598</v>
      </c>
      <c r="D670" t="s">
        <v>351</v>
      </c>
      <c r="E670" t="s">
        <v>192</v>
      </c>
      <c r="F670" t="s">
        <v>1599</v>
      </c>
      <c r="G670" t="str">
        <f>"201410007294"</f>
        <v>201410007294</v>
      </c>
      <c r="H670" t="s">
        <v>1600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70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44</v>
      </c>
      <c r="W670">
        <v>308</v>
      </c>
      <c r="X670">
        <v>0</v>
      </c>
      <c r="Z670">
        <v>0</v>
      </c>
      <c r="AA670">
        <v>0</v>
      </c>
      <c r="AB670">
        <v>0</v>
      </c>
      <c r="AC670">
        <v>0</v>
      </c>
      <c r="AD670" t="s">
        <v>1601</v>
      </c>
    </row>
    <row r="671" spans="1:30" x14ac:dyDescent="0.25">
      <c r="H671" t="s">
        <v>1602</v>
      </c>
    </row>
    <row r="672" spans="1:30" x14ac:dyDescent="0.25">
      <c r="A672">
        <v>333</v>
      </c>
      <c r="B672">
        <v>3724</v>
      </c>
      <c r="C672" t="s">
        <v>1603</v>
      </c>
      <c r="D672" t="s">
        <v>1604</v>
      </c>
      <c r="E672" t="s">
        <v>74</v>
      </c>
      <c r="F672" t="s">
        <v>1605</v>
      </c>
      <c r="G672" t="str">
        <f>"00366232"</f>
        <v>00366232</v>
      </c>
      <c r="H672" t="s">
        <v>466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70</v>
      </c>
      <c r="O672">
        <v>0</v>
      </c>
      <c r="P672">
        <v>30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Z672">
        <v>0</v>
      </c>
      <c r="AA672">
        <v>0</v>
      </c>
      <c r="AB672">
        <v>16</v>
      </c>
      <c r="AC672">
        <v>272</v>
      </c>
      <c r="AD672" t="s">
        <v>1606</v>
      </c>
    </row>
    <row r="673" spans="1:30" x14ac:dyDescent="0.25">
      <c r="H673" t="s">
        <v>1607</v>
      </c>
    </row>
    <row r="674" spans="1:30" x14ac:dyDescent="0.25">
      <c r="A674">
        <v>334</v>
      </c>
      <c r="B674">
        <v>830</v>
      </c>
      <c r="C674" t="s">
        <v>1608</v>
      </c>
      <c r="D674" t="s">
        <v>27</v>
      </c>
      <c r="E674" t="s">
        <v>34</v>
      </c>
      <c r="F674" t="s">
        <v>1609</v>
      </c>
      <c r="G674" t="str">
        <f>"201403000151"</f>
        <v>201403000151</v>
      </c>
      <c r="H674">
        <v>803</v>
      </c>
      <c r="I674">
        <v>0</v>
      </c>
      <c r="J674">
        <v>0</v>
      </c>
      <c r="K674">
        <v>0</v>
      </c>
      <c r="L674">
        <v>200</v>
      </c>
      <c r="M674">
        <v>0</v>
      </c>
      <c r="N674">
        <v>70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Z674">
        <v>1</v>
      </c>
      <c r="AA674">
        <v>0</v>
      </c>
      <c r="AB674">
        <v>0</v>
      </c>
      <c r="AC674">
        <v>0</v>
      </c>
      <c r="AD674">
        <v>1073</v>
      </c>
    </row>
    <row r="675" spans="1:30" x14ac:dyDescent="0.25">
      <c r="H675" t="s">
        <v>1328</v>
      </c>
    </row>
    <row r="676" spans="1:30" x14ac:dyDescent="0.25">
      <c r="A676">
        <v>335</v>
      </c>
      <c r="B676">
        <v>4316</v>
      </c>
      <c r="C676" t="s">
        <v>1610</v>
      </c>
      <c r="D676" t="s">
        <v>799</v>
      </c>
      <c r="E676" t="s">
        <v>41</v>
      </c>
      <c r="F676" t="s">
        <v>1611</v>
      </c>
      <c r="G676" t="str">
        <f>"201410000391"</f>
        <v>201410000391</v>
      </c>
      <c r="H676" t="s">
        <v>29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70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36</v>
      </c>
      <c r="W676">
        <v>252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1612</v>
      </c>
    </row>
    <row r="677" spans="1:30" x14ac:dyDescent="0.25">
      <c r="H677" t="s">
        <v>1613</v>
      </c>
    </row>
    <row r="678" spans="1:30" x14ac:dyDescent="0.25">
      <c r="A678">
        <v>336</v>
      </c>
      <c r="B678">
        <v>1602</v>
      </c>
      <c r="C678" t="s">
        <v>1614</v>
      </c>
      <c r="D678" t="s">
        <v>1615</v>
      </c>
      <c r="E678" t="s">
        <v>84</v>
      </c>
      <c r="F678" t="s">
        <v>1616</v>
      </c>
      <c r="G678" t="str">
        <f>"00148821"</f>
        <v>00148821</v>
      </c>
      <c r="H678" t="s">
        <v>1617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70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19</v>
      </c>
      <c r="W678">
        <v>133</v>
      </c>
      <c r="X678">
        <v>0</v>
      </c>
      <c r="Z678">
        <v>0</v>
      </c>
      <c r="AA678">
        <v>0</v>
      </c>
      <c r="AB678">
        <v>0</v>
      </c>
      <c r="AC678">
        <v>0</v>
      </c>
      <c r="AD678" t="s">
        <v>1618</v>
      </c>
    </row>
    <row r="679" spans="1:30" x14ac:dyDescent="0.25">
      <c r="H679" t="s">
        <v>550</v>
      </c>
    </row>
    <row r="680" spans="1:30" x14ac:dyDescent="0.25">
      <c r="A680">
        <v>337</v>
      </c>
      <c r="B680">
        <v>3626</v>
      </c>
      <c r="C680" t="s">
        <v>1619</v>
      </c>
      <c r="D680" t="s">
        <v>1620</v>
      </c>
      <c r="E680" t="s">
        <v>84</v>
      </c>
      <c r="F680" t="s">
        <v>1621</v>
      </c>
      <c r="G680" t="str">
        <f>"201511031789"</f>
        <v>201511031789</v>
      </c>
      <c r="H680">
        <v>759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70</v>
      </c>
      <c r="O680">
        <v>0</v>
      </c>
      <c r="P680">
        <v>0</v>
      </c>
      <c r="Q680">
        <v>0</v>
      </c>
      <c r="R680">
        <v>30</v>
      </c>
      <c r="S680">
        <v>0</v>
      </c>
      <c r="T680">
        <v>0</v>
      </c>
      <c r="U680">
        <v>0</v>
      </c>
      <c r="V680">
        <v>28</v>
      </c>
      <c r="W680">
        <v>196</v>
      </c>
      <c r="X680">
        <v>0</v>
      </c>
      <c r="Z680">
        <v>0</v>
      </c>
      <c r="AA680">
        <v>0</v>
      </c>
      <c r="AB680">
        <v>0</v>
      </c>
      <c r="AC680">
        <v>0</v>
      </c>
      <c r="AD680">
        <v>1055</v>
      </c>
    </row>
    <row r="681" spans="1:30" x14ac:dyDescent="0.25">
      <c r="H681" t="s">
        <v>1622</v>
      </c>
    </row>
    <row r="682" spans="1:30" x14ac:dyDescent="0.25">
      <c r="A682">
        <v>338</v>
      </c>
      <c r="B682">
        <v>4853</v>
      </c>
      <c r="C682" t="s">
        <v>865</v>
      </c>
      <c r="D682" t="s">
        <v>1406</v>
      </c>
      <c r="E682" t="s">
        <v>1623</v>
      </c>
      <c r="F682" t="s">
        <v>1624</v>
      </c>
      <c r="G682" t="str">
        <f>"201401000500"</f>
        <v>201401000500</v>
      </c>
      <c r="H682" t="s">
        <v>795</v>
      </c>
      <c r="I682">
        <v>150</v>
      </c>
      <c r="J682">
        <v>0</v>
      </c>
      <c r="K682">
        <v>0</v>
      </c>
      <c r="L682">
        <v>0</v>
      </c>
      <c r="M682">
        <v>0</v>
      </c>
      <c r="N682">
        <v>30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16</v>
      </c>
      <c r="W682">
        <v>112</v>
      </c>
      <c r="X682">
        <v>0</v>
      </c>
      <c r="Z682">
        <v>0</v>
      </c>
      <c r="AA682">
        <v>0</v>
      </c>
      <c r="AB682">
        <v>0</v>
      </c>
      <c r="AC682">
        <v>0</v>
      </c>
      <c r="AD682" t="s">
        <v>1625</v>
      </c>
    </row>
    <row r="683" spans="1:30" x14ac:dyDescent="0.25">
      <c r="H683" t="s">
        <v>1626</v>
      </c>
    </row>
    <row r="684" spans="1:30" x14ac:dyDescent="0.25">
      <c r="A684">
        <v>339</v>
      </c>
      <c r="B684">
        <v>249</v>
      </c>
      <c r="C684" t="s">
        <v>1627</v>
      </c>
      <c r="D684" t="s">
        <v>799</v>
      </c>
      <c r="E684" t="s">
        <v>60</v>
      </c>
      <c r="F684" t="s">
        <v>1628</v>
      </c>
      <c r="G684" t="str">
        <f>"00186496"</f>
        <v>00186496</v>
      </c>
      <c r="H684" t="s">
        <v>761</v>
      </c>
      <c r="I684">
        <v>0</v>
      </c>
      <c r="J684">
        <v>0</v>
      </c>
      <c r="K684">
        <v>0</v>
      </c>
      <c r="L684">
        <v>0</v>
      </c>
      <c r="M684">
        <v>100</v>
      </c>
      <c r="N684">
        <v>50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16</v>
      </c>
      <c r="W684">
        <v>112</v>
      </c>
      <c r="X684">
        <v>0</v>
      </c>
      <c r="Z684">
        <v>0</v>
      </c>
      <c r="AA684">
        <v>0</v>
      </c>
      <c r="AB684">
        <v>0</v>
      </c>
      <c r="AC684">
        <v>0</v>
      </c>
      <c r="AD684" t="s">
        <v>1629</v>
      </c>
    </row>
    <row r="685" spans="1:30" x14ac:dyDescent="0.25">
      <c r="H685" t="s">
        <v>1630</v>
      </c>
    </row>
    <row r="686" spans="1:30" x14ac:dyDescent="0.25">
      <c r="A686">
        <v>340</v>
      </c>
      <c r="B686">
        <v>733</v>
      </c>
      <c r="C686" t="s">
        <v>1631</v>
      </c>
      <c r="D686" t="s">
        <v>524</v>
      </c>
      <c r="E686" t="s">
        <v>41</v>
      </c>
      <c r="F686" t="s">
        <v>1632</v>
      </c>
      <c r="G686" t="str">
        <f>"00144146"</f>
        <v>00144146</v>
      </c>
      <c r="H686" t="s">
        <v>107</v>
      </c>
      <c r="I686">
        <v>0</v>
      </c>
      <c r="J686">
        <v>0</v>
      </c>
      <c r="K686">
        <v>0</v>
      </c>
      <c r="L686">
        <v>200</v>
      </c>
      <c r="M686">
        <v>0</v>
      </c>
      <c r="N686">
        <v>70</v>
      </c>
      <c r="O686">
        <v>0</v>
      </c>
      <c r="P686">
        <v>0</v>
      </c>
      <c r="Q686">
        <v>0</v>
      </c>
      <c r="R686">
        <v>30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Z686">
        <v>0</v>
      </c>
      <c r="AA686">
        <v>0</v>
      </c>
      <c r="AB686">
        <v>0</v>
      </c>
      <c r="AC686">
        <v>0</v>
      </c>
      <c r="AD686" t="s">
        <v>1633</v>
      </c>
    </row>
    <row r="687" spans="1:30" x14ac:dyDescent="0.25">
      <c r="H687" t="s">
        <v>1634</v>
      </c>
    </row>
    <row r="688" spans="1:30" x14ac:dyDescent="0.25">
      <c r="A688">
        <v>341</v>
      </c>
      <c r="B688">
        <v>4815</v>
      </c>
      <c r="C688" t="s">
        <v>1635</v>
      </c>
      <c r="D688" t="s">
        <v>34</v>
      </c>
      <c r="E688" t="s">
        <v>84</v>
      </c>
      <c r="F688" t="s">
        <v>1636</v>
      </c>
      <c r="G688" t="str">
        <f>"201504005390"</f>
        <v>201504005390</v>
      </c>
      <c r="H688" t="s">
        <v>500</v>
      </c>
      <c r="I688">
        <v>0</v>
      </c>
      <c r="J688">
        <v>0</v>
      </c>
      <c r="K688">
        <v>0</v>
      </c>
      <c r="L688">
        <v>0</v>
      </c>
      <c r="M688">
        <v>100</v>
      </c>
      <c r="N688">
        <v>30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30</v>
      </c>
      <c r="W688">
        <v>210</v>
      </c>
      <c r="X688">
        <v>0</v>
      </c>
      <c r="Z688">
        <v>0</v>
      </c>
      <c r="AA688">
        <v>0</v>
      </c>
      <c r="AB688">
        <v>0</v>
      </c>
      <c r="AC688">
        <v>0</v>
      </c>
      <c r="AD688" t="s">
        <v>1637</v>
      </c>
    </row>
    <row r="689" spans="1:30" x14ac:dyDescent="0.25">
      <c r="H689" t="s">
        <v>1638</v>
      </c>
    </row>
    <row r="690" spans="1:30" x14ac:dyDescent="0.25">
      <c r="A690">
        <v>342</v>
      </c>
      <c r="B690">
        <v>1158</v>
      </c>
      <c r="C690" t="s">
        <v>1639</v>
      </c>
      <c r="D690" t="s">
        <v>304</v>
      </c>
      <c r="E690" t="s">
        <v>41</v>
      </c>
      <c r="F690" t="s">
        <v>1640</v>
      </c>
      <c r="G690" t="str">
        <f>"00301535"</f>
        <v>00301535</v>
      </c>
      <c r="H690" t="s">
        <v>1641</v>
      </c>
      <c r="I690">
        <v>0</v>
      </c>
      <c r="J690">
        <v>0</v>
      </c>
      <c r="K690">
        <v>0</v>
      </c>
      <c r="L690">
        <v>0</v>
      </c>
      <c r="M690">
        <v>100</v>
      </c>
      <c r="N690">
        <v>30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24</v>
      </c>
      <c r="W690">
        <v>168</v>
      </c>
      <c r="X690">
        <v>0</v>
      </c>
      <c r="Z690">
        <v>0</v>
      </c>
      <c r="AA690">
        <v>0</v>
      </c>
      <c r="AB690">
        <v>0</v>
      </c>
      <c r="AC690">
        <v>0</v>
      </c>
      <c r="AD690" t="s">
        <v>1642</v>
      </c>
    </row>
    <row r="691" spans="1:30" x14ac:dyDescent="0.25">
      <c r="H691" t="s">
        <v>1643</v>
      </c>
    </row>
    <row r="692" spans="1:30" x14ac:dyDescent="0.25">
      <c r="A692">
        <v>343</v>
      </c>
      <c r="B692">
        <v>4222</v>
      </c>
      <c r="C692" t="s">
        <v>1644</v>
      </c>
      <c r="D692" t="s">
        <v>60</v>
      </c>
      <c r="E692" t="s">
        <v>1517</v>
      </c>
      <c r="F692" t="s">
        <v>1645</v>
      </c>
      <c r="G692" t="str">
        <f>"00234896"</f>
        <v>00234896</v>
      </c>
      <c r="H692" t="s">
        <v>50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70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15</v>
      </c>
      <c r="W692">
        <v>105</v>
      </c>
      <c r="X692">
        <v>0</v>
      </c>
      <c r="Z692">
        <v>1</v>
      </c>
      <c r="AA692">
        <v>0</v>
      </c>
      <c r="AB692">
        <v>4</v>
      </c>
      <c r="AC692">
        <v>68</v>
      </c>
      <c r="AD692" t="s">
        <v>1646</v>
      </c>
    </row>
    <row r="693" spans="1:30" x14ac:dyDescent="0.25">
      <c r="H693" t="s">
        <v>1647</v>
      </c>
    </row>
    <row r="694" spans="1:30" x14ac:dyDescent="0.25">
      <c r="A694">
        <v>344</v>
      </c>
      <c r="B694">
        <v>5295</v>
      </c>
      <c r="C694" t="s">
        <v>1648</v>
      </c>
      <c r="D694" t="s">
        <v>294</v>
      </c>
      <c r="E694" t="s">
        <v>15</v>
      </c>
      <c r="F694" t="s">
        <v>1649</v>
      </c>
      <c r="G694" t="str">
        <f>"00368575"</f>
        <v>00368575</v>
      </c>
      <c r="H694" t="s">
        <v>96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30</v>
      </c>
      <c r="O694">
        <v>0</v>
      </c>
      <c r="P694">
        <v>0</v>
      </c>
      <c r="Q694">
        <v>30</v>
      </c>
      <c r="R694">
        <v>0</v>
      </c>
      <c r="S694">
        <v>0</v>
      </c>
      <c r="T694">
        <v>0</v>
      </c>
      <c r="U694">
        <v>0</v>
      </c>
      <c r="V694">
        <v>28</v>
      </c>
      <c r="W694">
        <v>196</v>
      </c>
      <c r="X694">
        <v>0</v>
      </c>
      <c r="Z694">
        <v>0</v>
      </c>
      <c r="AA694">
        <v>0</v>
      </c>
      <c r="AB694">
        <v>0</v>
      </c>
      <c r="AC694">
        <v>0</v>
      </c>
      <c r="AD694" t="s">
        <v>1650</v>
      </c>
    </row>
    <row r="695" spans="1:30" x14ac:dyDescent="0.25">
      <c r="H695" t="s">
        <v>1651</v>
      </c>
    </row>
    <row r="696" spans="1:30" x14ac:dyDescent="0.25">
      <c r="A696">
        <v>345</v>
      </c>
      <c r="B696">
        <v>5029</v>
      </c>
      <c r="C696" t="s">
        <v>1652</v>
      </c>
      <c r="D696" t="s">
        <v>524</v>
      </c>
      <c r="E696" t="s">
        <v>61</v>
      </c>
      <c r="F696" t="s">
        <v>1653</v>
      </c>
      <c r="G696" t="str">
        <f>"201410001755"</f>
        <v>201410001755</v>
      </c>
      <c r="H696" t="s">
        <v>353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5</v>
      </c>
      <c r="W696">
        <v>35</v>
      </c>
      <c r="X696">
        <v>0</v>
      </c>
      <c r="Z696">
        <v>1</v>
      </c>
      <c r="AA696">
        <v>0</v>
      </c>
      <c r="AB696">
        <v>8</v>
      </c>
      <c r="AC696">
        <v>136</v>
      </c>
      <c r="AD696" t="s">
        <v>1654</v>
      </c>
    </row>
    <row r="697" spans="1:30" x14ac:dyDescent="0.25">
      <c r="H697" t="s">
        <v>723</v>
      </c>
    </row>
    <row r="698" spans="1:30" x14ac:dyDescent="0.25">
      <c r="A698">
        <v>346</v>
      </c>
      <c r="B698">
        <v>4795</v>
      </c>
      <c r="C698" t="s">
        <v>1655</v>
      </c>
      <c r="D698" t="s">
        <v>34</v>
      </c>
      <c r="E698" t="s">
        <v>167</v>
      </c>
      <c r="F698" t="s">
        <v>1656</v>
      </c>
      <c r="G698" t="str">
        <f>"00363508"</f>
        <v>00363508</v>
      </c>
      <c r="H698" t="s">
        <v>152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70</v>
      </c>
      <c r="O698">
        <v>0</v>
      </c>
      <c r="P698">
        <v>30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5</v>
      </c>
      <c r="W698">
        <v>35</v>
      </c>
      <c r="X698">
        <v>0</v>
      </c>
      <c r="Z698">
        <v>0</v>
      </c>
      <c r="AA698">
        <v>0</v>
      </c>
      <c r="AB698">
        <v>0</v>
      </c>
      <c r="AC698">
        <v>0</v>
      </c>
      <c r="AD698" t="s">
        <v>1657</v>
      </c>
    </row>
    <row r="699" spans="1:30" x14ac:dyDescent="0.25">
      <c r="H699" t="s">
        <v>1658</v>
      </c>
    </row>
    <row r="700" spans="1:30" x14ac:dyDescent="0.25">
      <c r="A700">
        <v>347</v>
      </c>
      <c r="B700">
        <v>684</v>
      </c>
      <c r="C700" t="s">
        <v>1659</v>
      </c>
      <c r="D700" t="s">
        <v>1660</v>
      </c>
      <c r="E700" t="s">
        <v>94</v>
      </c>
      <c r="F700" t="s">
        <v>1661</v>
      </c>
      <c r="G700" t="str">
        <f>"00297668"</f>
        <v>00297668</v>
      </c>
      <c r="H700" t="s">
        <v>1662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70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Z700">
        <v>0</v>
      </c>
      <c r="AA700">
        <v>0</v>
      </c>
      <c r="AB700">
        <v>0</v>
      </c>
      <c r="AC700">
        <v>0</v>
      </c>
      <c r="AD700" t="s">
        <v>1663</v>
      </c>
    </row>
    <row r="701" spans="1:30" x14ac:dyDescent="0.25">
      <c r="H701" t="s">
        <v>1664</v>
      </c>
    </row>
    <row r="702" spans="1:30" x14ac:dyDescent="0.25">
      <c r="A702">
        <v>348</v>
      </c>
      <c r="B702">
        <v>4738</v>
      </c>
      <c r="C702" t="s">
        <v>1665</v>
      </c>
      <c r="D702" t="s">
        <v>338</v>
      </c>
      <c r="E702" t="s">
        <v>473</v>
      </c>
      <c r="F702" t="s">
        <v>1666</v>
      </c>
      <c r="G702" t="str">
        <f>"201402005635"</f>
        <v>201402005635</v>
      </c>
      <c r="H702" t="s">
        <v>1667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70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36</v>
      </c>
      <c r="W702">
        <v>252</v>
      </c>
      <c r="X702">
        <v>0</v>
      </c>
      <c r="Z702">
        <v>1</v>
      </c>
      <c r="AA702">
        <v>0</v>
      </c>
      <c r="AB702">
        <v>0</v>
      </c>
      <c r="AC702">
        <v>0</v>
      </c>
      <c r="AD702" t="s">
        <v>1668</v>
      </c>
    </row>
    <row r="703" spans="1:30" x14ac:dyDescent="0.25">
      <c r="H703" t="s">
        <v>1669</v>
      </c>
    </row>
    <row r="704" spans="1:30" x14ac:dyDescent="0.25">
      <c r="A704">
        <v>349</v>
      </c>
      <c r="B704">
        <v>4044</v>
      </c>
      <c r="C704" t="s">
        <v>1369</v>
      </c>
      <c r="D704" t="s">
        <v>27</v>
      </c>
      <c r="E704" t="s">
        <v>34</v>
      </c>
      <c r="F704" t="s">
        <v>1670</v>
      </c>
      <c r="G704" t="str">
        <f>"201402006662"</f>
        <v>201402006662</v>
      </c>
      <c r="H704" t="s">
        <v>1366</v>
      </c>
      <c r="I704">
        <v>0</v>
      </c>
      <c r="J704">
        <v>0</v>
      </c>
      <c r="K704">
        <v>0</v>
      </c>
      <c r="L704">
        <v>200</v>
      </c>
      <c r="M704">
        <v>0</v>
      </c>
      <c r="N704">
        <v>50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Z704">
        <v>0</v>
      </c>
      <c r="AA704">
        <v>0</v>
      </c>
      <c r="AB704">
        <v>0</v>
      </c>
      <c r="AC704">
        <v>0</v>
      </c>
      <c r="AD704" t="s">
        <v>1671</v>
      </c>
    </row>
    <row r="705" spans="1:30" x14ac:dyDescent="0.25">
      <c r="H705" t="s">
        <v>1672</v>
      </c>
    </row>
    <row r="706" spans="1:30" x14ac:dyDescent="0.25">
      <c r="A706">
        <v>350</v>
      </c>
      <c r="B706">
        <v>5039</v>
      </c>
      <c r="C706" t="s">
        <v>1673</v>
      </c>
      <c r="D706" t="s">
        <v>47</v>
      </c>
      <c r="E706" t="s">
        <v>60</v>
      </c>
      <c r="F706" t="s">
        <v>1674</v>
      </c>
      <c r="G706" t="str">
        <f>"00369389"</f>
        <v>00369389</v>
      </c>
      <c r="H706" t="s">
        <v>176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70</v>
      </c>
      <c r="O706">
        <v>0</v>
      </c>
      <c r="P706">
        <v>30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W706">
        <v>0</v>
      </c>
      <c r="X706">
        <v>0</v>
      </c>
      <c r="Z706">
        <v>0</v>
      </c>
      <c r="AA706">
        <v>0</v>
      </c>
      <c r="AB706">
        <v>0</v>
      </c>
      <c r="AC706">
        <v>0</v>
      </c>
      <c r="AD706" t="s">
        <v>1675</v>
      </c>
    </row>
    <row r="707" spans="1:30" x14ac:dyDescent="0.25">
      <c r="H707" t="s">
        <v>1676</v>
      </c>
    </row>
    <row r="708" spans="1:30" x14ac:dyDescent="0.25">
      <c r="A708">
        <v>351</v>
      </c>
      <c r="B708">
        <v>4309</v>
      </c>
      <c r="C708" t="s">
        <v>1677</v>
      </c>
      <c r="D708" t="s">
        <v>41</v>
      </c>
      <c r="E708" t="s">
        <v>20</v>
      </c>
      <c r="F708" t="s">
        <v>1678</v>
      </c>
      <c r="G708" t="str">
        <f>"201507000352"</f>
        <v>201507000352</v>
      </c>
      <c r="H708" t="s">
        <v>1679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30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24</v>
      </c>
      <c r="W708">
        <v>168</v>
      </c>
      <c r="X708">
        <v>0</v>
      </c>
      <c r="Z708">
        <v>0</v>
      </c>
      <c r="AA708">
        <v>0</v>
      </c>
      <c r="AB708">
        <v>0</v>
      </c>
      <c r="AC708">
        <v>0</v>
      </c>
      <c r="AD708" t="s">
        <v>235</v>
      </c>
    </row>
    <row r="709" spans="1:30" x14ac:dyDescent="0.25">
      <c r="H709" t="s">
        <v>702</v>
      </c>
    </row>
    <row r="710" spans="1:30" x14ac:dyDescent="0.25">
      <c r="A710">
        <v>352</v>
      </c>
      <c r="B710">
        <v>4211</v>
      </c>
      <c r="C710" t="s">
        <v>1680</v>
      </c>
      <c r="D710" t="s">
        <v>1681</v>
      </c>
      <c r="E710" t="s">
        <v>74</v>
      </c>
      <c r="F710" t="s">
        <v>1682</v>
      </c>
      <c r="G710" t="str">
        <f>"00328414"</f>
        <v>00328414</v>
      </c>
      <c r="H710" t="s">
        <v>50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70</v>
      </c>
      <c r="O710">
        <v>50</v>
      </c>
      <c r="P710">
        <v>0</v>
      </c>
      <c r="Q710">
        <v>50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Z710">
        <v>0</v>
      </c>
      <c r="AA710">
        <v>0</v>
      </c>
      <c r="AB710">
        <v>0</v>
      </c>
      <c r="AC710">
        <v>0</v>
      </c>
      <c r="AD710" t="s">
        <v>1683</v>
      </c>
    </row>
    <row r="711" spans="1:30" x14ac:dyDescent="0.25">
      <c r="H711" t="s">
        <v>1684</v>
      </c>
    </row>
    <row r="712" spans="1:30" x14ac:dyDescent="0.25">
      <c r="A712">
        <v>353</v>
      </c>
      <c r="B712">
        <v>2071</v>
      </c>
      <c r="C712" t="s">
        <v>1685</v>
      </c>
      <c r="D712" t="s">
        <v>34</v>
      </c>
      <c r="E712" t="s">
        <v>167</v>
      </c>
      <c r="F712" t="s">
        <v>1686</v>
      </c>
      <c r="G712" t="str">
        <f>"201506000940"</f>
        <v>201506000940</v>
      </c>
      <c r="H712" t="s">
        <v>1221</v>
      </c>
      <c r="I712">
        <v>0</v>
      </c>
      <c r="J712">
        <v>0</v>
      </c>
      <c r="K712">
        <v>0</v>
      </c>
      <c r="L712">
        <v>0</v>
      </c>
      <c r="M712">
        <v>100</v>
      </c>
      <c r="N712">
        <v>70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Z712">
        <v>0</v>
      </c>
      <c r="AA712">
        <v>0</v>
      </c>
      <c r="AB712">
        <v>0</v>
      </c>
      <c r="AC712">
        <v>0</v>
      </c>
      <c r="AD712" t="s">
        <v>1687</v>
      </c>
    </row>
    <row r="713" spans="1:30" x14ac:dyDescent="0.25">
      <c r="H713" t="s">
        <v>1688</v>
      </c>
    </row>
    <row r="714" spans="1:30" x14ac:dyDescent="0.25">
      <c r="A714">
        <v>354</v>
      </c>
      <c r="B714">
        <v>5367</v>
      </c>
      <c r="C714" t="s">
        <v>1689</v>
      </c>
      <c r="D714" t="s">
        <v>819</v>
      </c>
      <c r="E714" t="s">
        <v>41</v>
      </c>
      <c r="F714" t="s">
        <v>1690</v>
      </c>
      <c r="G714" t="str">
        <f>"00320035"</f>
        <v>00320035</v>
      </c>
      <c r="H714" t="s">
        <v>251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50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20</v>
      </c>
      <c r="W714">
        <v>140</v>
      </c>
      <c r="X714">
        <v>0</v>
      </c>
      <c r="Z714">
        <v>0</v>
      </c>
      <c r="AA714">
        <v>0</v>
      </c>
      <c r="AB714">
        <v>0</v>
      </c>
      <c r="AC714">
        <v>0</v>
      </c>
      <c r="AD714" t="s">
        <v>1691</v>
      </c>
    </row>
    <row r="715" spans="1:30" x14ac:dyDescent="0.25">
      <c r="H715">
        <v>1026</v>
      </c>
    </row>
    <row r="716" spans="1:30" x14ac:dyDescent="0.25">
      <c r="A716">
        <v>355</v>
      </c>
      <c r="B716">
        <v>2822</v>
      </c>
      <c r="C716" t="s">
        <v>1692</v>
      </c>
      <c r="D716" t="s">
        <v>27</v>
      </c>
      <c r="E716" t="s">
        <v>34</v>
      </c>
      <c r="F716" t="s">
        <v>1693</v>
      </c>
      <c r="G716" t="str">
        <f>"00357016"</f>
        <v>00357016</v>
      </c>
      <c r="H716" t="s">
        <v>1447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12</v>
      </c>
      <c r="W716">
        <v>84</v>
      </c>
      <c r="X716">
        <v>0</v>
      </c>
      <c r="Z716">
        <v>0</v>
      </c>
      <c r="AA716">
        <v>0</v>
      </c>
      <c r="AB716">
        <v>0</v>
      </c>
      <c r="AC716">
        <v>0</v>
      </c>
      <c r="AD716" t="s">
        <v>1694</v>
      </c>
    </row>
    <row r="717" spans="1:30" x14ac:dyDescent="0.25">
      <c r="H717" t="s">
        <v>1695</v>
      </c>
    </row>
    <row r="718" spans="1:30" x14ac:dyDescent="0.25">
      <c r="A718">
        <v>356</v>
      </c>
      <c r="B718">
        <v>2552</v>
      </c>
      <c r="C718" t="s">
        <v>1696</v>
      </c>
      <c r="D718" t="s">
        <v>504</v>
      </c>
      <c r="E718" t="s">
        <v>1183</v>
      </c>
      <c r="F718" t="s">
        <v>1697</v>
      </c>
      <c r="G718" t="str">
        <f>"201409006476"</f>
        <v>201409006476</v>
      </c>
      <c r="H718" t="s">
        <v>1698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28</v>
      </c>
      <c r="W718">
        <v>196</v>
      </c>
      <c r="X718">
        <v>0</v>
      </c>
      <c r="Z718">
        <v>0</v>
      </c>
      <c r="AA718">
        <v>0</v>
      </c>
      <c r="AB718">
        <v>0</v>
      </c>
      <c r="AC718">
        <v>0</v>
      </c>
      <c r="AD718" t="s">
        <v>1699</v>
      </c>
    </row>
    <row r="719" spans="1:30" x14ac:dyDescent="0.25">
      <c r="H719" t="s">
        <v>1700</v>
      </c>
    </row>
    <row r="720" spans="1:30" x14ac:dyDescent="0.25">
      <c r="A720">
        <v>357</v>
      </c>
      <c r="B720">
        <v>538</v>
      </c>
      <c r="C720" t="s">
        <v>1701</v>
      </c>
      <c r="D720" t="s">
        <v>648</v>
      </c>
      <c r="E720" t="s">
        <v>1702</v>
      </c>
      <c r="F720" t="s">
        <v>1703</v>
      </c>
      <c r="G720" t="str">
        <f>"00010325"</f>
        <v>00010325</v>
      </c>
      <c r="H720" t="s">
        <v>1704</v>
      </c>
      <c r="I720">
        <v>0</v>
      </c>
      <c r="J720">
        <v>0</v>
      </c>
      <c r="K720">
        <v>0</v>
      </c>
      <c r="L720">
        <v>0</v>
      </c>
      <c r="M720">
        <v>100</v>
      </c>
      <c r="N720">
        <v>70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Z720">
        <v>0</v>
      </c>
      <c r="AA720">
        <v>0</v>
      </c>
      <c r="AB720">
        <v>0</v>
      </c>
      <c r="AC720">
        <v>0</v>
      </c>
      <c r="AD720" t="s">
        <v>1705</v>
      </c>
    </row>
    <row r="721" spans="1:30" x14ac:dyDescent="0.25">
      <c r="H721" t="s">
        <v>1706</v>
      </c>
    </row>
    <row r="722" spans="1:30" x14ac:dyDescent="0.25">
      <c r="A722">
        <v>358</v>
      </c>
      <c r="B722">
        <v>2549</v>
      </c>
      <c r="C722" t="s">
        <v>1707</v>
      </c>
      <c r="D722" t="s">
        <v>270</v>
      </c>
      <c r="E722" t="s">
        <v>27</v>
      </c>
      <c r="F722" t="s">
        <v>1708</v>
      </c>
      <c r="G722" t="str">
        <f>"00346692"</f>
        <v>00346692</v>
      </c>
      <c r="H722" t="s">
        <v>485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70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2</v>
      </c>
      <c r="W722">
        <v>14</v>
      </c>
      <c r="X722">
        <v>0</v>
      </c>
      <c r="Z722">
        <v>0</v>
      </c>
      <c r="AA722">
        <v>0</v>
      </c>
      <c r="AB722">
        <v>0</v>
      </c>
      <c r="AC722">
        <v>0</v>
      </c>
      <c r="AD722" t="s">
        <v>1709</v>
      </c>
    </row>
    <row r="723" spans="1:30" x14ac:dyDescent="0.25">
      <c r="H723" t="s">
        <v>1710</v>
      </c>
    </row>
    <row r="724" spans="1:30" x14ac:dyDescent="0.25">
      <c r="A724">
        <v>359</v>
      </c>
      <c r="B724">
        <v>60</v>
      </c>
      <c r="C724" t="s">
        <v>1711</v>
      </c>
      <c r="D724" t="s">
        <v>1712</v>
      </c>
      <c r="E724" t="s">
        <v>1713</v>
      </c>
      <c r="F724" t="s">
        <v>1714</v>
      </c>
      <c r="G724" t="str">
        <f>"00291438"</f>
        <v>00291438</v>
      </c>
      <c r="H724" t="s">
        <v>1221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50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12</v>
      </c>
      <c r="W724">
        <v>84</v>
      </c>
      <c r="X724">
        <v>0</v>
      </c>
      <c r="Z724">
        <v>0</v>
      </c>
      <c r="AA724">
        <v>0</v>
      </c>
      <c r="AB724">
        <v>0</v>
      </c>
      <c r="AC724">
        <v>0</v>
      </c>
      <c r="AD724" t="s">
        <v>1715</v>
      </c>
    </row>
    <row r="725" spans="1:30" x14ac:dyDescent="0.25">
      <c r="H725" t="s">
        <v>1104</v>
      </c>
    </row>
    <row r="726" spans="1:30" x14ac:dyDescent="0.25">
      <c r="A726">
        <v>360</v>
      </c>
      <c r="B726">
        <v>1535</v>
      </c>
      <c r="C726" t="s">
        <v>1716</v>
      </c>
      <c r="D726" t="s">
        <v>1717</v>
      </c>
      <c r="E726" t="s">
        <v>198</v>
      </c>
      <c r="F726" t="s">
        <v>1718</v>
      </c>
      <c r="G726" t="str">
        <f>"00132053"</f>
        <v>00132053</v>
      </c>
      <c r="H726" t="s">
        <v>460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70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Z726">
        <v>0</v>
      </c>
      <c r="AA726">
        <v>0</v>
      </c>
      <c r="AB726">
        <v>0</v>
      </c>
      <c r="AC726">
        <v>0</v>
      </c>
      <c r="AD726" t="s">
        <v>1719</v>
      </c>
    </row>
    <row r="727" spans="1:30" x14ac:dyDescent="0.25">
      <c r="H727" t="s">
        <v>1720</v>
      </c>
    </row>
    <row r="728" spans="1:30" x14ac:dyDescent="0.25">
      <c r="A728">
        <v>361</v>
      </c>
      <c r="B728">
        <v>3878</v>
      </c>
      <c r="C728" t="s">
        <v>1721</v>
      </c>
      <c r="D728" t="s">
        <v>41</v>
      </c>
      <c r="E728" t="s">
        <v>80</v>
      </c>
      <c r="F728" t="s">
        <v>1722</v>
      </c>
      <c r="G728" t="str">
        <f>"00112192"</f>
        <v>00112192</v>
      </c>
      <c r="H728">
        <v>759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70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8</v>
      </c>
      <c r="W728">
        <v>56</v>
      </c>
      <c r="X728">
        <v>0</v>
      </c>
      <c r="Z728">
        <v>0</v>
      </c>
      <c r="AA728">
        <v>0</v>
      </c>
      <c r="AB728">
        <v>0</v>
      </c>
      <c r="AC728">
        <v>0</v>
      </c>
      <c r="AD728">
        <v>885</v>
      </c>
    </row>
    <row r="729" spans="1:30" x14ac:dyDescent="0.25">
      <c r="H729" t="s">
        <v>1359</v>
      </c>
    </row>
    <row r="730" spans="1:30" x14ac:dyDescent="0.25">
      <c r="A730">
        <v>362</v>
      </c>
      <c r="B730">
        <v>4076</v>
      </c>
      <c r="C730" t="s">
        <v>1723</v>
      </c>
      <c r="D730" t="s">
        <v>47</v>
      </c>
      <c r="E730" t="s">
        <v>1724</v>
      </c>
      <c r="F730" t="s">
        <v>1725</v>
      </c>
      <c r="G730" t="str">
        <f>"00361600"</f>
        <v>00361600</v>
      </c>
      <c r="H730" t="s">
        <v>206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70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Z730">
        <v>0</v>
      </c>
      <c r="AA730">
        <v>0</v>
      </c>
      <c r="AB730">
        <v>0</v>
      </c>
      <c r="AC730">
        <v>0</v>
      </c>
      <c r="AD730" t="s">
        <v>1726</v>
      </c>
    </row>
    <row r="731" spans="1:30" x14ac:dyDescent="0.25">
      <c r="H731" t="s">
        <v>1727</v>
      </c>
    </row>
    <row r="732" spans="1:30" x14ac:dyDescent="0.25">
      <c r="A732">
        <v>363</v>
      </c>
      <c r="B732">
        <v>4840</v>
      </c>
      <c r="C732" t="s">
        <v>1728</v>
      </c>
      <c r="D732" t="s">
        <v>94</v>
      </c>
      <c r="E732" t="s">
        <v>60</v>
      </c>
      <c r="F732" t="s">
        <v>1729</v>
      </c>
      <c r="G732" t="str">
        <f>"00242213"</f>
        <v>00242213</v>
      </c>
      <c r="H732" t="s">
        <v>1730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70</v>
      </c>
      <c r="O732">
        <v>30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Z732">
        <v>1</v>
      </c>
      <c r="AA732">
        <v>0</v>
      </c>
      <c r="AB732">
        <v>0</v>
      </c>
      <c r="AC732">
        <v>0</v>
      </c>
      <c r="AD732" t="s">
        <v>1731</v>
      </c>
    </row>
    <row r="733" spans="1:30" x14ac:dyDescent="0.25">
      <c r="H733" t="s">
        <v>1732</v>
      </c>
    </row>
    <row r="734" spans="1:30" x14ac:dyDescent="0.25">
      <c r="A734">
        <v>364</v>
      </c>
      <c r="B734">
        <v>5249</v>
      </c>
      <c r="C734" t="s">
        <v>1733</v>
      </c>
      <c r="D734" t="s">
        <v>54</v>
      </c>
      <c r="E734" t="s">
        <v>294</v>
      </c>
      <c r="F734" t="s">
        <v>1734</v>
      </c>
      <c r="G734" t="str">
        <f>"00369285"</f>
        <v>00369285</v>
      </c>
      <c r="H734">
        <v>737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70</v>
      </c>
      <c r="O734">
        <v>0</v>
      </c>
      <c r="P734">
        <v>50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Z734">
        <v>0</v>
      </c>
      <c r="AA734">
        <v>0</v>
      </c>
      <c r="AB734">
        <v>0</v>
      </c>
      <c r="AC734">
        <v>0</v>
      </c>
      <c r="AD734">
        <v>857</v>
      </c>
    </row>
    <row r="735" spans="1:30" x14ac:dyDescent="0.25">
      <c r="H735" t="s">
        <v>1735</v>
      </c>
    </row>
    <row r="736" spans="1:30" x14ac:dyDescent="0.25">
      <c r="A736">
        <v>365</v>
      </c>
      <c r="B736">
        <v>3134</v>
      </c>
      <c r="C736" t="s">
        <v>1736</v>
      </c>
      <c r="D736" t="s">
        <v>1406</v>
      </c>
      <c r="E736" t="s">
        <v>473</v>
      </c>
      <c r="F736" t="s">
        <v>1737</v>
      </c>
      <c r="G736" t="str">
        <f>"00229778"</f>
        <v>00229778</v>
      </c>
      <c r="H736" t="s">
        <v>1221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70</v>
      </c>
      <c r="O736">
        <v>30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Z736">
        <v>0</v>
      </c>
      <c r="AA736">
        <v>0</v>
      </c>
      <c r="AB736">
        <v>0</v>
      </c>
      <c r="AC736">
        <v>0</v>
      </c>
      <c r="AD736" t="s">
        <v>1738</v>
      </c>
    </row>
    <row r="737" spans="1:30" x14ac:dyDescent="0.25">
      <c r="H737" t="s">
        <v>1739</v>
      </c>
    </row>
    <row r="738" spans="1:30" x14ac:dyDescent="0.25">
      <c r="A738">
        <v>366</v>
      </c>
      <c r="B738">
        <v>3683</v>
      </c>
      <c r="C738" t="s">
        <v>1740</v>
      </c>
      <c r="D738" t="s">
        <v>908</v>
      </c>
      <c r="E738" t="s">
        <v>54</v>
      </c>
      <c r="F738" t="s">
        <v>1741</v>
      </c>
      <c r="G738" t="str">
        <f>"00143027"</f>
        <v>00143027</v>
      </c>
      <c r="H738" t="s">
        <v>1742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70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16</v>
      </c>
      <c r="W738">
        <v>112</v>
      </c>
      <c r="X738">
        <v>0</v>
      </c>
      <c r="Z738">
        <v>0</v>
      </c>
      <c r="AA738">
        <v>0</v>
      </c>
      <c r="AB738">
        <v>0</v>
      </c>
      <c r="AC738">
        <v>0</v>
      </c>
      <c r="AD738" t="s">
        <v>1743</v>
      </c>
    </row>
    <row r="739" spans="1:30" x14ac:dyDescent="0.25">
      <c r="H739" t="s">
        <v>1744</v>
      </c>
    </row>
    <row r="740" spans="1:30" x14ac:dyDescent="0.25">
      <c r="A740">
        <v>367</v>
      </c>
      <c r="B740">
        <v>1250</v>
      </c>
      <c r="C740" t="s">
        <v>1745</v>
      </c>
      <c r="D740" t="s">
        <v>94</v>
      </c>
      <c r="E740" t="s">
        <v>1746</v>
      </c>
      <c r="F740" t="s">
        <v>1747</v>
      </c>
      <c r="G740" t="str">
        <f>"00145490"</f>
        <v>00145490</v>
      </c>
      <c r="H740" t="s">
        <v>1371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70</v>
      </c>
      <c r="O740">
        <v>30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Z740">
        <v>0</v>
      </c>
      <c r="AA740">
        <v>0</v>
      </c>
      <c r="AB740">
        <v>2</v>
      </c>
      <c r="AC740">
        <v>34</v>
      </c>
      <c r="AD740" t="s">
        <v>1748</v>
      </c>
    </row>
    <row r="741" spans="1:30" x14ac:dyDescent="0.25">
      <c r="H741" t="s">
        <v>1749</v>
      </c>
    </row>
    <row r="742" spans="1:30" x14ac:dyDescent="0.25">
      <c r="A742">
        <v>368</v>
      </c>
      <c r="B742">
        <v>14</v>
      </c>
      <c r="C742" t="s">
        <v>1639</v>
      </c>
      <c r="D742" t="s">
        <v>41</v>
      </c>
      <c r="E742" t="s">
        <v>819</v>
      </c>
      <c r="F742" t="s">
        <v>1750</v>
      </c>
      <c r="G742" t="str">
        <f>"00161755"</f>
        <v>00161755</v>
      </c>
      <c r="H742" t="s">
        <v>530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70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Z742">
        <v>0</v>
      </c>
      <c r="AA742">
        <v>0</v>
      </c>
      <c r="AB742">
        <v>0</v>
      </c>
      <c r="AC742">
        <v>0</v>
      </c>
      <c r="AD742" t="s">
        <v>1751</v>
      </c>
    </row>
    <row r="743" spans="1:30" x14ac:dyDescent="0.25">
      <c r="H743" t="s">
        <v>1752</v>
      </c>
    </row>
    <row r="744" spans="1:30" x14ac:dyDescent="0.25">
      <c r="A744">
        <v>369</v>
      </c>
      <c r="B744">
        <v>763</v>
      </c>
      <c r="C744" t="s">
        <v>1753</v>
      </c>
      <c r="D744" t="s">
        <v>270</v>
      </c>
      <c r="E744" t="s">
        <v>60</v>
      </c>
      <c r="F744" t="s">
        <v>1754</v>
      </c>
      <c r="G744" t="str">
        <f>"00028331"</f>
        <v>00028331</v>
      </c>
      <c r="H744" t="s">
        <v>1755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30</v>
      </c>
      <c r="O744">
        <v>0</v>
      </c>
      <c r="P744">
        <v>30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16</v>
      </c>
      <c r="W744">
        <v>112</v>
      </c>
      <c r="X744">
        <v>0</v>
      </c>
      <c r="Z744">
        <v>0</v>
      </c>
      <c r="AA744">
        <v>0</v>
      </c>
      <c r="AB744">
        <v>0</v>
      </c>
      <c r="AC744">
        <v>0</v>
      </c>
      <c r="AD744" t="s">
        <v>1756</v>
      </c>
    </row>
    <row r="745" spans="1:30" x14ac:dyDescent="0.25">
      <c r="H745" t="s">
        <v>1757</v>
      </c>
    </row>
    <row r="746" spans="1:30" x14ac:dyDescent="0.25">
      <c r="A746">
        <v>370</v>
      </c>
      <c r="B746">
        <v>4394</v>
      </c>
      <c r="C746" t="s">
        <v>1758</v>
      </c>
      <c r="D746" t="s">
        <v>1759</v>
      </c>
      <c r="E746" t="s">
        <v>41</v>
      </c>
      <c r="F746" t="s">
        <v>1760</v>
      </c>
      <c r="G746" t="str">
        <f>"00110169"</f>
        <v>00110169</v>
      </c>
      <c r="H746" t="s">
        <v>200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30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Z746">
        <v>1</v>
      </c>
      <c r="AA746">
        <v>0</v>
      </c>
      <c r="AB746">
        <v>0</v>
      </c>
      <c r="AC746">
        <v>0</v>
      </c>
      <c r="AD746" t="s">
        <v>1761</v>
      </c>
    </row>
    <row r="747" spans="1:30" x14ac:dyDescent="0.25">
      <c r="H747" t="s">
        <v>1762</v>
      </c>
    </row>
    <row r="748" spans="1:30" x14ac:dyDescent="0.25">
      <c r="A748">
        <v>371</v>
      </c>
      <c r="B748">
        <v>3919</v>
      </c>
      <c r="C748" t="s">
        <v>1763</v>
      </c>
      <c r="D748" t="s">
        <v>167</v>
      </c>
      <c r="E748" t="s">
        <v>54</v>
      </c>
      <c r="F748" t="s">
        <v>1764</v>
      </c>
      <c r="G748" t="str">
        <f>"00360513"</f>
        <v>00360513</v>
      </c>
      <c r="H748">
        <v>770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30</v>
      </c>
      <c r="O748">
        <v>30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Z748">
        <v>0</v>
      </c>
      <c r="AA748">
        <v>0</v>
      </c>
      <c r="AB748">
        <v>0</v>
      </c>
      <c r="AC748">
        <v>0</v>
      </c>
      <c r="AD748">
        <v>830</v>
      </c>
    </row>
    <row r="749" spans="1:30" x14ac:dyDescent="0.25">
      <c r="H749" t="s">
        <v>1765</v>
      </c>
    </row>
    <row r="750" spans="1:30" x14ac:dyDescent="0.25">
      <c r="A750">
        <v>372</v>
      </c>
      <c r="B750">
        <v>3870</v>
      </c>
      <c r="C750" t="s">
        <v>1766</v>
      </c>
      <c r="D750" t="s">
        <v>552</v>
      </c>
      <c r="E750" t="s">
        <v>174</v>
      </c>
      <c r="F750" t="s">
        <v>1767</v>
      </c>
      <c r="G750" t="str">
        <f>"201410006717"</f>
        <v>201410006717</v>
      </c>
      <c r="H750" t="s">
        <v>1768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30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Z750">
        <v>0</v>
      </c>
      <c r="AA750">
        <v>0</v>
      </c>
      <c r="AB750">
        <v>0</v>
      </c>
      <c r="AC750">
        <v>0</v>
      </c>
      <c r="AD750" t="s">
        <v>1769</v>
      </c>
    </row>
    <row r="751" spans="1:30" x14ac:dyDescent="0.25">
      <c r="H751" t="s">
        <v>1770</v>
      </c>
    </row>
    <row r="752" spans="1:30" x14ac:dyDescent="0.25">
      <c r="A752">
        <v>373</v>
      </c>
      <c r="B752">
        <v>1629</v>
      </c>
      <c r="C752" t="s">
        <v>1771</v>
      </c>
      <c r="D752" t="s">
        <v>117</v>
      </c>
      <c r="E752" t="s">
        <v>27</v>
      </c>
      <c r="F752" t="s">
        <v>1772</v>
      </c>
      <c r="G752" t="str">
        <f>"201504000571"</f>
        <v>201504000571</v>
      </c>
      <c r="H752">
        <v>726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70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4</v>
      </c>
      <c r="W752">
        <v>28</v>
      </c>
      <c r="X752">
        <v>0</v>
      </c>
      <c r="Z752">
        <v>0</v>
      </c>
      <c r="AA752">
        <v>0</v>
      </c>
      <c r="AB752">
        <v>0</v>
      </c>
      <c r="AC752">
        <v>0</v>
      </c>
      <c r="AD752">
        <v>824</v>
      </c>
    </row>
    <row r="753" spans="1:30" x14ac:dyDescent="0.25">
      <c r="H753" t="s">
        <v>1773</v>
      </c>
    </row>
    <row r="754" spans="1:30" x14ac:dyDescent="0.25">
      <c r="A754">
        <v>374</v>
      </c>
      <c r="B754">
        <v>3411</v>
      </c>
      <c r="C754" t="s">
        <v>1774</v>
      </c>
      <c r="D754" t="s">
        <v>552</v>
      </c>
      <c r="E754" t="s">
        <v>192</v>
      </c>
      <c r="F754" t="s">
        <v>1775</v>
      </c>
      <c r="G754" t="str">
        <f>"00212021"</f>
        <v>00212021</v>
      </c>
      <c r="H754" t="s">
        <v>1776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30</v>
      </c>
      <c r="O754">
        <v>0</v>
      </c>
      <c r="P754">
        <v>30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Z754">
        <v>0</v>
      </c>
      <c r="AA754">
        <v>0</v>
      </c>
      <c r="AB754">
        <v>0</v>
      </c>
      <c r="AC754">
        <v>0</v>
      </c>
      <c r="AD754" t="s">
        <v>1777</v>
      </c>
    </row>
    <row r="755" spans="1:30" x14ac:dyDescent="0.25">
      <c r="H755" t="s">
        <v>71</v>
      </c>
    </row>
    <row r="756" spans="1:30" x14ac:dyDescent="0.25">
      <c r="A756">
        <v>375</v>
      </c>
      <c r="B756">
        <v>4624</v>
      </c>
      <c r="C756" t="s">
        <v>1778</v>
      </c>
      <c r="D756" t="s">
        <v>420</v>
      </c>
      <c r="E756" t="s">
        <v>117</v>
      </c>
      <c r="F756" t="s">
        <v>1779</v>
      </c>
      <c r="G756" t="str">
        <f>"201410004588"</f>
        <v>201410004588</v>
      </c>
      <c r="H756" t="s">
        <v>29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30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5</v>
      </c>
      <c r="W756">
        <v>35</v>
      </c>
      <c r="X756">
        <v>0</v>
      </c>
      <c r="Z756">
        <v>0</v>
      </c>
      <c r="AA756">
        <v>0</v>
      </c>
      <c r="AB756">
        <v>0</v>
      </c>
      <c r="AC756">
        <v>0</v>
      </c>
      <c r="AD756" t="s">
        <v>1780</v>
      </c>
    </row>
    <row r="757" spans="1:30" x14ac:dyDescent="0.25">
      <c r="H757" t="s">
        <v>1781</v>
      </c>
    </row>
    <row r="758" spans="1:30" x14ac:dyDescent="0.25">
      <c r="A758">
        <v>376</v>
      </c>
      <c r="B758">
        <v>4516</v>
      </c>
      <c r="C758" t="s">
        <v>1782</v>
      </c>
      <c r="D758" t="s">
        <v>41</v>
      </c>
      <c r="E758" t="s">
        <v>192</v>
      </c>
      <c r="F758" t="s">
        <v>1783</v>
      </c>
      <c r="G758" t="str">
        <f>"201412006578"</f>
        <v>201412006578</v>
      </c>
      <c r="H758" t="s">
        <v>873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50</v>
      </c>
      <c r="O758">
        <v>0</v>
      </c>
      <c r="P758">
        <v>0</v>
      </c>
      <c r="Q758">
        <v>70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Z758">
        <v>0</v>
      </c>
      <c r="AA758">
        <v>0</v>
      </c>
      <c r="AB758">
        <v>0</v>
      </c>
      <c r="AC758">
        <v>0</v>
      </c>
      <c r="AD758" t="s">
        <v>1784</v>
      </c>
    </row>
    <row r="759" spans="1:30" x14ac:dyDescent="0.25">
      <c r="H759" t="s">
        <v>1785</v>
      </c>
    </row>
    <row r="760" spans="1:30" x14ac:dyDescent="0.25">
      <c r="A760">
        <v>377</v>
      </c>
      <c r="B760">
        <v>5245</v>
      </c>
      <c r="C760" t="s">
        <v>1786</v>
      </c>
      <c r="D760" t="s">
        <v>1787</v>
      </c>
      <c r="E760" t="s">
        <v>27</v>
      </c>
      <c r="F760" t="s">
        <v>1788</v>
      </c>
      <c r="G760" t="str">
        <f>"00369074"</f>
        <v>00369074</v>
      </c>
      <c r="H760">
        <v>715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50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6</v>
      </c>
      <c r="W760">
        <v>42</v>
      </c>
      <c r="X760">
        <v>0</v>
      </c>
      <c r="Z760">
        <v>0</v>
      </c>
      <c r="AA760">
        <v>0</v>
      </c>
      <c r="AB760">
        <v>0</v>
      </c>
      <c r="AC760">
        <v>0</v>
      </c>
      <c r="AD760">
        <v>807</v>
      </c>
    </row>
    <row r="761" spans="1:30" x14ac:dyDescent="0.25">
      <c r="H761" t="s">
        <v>1789</v>
      </c>
    </row>
    <row r="762" spans="1:30" x14ac:dyDescent="0.25">
      <c r="A762">
        <v>378</v>
      </c>
      <c r="B762">
        <v>3513</v>
      </c>
      <c r="C762" t="s">
        <v>1790</v>
      </c>
      <c r="D762" t="s">
        <v>167</v>
      </c>
      <c r="E762" t="s">
        <v>799</v>
      </c>
      <c r="F762" t="s">
        <v>1791</v>
      </c>
      <c r="G762" t="str">
        <f>"200802010413"</f>
        <v>200802010413</v>
      </c>
      <c r="H762" t="s">
        <v>659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70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Z762">
        <v>0</v>
      </c>
      <c r="AA762">
        <v>0</v>
      </c>
      <c r="AB762">
        <v>0</v>
      </c>
      <c r="AC762">
        <v>0</v>
      </c>
      <c r="AD762" t="s">
        <v>1792</v>
      </c>
    </row>
    <row r="763" spans="1:30" x14ac:dyDescent="0.25">
      <c r="H763" t="s">
        <v>1793</v>
      </c>
    </row>
    <row r="764" spans="1:30" x14ac:dyDescent="0.25">
      <c r="A764">
        <v>379</v>
      </c>
      <c r="B764">
        <v>3517</v>
      </c>
      <c r="C764" t="s">
        <v>1794</v>
      </c>
      <c r="D764" t="s">
        <v>524</v>
      </c>
      <c r="E764" t="s">
        <v>84</v>
      </c>
      <c r="F764" t="s">
        <v>1795</v>
      </c>
      <c r="G764" t="str">
        <f>"201412002319"</f>
        <v>201412002319</v>
      </c>
      <c r="H764">
        <v>704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50</v>
      </c>
      <c r="O764">
        <v>30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Z764">
        <v>0</v>
      </c>
      <c r="AA764">
        <v>0</v>
      </c>
      <c r="AB764">
        <v>0</v>
      </c>
      <c r="AC764">
        <v>0</v>
      </c>
      <c r="AD764">
        <v>784</v>
      </c>
    </row>
    <row r="765" spans="1:30" x14ac:dyDescent="0.25">
      <c r="H765" t="s">
        <v>1796</v>
      </c>
    </row>
    <row r="766" spans="1:30" x14ac:dyDescent="0.25">
      <c r="A766">
        <v>380</v>
      </c>
      <c r="B766">
        <v>1023</v>
      </c>
      <c r="C766" t="s">
        <v>1797</v>
      </c>
      <c r="D766" t="s">
        <v>1798</v>
      </c>
      <c r="E766" t="s">
        <v>270</v>
      </c>
      <c r="F766" t="s">
        <v>1799</v>
      </c>
      <c r="G766" t="str">
        <f>"00300214"</f>
        <v>00300214</v>
      </c>
      <c r="H766" t="s">
        <v>1800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50</v>
      </c>
      <c r="O766">
        <v>0</v>
      </c>
      <c r="P766">
        <v>50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1801</v>
      </c>
    </row>
    <row r="767" spans="1:30" x14ac:dyDescent="0.25">
      <c r="H767" t="s">
        <v>1802</v>
      </c>
    </row>
    <row r="768" spans="1:30" x14ac:dyDescent="0.25">
      <c r="A768">
        <v>381</v>
      </c>
      <c r="B768">
        <v>2962</v>
      </c>
      <c r="C768" t="s">
        <v>1803</v>
      </c>
      <c r="D768" t="s">
        <v>693</v>
      </c>
      <c r="E768" t="s">
        <v>214</v>
      </c>
      <c r="F768" t="s">
        <v>1804</v>
      </c>
      <c r="G768" t="str">
        <f>"201410001358"</f>
        <v>201410001358</v>
      </c>
      <c r="H768" t="s">
        <v>454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Z768">
        <v>0</v>
      </c>
      <c r="AA768">
        <v>0</v>
      </c>
      <c r="AB768">
        <v>0</v>
      </c>
      <c r="AC768">
        <v>0</v>
      </c>
      <c r="AD768" t="s">
        <v>454</v>
      </c>
    </row>
    <row r="769" spans="1:30" x14ac:dyDescent="0.25">
      <c r="H769" t="s">
        <v>1128</v>
      </c>
    </row>
    <row r="770" spans="1:30" x14ac:dyDescent="0.25">
      <c r="A770">
        <v>382</v>
      </c>
      <c r="B770">
        <v>3353</v>
      </c>
      <c r="C770" t="s">
        <v>1805</v>
      </c>
      <c r="D770" t="s">
        <v>770</v>
      </c>
      <c r="E770" t="s">
        <v>27</v>
      </c>
      <c r="F770" t="s">
        <v>1806</v>
      </c>
      <c r="G770" t="str">
        <f>"201410010124"</f>
        <v>201410010124</v>
      </c>
      <c r="H770" t="s">
        <v>1380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30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Z770">
        <v>0</v>
      </c>
      <c r="AA770">
        <v>0</v>
      </c>
      <c r="AB770">
        <v>0</v>
      </c>
      <c r="AC770">
        <v>0</v>
      </c>
      <c r="AD770" t="s">
        <v>1807</v>
      </c>
    </row>
    <row r="771" spans="1:30" x14ac:dyDescent="0.25">
      <c r="H771" t="s">
        <v>1808</v>
      </c>
    </row>
    <row r="772" spans="1:30" x14ac:dyDescent="0.25">
      <c r="A772">
        <v>383</v>
      </c>
      <c r="B772">
        <v>688</v>
      </c>
      <c r="C772" t="s">
        <v>1809</v>
      </c>
      <c r="D772" t="s">
        <v>1810</v>
      </c>
      <c r="E772" t="s">
        <v>167</v>
      </c>
      <c r="F772" t="s">
        <v>1811</v>
      </c>
      <c r="G772" t="str">
        <f>"00216357"</f>
        <v>00216357</v>
      </c>
      <c r="H772" t="s">
        <v>222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30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Z772">
        <v>0</v>
      </c>
      <c r="AA772">
        <v>0</v>
      </c>
      <c r="AB772">
        <v>0</v>
      </c>
      <c r="AC772">
        <v>0</v>
      </c>
      <c r="AD772" t="s">
        <v>1812</v>
      </c>
    </row>
    <row r="773" spans="1:30" x14ac:dyDescent="0.25">
      <c r="H773" t="s">
        <v>1813</v>
      </c>
    </row>
    <row r="774" spans="1:30" x14ac:dyDescent="0.25">
      <c r="A774">
        <v>384</v>
      </c>
      <c r="B774">
        <v>5109</v>
      </c>
      <c r="C774" t="s">
        <v>1814</v>
      </c>
      <c r="D774" t="s">
        <v>1815</v>
      </c>
      <c r="E774" t="s">
        <v>1050</v>
      </c>
      <c r="F774" t="s">
        <v>1816</v>
      </c>
      <c r="G774" t="str">
        <f>"00157337"</f>
        <v>00157337</v>
      </c>
      <c r="H774" t="s">
        <v>1817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70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Z774">
        <v>0</v>
      </c>
      <c r="AA774">
        <v>0</v>
      </c>
      <c r="AB774">
        <v>0</v>
      </c>
      <c r="AC774">
        <v>0</v>
      </c>
      <c r="AD774" t="s">
        <v>1818</v>
      </c>
    </row>
    <row r="775" spans="1:30" x14ac:dyDescent="0.25">
      <c r="H775" t="s">
        <v>1819</v>
      </c>
    </row>
    <row r="776" spans="1:30" x14ac:dyDescent="0.25">
      <c r="A776">
        <v>385</v>
      </c>
      <c r="B776">
        <v>2187</v>
      </c>
      <c r="C776" t="s">
        <v>1820</v>
      </c>
      <c r="D776" t="s">
        <v>34</v>
      </c>
      <c r="E776" t="s">
        <v>54</v>
      </c>
      <c r="F776" t="s">
        <v>1821</v>
      </c>
      <c r="G776" t="str">
        <f>"00330329"</f>
        <v>00330329</v>
      </c>
      <c r="H776" t="s">
        <v>1408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70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Z776">
        <v>0</v>
      </c>
      <c r="AA776">
        <v>0</v>
      </c>
      <c r="AB776">
        <v>0</v>
      </c>
      <c r="AC776">
        <v>0</v>
      </c>
      <c r="AD776" t="s">
        <v>1822</v>
      </c>
    </row>
    <row r="777" spans="1:30" x14ac:dyDescent="0.25">
      <c r="H777" t="s">
        <v>1823</v>
      </c>
    </row>
    <row r="778" spans="1:30" x14ac:dyDescent="0.25">
      <c r="A778">
        <v>386</v>
      </c>
      <c r="B778">
        <v>993</v>
      </c>
      <c r="C778" t="s">
        <v>1824</v>
      </c>
      <c r="D778" t="s">
        <v>19</v>
      </c>
      <c r="E778" t="s">
        <v>1825</v>
      </c>
      <c r="F778" t="s">
        <v>1826</v>
      </c>
      <c r="G778" t="str">
        <f>"201504001755"</f>
        <v>201504001755</v>
      </c>
      <c r="H778" t="s">
        <v>182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30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Z778">
        <v>0</v>
      </c>
      <c r="AA778">
        <v>0</v>
      </c>
      <c r="AB778">
        <v>0</v>
      </c>
      <c r="AC778">
        <v>0</v>
      </c>
      <c r="AD778" t="s">
        <v>1827</v>
      </c>
    </row>
    <row r="779" spans="1:30" x14ac:dyDescent="0.25">
      <c r="H779" t="s">
        <v>1828</v>
      </c>
    </row>
    <row r="780" spans="1:30" x14ac:dyDescent="0.25">
      <c r="A780">
        <v>387</v>
      </c>
      <c r="B780">
        <v>3066</v>
      </c>
      <c r="C780" t="s">
        <v>1125</v>
      </c>
      <c r="D780" t="s">
        <v>1829</v>
      </c>
      <c r="E780" t="s">
        <v>1830</v>
      </c>
      <c r="F780" t="s">
        <v>1831</v>
      </c>
      <c r="G780" t="str">
        <f>"201412004370"</f>
        <v>201412004370</v>
      </c>
      <c r="H780" t="s">
        <v>1832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70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Z780">
        <v>0</v>
      </c>
      <c r="AA780">
        <v>0</v>
      </c>
      <c r="AB780">
        <v>0</v>
      </c>
      <c r="AC780">
        <v>0</v>
      </c>
      <c r="AD780" t="s">
        <v>1833</v>
      </c>
    </row>
    <row r="781" spans="1:30" x14ac:dyDescent="0.25">
      <c r="H781" t="s">
        <v>1834</v>
      </c>
    </row>
    <row r="782" spans="1:30" x14ac:dyDescent="0.25">
      <c r="A782">
        <v>388</v>
      </c>
      <c r="B782">
        <v>2009</v>
      </c>
      <c r="C782" t="s">
        <v>1835</v>
      </c>
      <c r="D782" t="s">
        <v>132</v>
      </c>
      <c r="E782" t="s">
        <v>214</v>
      </c>
      <c r="F782" t="s">
        <v>1836</v>
      </c>
      <c r="G782" t="str">
        <f>"00325012"</f>
        <v>00325012</v>
      </c>
      <c r="H782" t="s">
        <v>947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50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Z782">
        <v>0</v>
      </c>
      <c r="AA782">
        <v>0</v>
      </c>
      <c r="AB782">
        <v>0</v>
      </c>
      <c r="AC782">
        <v>0</v>
      </c>
      <c r="AD782" t="s">
        <v>1837</v>
      </c>
    </row>
    <row r="783" spans="1:30" x14ac:dyDescent="0.25">
      <c r="H783" t="s">
        <v>1838</v>
      </c>
    </row>
    <row r="785" spans="1:1" x14ac:dyDescent="0.25">
      <c r="A785" t="s">
        <v>1839</v>
      </c>
    </row>
    <row r="786" spans="1:1" x14ac:dyDescent="0.25">
      <c r="A786" t="s">
        <v>1840</v>
      </c>
    </row>
    <row r="787" spans="1:1" x14ac:dyDescent="0.25">
      <c r="A787" t="s">
        <v>1841</v>
      </c>
    </row>
    <row r="788" spans="1:1" x14ac:dyDescent="0.25">
      <c r="A788" t="s">
        <v>1842</v>
      </c>
    </row>
    <row r="789" spans="1:1" x14ac:dyDescent="0.25">
      <c r="A789" t="s">
        <v>1843</v>
      </c>
    </row>
    <row r="790" spans="1:1" x14ac:dyDescent="0.25">
      <c r="A790" t="s">
        <v>1844</v>
      </c>
    </row>
    <row r="791" spans="1:1" x14ac:dyDescent="0.25">
      <c r="A791" t="s">
        <v>1845</v>
      </c>
    </row>
    <row r="792" spans="1:1" x14ac:dyDescent="0.25">
      <c r="A792" t="s">
        <v>1846</v>
      </c>
    </row>
    <row r="793" spans="1:1" x14ac:dyDescent="0.25">
      <c r="A793" t="s">
        <v>1847</v>
      </c>
    </row>
    <row r="794" spans="1:1" x14ac:dyDescent="0.25">
      <c r="A794" t="s">
        <v>1848</v>
      </c>
    </row>
    <row r="795" spans="1:1" x14ac:dyDescent="0.25">
      <c r="A795" t="s">
        <v>1849</v>
      </c>
    </row>
    <row r="796" spans="1:1" x14ac:dyDescent="0.25">
      <c r="A796" t="s">
        <v>1850</v>
      </c>
    </row>
    <row r="797" spans="1:1" x14ac:dyDescent="0.25">
      <c r="A797" t="s">
        <v>1851</v>
      </c>
    </row>
    <row r="798" spans="1:1" x14ac:dyDescent="0.25">
      <c r="A798" t="s">
        <v>1852</v>
      </c>
    </row>
    <row r="799" spans="1:1" x14ac:dyDescent="0.25">
      <c r="A799" t="s">
        <v>1853</v>
      </c>
    </row>
    <row r="800" spans="1:1" x14ac:dyDescent="0.25">
      <c r="A800" t="s">
        <v>1854</v>
      </c>
    </row>
    <row r="801" spans="1:1" x14ac:dyDescent="0.25">
      <c r="A801" t="s">
        <v>1855</v>
      </c>
    </row>
    <row r="802" spans="1:1" x14ac:dyDescent="0.25">
      <c r="A802" t="s">
        <v>1856</v>
      </c>
    </row>
    <row r="803" spans="1:1" x14ac:dyDescent="0.25">
      <c r="A803" t="s">
        <v>1857</v>
      </c>
    </row>
    <row r="804" spans="1:1" x14ac:dyDescent="0.25">
      <c r="A804" t="s">
        <v>1858</v>
      </c>
    </row>
    <row r="805" spans="1:1" x14ac:dyDescent="0.25">
      <c r="A805" t="s">
        <v>1859</v>
      </c>
    </row>
    <row r="806" spans="1:1" x14ac:dyDescent="0.25">
      <c r="A806" t="s">
        <v>1860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2018-03-28T09:03:30Z</dcterms:created>
  <dcterms:modified xsi:type="dcterms:W3CDTF">2018-03-28T09:03:33Z</dcterms:modified>
</cp:coreProperties>
</file>