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52" i="1" l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<sst xmlns="http://schemas.openxmlformats.org/spreadsheetml/2006/main" count="2154" uniqueCount="1469">
  <si>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</si>
  <si>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</si>
  <si>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</si>
  <si>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</si>
  <si>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ΧΗΜΙΚΩΝ ΜΗΧΑΝΙΚΩΝ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</si>
  <si>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</si>
  <si>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</si>
  <si>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</si>
  <si>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</si>
  <si>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</si>
  <si>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</si>
  <si>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</si>
  <si>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</si>
  <si>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ΚΑΛΦΑΣ</t>
  </si>
  <si>
    <t>ΧΑΡΑΛΑΜΠΟΣ</t>
  </si>
  <si>
    <t>ΔΗΜΗΤΡΙΟΣ</t>
  </si>
  <si>
    <t>ΑΕ982918</t>
  </si>
  <si>
    <t>864,6</t>
  </si>
  <si>
    <t>2382,6</t>
  </si>
  <si>
    <t>1112-1116-1110</t>
  </si>
  <si>
    <t>ΠΑΠΑΔΟΠΟΥΛΟΥ</t>
  </si>
  <si>
    <t>ΝΑΤΑΛΙΑ</t>
  </si>
  <si>
    <t>ΑΚ467438</t>
  </si>
  <si>
    <t>916,3</t>
  </si>
  <si>
    <t>2354,3</t>
  </si>
  <si>
    <t>1106-1110-1116</t>
  </si>
  <si>
    <t>BUICULESCU</t>
  </si>
  <si>
    <t>RALUCA</t>
  </si>
  <si>
    <t>VALENTIN</t>
  </si>
  <si>
    <t>975,7</t>
  </si>
  <si>
    <t>2353,7</t>
  </si>
  <si>
    <t>1106-1107-1110-1116-1113-1108-1105-1114</t>
  </si>
  <si>
    <t>ΜΠΕΤΣΙΟΥ</t>
  </si>
  <si>
    <t>ΜΑΡΙΑ</t>
  </si>
  <si>
    <t>ΓΕΩΡΓΙΟΣ</t>
  </si>
  <si>
    <t>ΑΖ894981</t>
  </si>
  <si>
    <t>807,4</t>
  </si>
  <si>
    <t>2325,4</t>
  </si>
  <si>
    <t>1119-1108-1115-1116-1112-1110-1114-1113-1109-1117-1106</t>
  </si>
  <si>
    <t>ΒΛΑΣΣΗ</t>
  </si>
  <si>
    <t>ΕΛΕΝΗ</t>
  </si>
  <si>
    <t>ΘΕΟΔΩΡΟΣ</t>
  </si>
  <si>
    <t>ΑΒ291938</t>
  </si>
  <si>
    <t>877,8</t>
  </si>
  <si>
    <t>2315,8</t>
  </si>
  <si>
    <t>1108-1004-1105-1113-1114-1116-1106-1107-1110-1111-1109</t>
  </si>
  <si>
    <t xml:space="preserve"> 1109- 1111</t>
  </si>
  <si>
    <t>ΧΑΧΛΑΔΑΚΗΣ</t>
  </si>
  <si>
    <t>ΙΩΑΝΝΗΣ</t>
  </si>
  <si>
    <t>ΝΙΚΟΛΑΟΣ</t>
  </si>
  <si>
    <t>ΑΜ975280</t>
  </si>
  <si>
    <t>755,7</t>
  </si>
  <si>
    <t>2283,7</t>
  </si>
  <si>
    <t>1117-1118-1110-1106-1107</t>
  </si>
  <si>
    <t>ΠΙΤΣΑΡΗ</t>
  </si>
  <si>
    <t>ΣΤΥΛΙΑΝΗ</t>
  </si>
  <si>
    <t>ΑΠΟΣΤΟΛΟΣ</t>
  </si>
  <si>
    <t>ΑΙ284657</t>
  </si>
  <si>
    <t>783,2</t>
  </si>
  <si>
    <t>2281,2</t>
  </si>
  <si>
    <t>1110-1105-1005-1004-1106-1107-1108-1109-1111-1112-1113-1114-1115-1116-1117-1118-1119</t>
  </si>
  <si>
    <t>ΜΕΤΑΞΑ</t>
  </si>
  <si>
    <t>ΙΦΙΓΕΝΕΙΑ</t>
  </si>
  <si>
    <t>ΑΒ695858</t>
  </si>
  <si>
    <t>884,4</t>
  </si>
  <si>
    <t>2242,4</t>
  </si>
  <si>
    <t>ΠΑΠΑΔΑΚΗ</t>
  </si>
  <si>
    <t>ΜΑΡΙΝΑ</t>
  </si>
  <si>
    <t>ΦΑΙΔΩΝ</t>
  </si>
  <si>
    <t>ΑΖ957170</t>
  </si>
  <si>
    <t>820,6</t>
  </si>
  <si>
    <t>2218,6</t>
  </si>
  <si>
    <t>1106-1117-1118-1107-1113-1114-1108-1105-1112-1004-1110-1116-1119-1109-1115</t>
  </si>
  <si>
    <t>ΚΑΤΣΩΝΗ</t>
  </si>
  <si>
    <t>ΑΘΑΝΑΣΙΑ</t>
  </si>
  <si>
    <t>ΧΡΗΣΤΟΣ</t>
  </si>
  <si>
    <t>ΑΗ474036</t>
  </si>
  <si>
    <t>776,6</t>
  </si>
  <si>
    <t>2214,6</t>
  </si>
  <si>
    <t>1117-1118-1106-1116-1112-1107-1105-1110-1113-1114-1108-1109-1111-1115-1119-1005</t>
  </si>
  <si>
    <t>ΖΙΑΚΑ</t>
  </si>
  <si>
    <t>ΖΩΗ</t>
  </si>
  <si>
    <t>ΑΖ161136</t>
  </si>
  <si>
    <t>1107-1119-1108-1112-1115-1116-1109-1105-1110-1113-1114-1106</t>
  </si>
  <si>
    <t>ΚΩΣΤΕΝΙΔΟΥ</t>
  </si>
  <si>
    <t>ΕΥΑΓΓΕΛΙΑ</t>
  </si>
  <si>
    <t>ΓΑΒΡΙΗΛ</t>
  </si>
  <si>
    <t>ΑΝ247009</t>
  </si>
  <si>
    <t>859,1</t>
  </si>
  <si>
    <t>2197,1</t>
  </si>
  <si>
    <t>1108-1107-1106-1116-1105-1004-1113-1114-1110-1109-1111-1112-1115-1117-1118-1119</t>
  </si>
  <si>
    <t>ΠΕΚΡΙΔΗΣ</t>
  </si>
  <si>
    <t>ΑΜ848215</t>
  </si>
  <si>
    <t>696,3</t>
  </si>
  <si>
    <t>2184,3</t>
  </si>
  <si>
    <t>1117-1118-1106-1112-1108-1116-1119-1115-1113-1114-1109-1110-1004</t>
  </si>
  <si>
    <t>ΜΗΤΡΟΥΛΗ</t>
  </si>
  <si>
    <t>ΣΟΥΛΤΑΝΑ</t>
  </si>
  <si>
    <t>ΑΚ298480</t>
  </si>
  <si>
    <t>865,7</t>
  </si>
  <si>
    <t>2183,7</t>
  </si>
  <si>
    <t>1115-1107-1108-1105</t>
  </si>
  <si>
    <t>ΠΕΝΛΟΓΛΟΥ</t>
  </si>
  <si>
    <t>ΣΤΑΥΡΟΣ</t>
  </si>
  <si>
    <t>ΑΕ166841</t>
  </si>
  <si>
    <t>942,7</t>
  </si>
  <si>
    <t>2180,7</t>
  </si>
  <si>
    <t>1107-1108-1115</t>
  </si>
  <si>
    <t>ΒΛΑΧΟΥ</t>
  </si>
  <si>
    <t>Φ180412</t>
  </si>
  <si>
    <t>910,8</t>
  </si>
  <si>
    <t>2168,8</t>
  </si>
  <si>
    <t>1107-1108-1106</t>
  </si>
  <si>
    <t>ΙΨΑΚΗΣ</t>
  </si>
  <si>
    <t>ΚΩΝΣΤΑΝΤΙΝΟΣ</t>
  </si>
  <si>
    <t>ΑΗ673200</t>
  </si>
  <si>
    <t>906,4</t>
  </si>
  <si>
    <t>2164,4</t>
  </si>
  <si>
    <t>1107-1108</t>
  </si>
  <si>
    <t>ΜΩΥΣΙΔΗΣ</t>
  </si>
  <si>
    <t>ΤΡΙΑΝΤΑΦΥΛΛΟΣ</t>
  </si>
  <si>
    <t>ΑΕ872536</t>
  </si>
  <si>
    <t>830,5</t>
  </si>
  <si>
    <t>2148,5</t>
  </si>
  <si>
    <t>1107-1108-1119-1112-1116</t>
  </si>
  <si>
    <t>ΚΟΥΡΑΒΕΛΟΥ</t>
  </si>
  <si>
    <t>ΑΙΚΑΤΕΡΙΝΗ</t>
  </si>
  <si>
    <t>ΒΑΣΙΛΕΙΟΣ</t>
  </si>
  <si>
    <t>ΑΙ752791</t>
  </si>
  <si>
    <t>1113-1114</t>
  </si>
  <si>
    <t>2142,6</t>
  </si>
  <si>
    <t>ΒΑΣΙΛΕΙΑΔΗΣ</t>
  </si>
  <si>
    <t>ΣΑΒΒΑΣ</t>
  </si>
  <si>
    <t>ΠΡΟΔΡΟΜΟΣ</t>
  </si>
  <si>
    <t>ΑΙ155768</t>
  </si>
  <si>
    <t>816,2</t>
  </si>
  <si>
    <t>2134,2</t>
  </si>
  <si>
    <t>1107-1119-1108-1115-1116-1112-1109-1110-1114-1113-1106</t>
  </si>
  <si>
    <t>ΣΕΡΕΤΗΣ</t>
  </si>
  <si>
    <t>ΑΝΤΩΝΙΟΣ</t>
  </si>
  <si>
    <t>ΑΝΑΣΤΑΣΙΟΣ</t>
  </si>
  <si>
    <t>ΑΙ163525</t>
  </si>
  <si>
    <t>2124,4</t>
  </si>
  <si>
    <t>1108-1110-1116-1113-1109-1114-1106-1004</t>
  </si>
  <si>
    <t>ΜΑΝΑΡΑ</t>
  </si>
  <si>
    <t>ΠΑΝΑΓΙΩΤΑ</t>
  </si>
  <si>
    <t>ΑΗ656379</t>
  </si>
  <si>
    <t>1107-1108-1105-1116-1106-1110-1113-1114-1005-1109-1004-1111</t>
  </si>
  <si>
    <t>ΚΑΠΡΑΡΑ</t>
  </si>
  <si>
    <t>ΕΥΘΥΜΙΑ</t>
  </si>
  <si>
    <t>ΑΜ655349</t>
  </si>
  <si>
    <t>767,8</t>
  </si>
  <si>
    <t>2115,8</t>
  </si>
  <si>
    <t>1107-1119-1115-1112-1108-1116-1105-1109-1110-1004-1113-1117-1118-1111-1106-1114</t>
  </si>
  <si>
    <t>ΚΑΤΣΙΚΑ</t>
  </si>
  <si>
    <t>ΛΟΥΚΑΣ</t>
  </si>
  <si>
    <t>ΑΕ485097</t>
  </si>
  <si>
    <t>826,1</t>
  </si>
  <si>
    <t>2114,1</t>
  </si>
  <si>
    <t>1116-1105-1110-1113-1114-1107-1004-1108-1106</t>
  </si>
  <si>
    <t>ΒΟΓΙΑΤΖΗΣ</t>
  </si>
  <si>
    <t>ΕΥΑΓΓΕΛΟΣ</t>
  </si>
  <si>
    <t>851,4</t>
  </si>
  <si>
    <t>2109,4</t>
  </si>
  <si>
    <t>1105-1005-1116-1107-1106-1113-1108-1114</t>
  </si>
  <si>
    <t>ΠΟΥΛΟΠΟΥΛΟΣ</t>
  </si>
  <si>
    <t>ΑΕ147984</t>
  </si>
  <si>
    <t>849,2</t>
  </si>
  <si>
    <t>2107,2</t>
  </si>
  <si>
    <t>ΗΓΟΥΜΕΝΙΔΗΣ</t>
  </si>
  <si>
    <t>ΠΑΝΑΓΙΩΤΗΣ</t>
  </si>
  <si>
    <t>ΕΜΜΑΝΟΥΗΛ</t>
  </si>
  <si>
    <t>ΑΚ661132</t>
  </si>
  <si>
    <t>751,3</t>
  </si>
  <si>
    <t>2099,3</t>
  </si>
  <si>
    <t>1110-1113-1114-1105-1116-1106-1107-1108</t>
  </si>
  <si>
    <t>ΚΑΝΑΚΗ</t>
  </si>
  <si>
    <t>ΧΑΡΙΤΩΝ</t>
  </si>
  <si>
    <t>ΑΚ479600</t>
  </si>
  <si>
    <t>860,2</t>
  </si>
  <si>
    <t>2098,2</t>
  </si>
  <si>
    <t>1106-1108-1110-1114-1113-1105-1107-1116-1109-1111</t>
  </si>
  <si>
    <t>ΜΠΟΛΛΑΣ</t>
  </si>
  <si>
    <t>ΤΗΛΕΜΑΧΟΣ</t>
  </si>
  <si>
    <t>ΑΕ862946</t>
  </si>
  <si>
    <t>756,8</t>
  </si>
  <si>
    <t>2094,8</t>
  </si>
  <si>
    <t>1108-1107-1110-1112-1113-1116-1117-1105-1106-1114</t>
  </si>
  <si>
    <t>2094,6</t>
  </si>
  <si>
    <t>ΓΕΩΡΓΙΟΥ</t>
  </si>
  <si>
    <t>ΠΑΡΑΣΚΕΥΑΣ</t>
  </si>
  <si>
    <t>ΑΒ496558</t>
  </si>
  <si>
    <t>905,3</t>
  </si>
  <si>
    <t>2093,3</t>
  </si>
  <si>
    <t>1105-1110</t>
  </si>
  <si>
    <t>ΣΙΟΥΤΟΠΟΥΛΟΣ</t>
  </si>
  <si>
    <t>ΑΕ335887</t>
  </si>
  <si>
    <t>2088,5</t>
  </si>
  <si>
    <t>1107-1119-1115-1108-1112-1116-1110-1105-1106-1117-1118-1109-1113-1114-1111</t>
  </si>
  <si>
    <t>ΚΩΤΤΗ</t>
  </si>
  <si>
    <t>ΕΙΡΗΝΗ</t>
  </si>
  <si>
    <t>Φ483696</t>
  </si>
  <si>
    <t>1108-1117-1118-1106-1107-1112-1105-1110-1116-1113-1114</t>
  </si>
  <si>
    <t>ΑΥΓΙΔΟΥ</t>
  </si>
  <si>
    <t>ΣΤΕΡΓΙΟΣ</t>
  </si>
  <si>
    <t>ΑΗ651608</t>
  </si>
  <si>
    <t>828,3</t>
  </si>
  <si>
    <t>2086,3</t>
  </si>
  <si>
    <t>1107-1108-1116</t>
  </si>
  <si>
    <t>ΛΟΥΒΑΡΗΣ</t>
  </si>
  <si>
    <t>ΕΛΕΥΘΕΡΙΟΣ</t>
  </si>
  <si>
    <t>Τ215162</t>
  </si>
  <si>
    <t>ΚΑΡΑΓΕΩΡΓΟΣ</t>
  </si>
  <si>
    <t>ΠΕΤΡΟΣ</t>
  </si>
  <si>
    <t>ΑΝ301332</t>
  </si>
  <si>
    <t>863,5</t>
  </si>
  <si>
    <t>2081,5</t>
  </si>
  <si>
    <t>1109-1116-1108-1113-1114</t>
  </si>
  <si>
    <t>ΜΠΑΜΠΑΤΣΟΥΛΗ</t>
  </si>
  <si>
    <t>ΑΘΑΝΑΣΙΟΣ</t>
  </si>
  <si>
    <t>ΑΙ463341</t>
  </si>
  <si>
    <t>821,7</t>
  </si>
  <si>
    <t>2079,7</t>
  </si>
  <si>
    <t>1117-1118-1106</t>
  </si>
  <si>
    <t>ΧΕΙΛΑΡΗ</t>
  </si>
  <si>
    <t>ΔΕΣΠΟΙΝΑ</t>
  </si>
  <si>
    <t>ΚΟΝΣΤΑΝΤΙΝΟΣ</t>
  </si>
  <si>
    <t>Ρ593030</t>
  </si>
  <si>
    <t>819,5</t>
  </si>
  <si>
    <t>2077,5</t>
  </si>
  <si>
    <t>1110-1105-1116-1114-1107-1108-1106-1004</t>
  </si>
  <si>
    <t>ΠΕΤΣΗ</t>
  </si>
  <si>
    <t>ΑΝΑΣΤΑΣΙΑ</t>
  </si>
  <si>
    <t>ΑΚ551338</t>
  </si>
  <si>
    <t>817,3</t>
  </si>
  <si>
    <t>2075,3</t>
  </si>
  <si>
    <t>1110-1105-1005-1107-1116-1111-1113-1108-1004-1114-1109-1106</t>
  </si>
  <si>
    <t>ΑΡΓΥΡΟΠΟΥΛΟΣ</t>
  </si>
  <si>
    <t>Τ211921</t>
  </si>
  <si>
    <t>1107-1119-1115-1112-1108-1116-1105-1004-1110-1113-1114-1109-1111-1106-1117-1118</t>
  </si>
  <si>
    <t>ΓΑΤΣΟΥΛΗ</t>
  </si>
  <si>
    <t>ΑΝ165540</t>
  </si>
  <si>
    <t>815,1</t>
  </si>
  <si>
    <t>2073,1</t>
  </si>
  <si>
    <t>1110-1005-1105-1116-1004-1109-1107-1113-1114-1106-1108-1111</t>
  </si>
  <si>
    <t>ΠΟΛΑΤΙΔΗΣ</t>
  </si>
  <si>
    <t>Χ475184</t>
  </si>
  <si>
    <t>812,9</t>
  </si>
  <si>
    <t>2070,9</t>
  </si>
  <si>
    <t>1115-1107-1108-1119-1116-1112-1109-1106-1110-1113-1114-1111-1117-1118-1105</t>
  </si>
  <si>
    <t>ΖΙΑΓΚΟΒΑ</t>
  </si>
  <si>
    <t>ΑΙ738761</t>
  </si>
  <si>
    <t>810,7</t>
  </si>
  <si>
    <t>2068,7</t>
  </si>
  <si>
    <t>1024-1116-1119-1115-1108-1117-1106-1109-1110-1113-1114</t>
  </si>
  <si>
    <t>ΚΩΤΣΙΟΝΟΠΟΥΛΟΣ</t>
  </si>
  <si>
    <t>ΑΗ224898</t>
  </si>
  <si>
    <t>2067,2</t>
  </si>
  <si>
    <t>1113-1110-1114-1112-1116-1109-1108-1115-1118-1106</t>
  </si>
  <si>
    <t>ΣΤΕΦΑΝΗΣ</t>
  </si>
  <si>
    <t>ΑΖ144952</t>
  </si>
  <si>
    <t>796,4</t>
  </si>
  <si>
    <t>2054,4</t>
  </si>
  <si>
    <t>1107-1108-1109-1119</t>
  </si>
  <si>
    <t>ΜΠΑΣΑΓΙΑΝΝΗΣ</t>
  </si>
  <si>
    <t>ΑΡΙΣΤΕΙΔΗΣ</t>
  </si>
  <si>
    <t>ΑΙ213942</t>
  </si>
  <si>
    <t>794,2</t>
  </si>
  <si>
    <t>2052,2</t>
  </si>
  <si>
    <t>1004-1110-1114</t>
  </si>
  <si>
    <t>ΚΟΝΣΟΥΛΑ</t>
  </si>
  <si>
    <t>ΑΜ266012</t>
  </si>
  <si>
    <t>2050,7</t>
  </si>
  <si>
    <t>1107-1108-1116-1105-1004-1113-1110-1005</t>
  </si>
  <si>
    <t>ΑΛΕΞΙΑΔΗΣ</t>
  </si>
  <si>
    <t>ΟΡΕΣΤΗΣ</t>
  </si>
  <si>
    <t>ΙΩΑΚΕΙΜ</t>
  </si>
  <si>
    <t>ΑΙ213682</t>
  </si>
  <si>
    <t>1004-1105-1106-1107-1108-1109-1110-1111-1113-1114-1116</t>
  </si>
  <si>
    <t>ΜΠΕΡΕΚΕΤΙΔΟΥ</t>
  </si>
  <si>
    <t>ΟΛΓΑ</t>
  </si>
  <si>
    <t>ΑΕ816216</t>
  </si>
  <si>
    <t>786,5</t>
  </si>
  <si>
    <t>2044,5</t>
  </si>
  <si>
    <t>1108-1107-1112-1105-1116-1115-1119-1110-1113-1114-1109-1106-1117-1118</t>
  </si>
  <si>
    <t>ΤΣΑΤΣΑΡΑΓΚΟΥ</t>
  </si>
  <si>
    <t>ΚΛΕΟΠΑΤΡΑ</t>
  </si>
  <si>
    <t>Χ065729</t>
  </si>
  <si>
    <t>2037,2</t>
  </si>
  <si>
    <t>1105-1110-1112-1113-1116-1114-1107-1108-1106</t>
  </si>
  <si>
    <t>ΤΕΜΠΛΗΣ</t>
  </si>
  <si>
    <t>ΧΡΥΣΟΒΑΛΑΝΤΗΣ</t>
  </si>
  <si>
    <t>Φ129952</t>
  </si>
  <si>
    <t>1017,5</t>
  </si>
  <si>
    <t>2035,5</t>
  </si>
  <si>
    <t>1110-1113-1114-1116-1004-1106-1109-1108</t>
  </si>
  <si>
    <t>ΤΣΙΚΡΙΤΖΗΣ</t>
  </si>
  <si>
    <t>ΔΗΜΗΤΡΗΣ</t>
  </si>
  <si>
    <t>ΑΜ74332</t>
  </si>
  <si>
    <t>2034,6</t>
  </si>
  <si>
    <t>1106-1113-1114-1111-1110-1109-1108-1107-1105</t>
  </si>
  <si>
    <t>ΣΤΟΓΙΑΝΝΗΣ</t>
  </si>
  <si>
    <t>ΑΛΚΙΒΙΑΔΗΣ</t>
  </si>
  <si>
    <t>ΑΙ190821</t>
  </si>
  <si>
    <t>771,1</t>
  </si>
  <si>
    <t>2029,1</t>
  </si>
  <si>
    <t>1107-1115-1119</t>
  </si>
  <si>
    <t>ΣΦΑΚΙΑΝΑΚΗ</t>
  </si>
  <si>
    <t>ΑΕ964987</t>
  </si>
  <si>
    <t>778,8</t>
  </si>
  <si>
    <t>2026,8</t>
  </si>
  <si>
    <t>ΜΑΥΡΟΥΔΗ</t>
  </si>
  <si>
    <t>ΑΓΓΕΛΟΣ</t>
  </si>
  <si>
    <t>ΑΒ907461</t>
  </si>
  <si>
    <t>793,1</t>
  </si>
  <si>
    <t>2021,1</t>
  </si>
  <si>
    <t>1108-1109-1107</t>
  </si>
  <si>
    <t>ΧΟΥΡΔΑΚΗΣ</t>
  </si>
  <si>
    <t>ΑΕ234716</t>
  </si>
  <si>
    <t>745,8</t>
  </si>
  <si>
    <t>2003,8</t>
  </si>
  <si>
    <t>1114-1113-1106-1116-1109-1110-1117-1118</t>
  </si>
  <si>
    <t>ΠΑΠΑΙΩΑΝΝΟΥ</t>
  </si>
  <si>
    <t>ΠΑΝΤΕΛΗΣ</t>
  </si>
  <si>
    <t>Σ577793</t>
  </si>
  <si>
    <t>2003,1</t>
  </si>
  <si>
    <t>1107-1108-1112</t>
  </si>
  <si>
    <t>ΑΝΤΩΝΙΟΥ</t>
  </si>
  <si>
    <t>ΑΙ286777</t>
  </si>
  <si>
    <t>744,7</t>
  </si>
  <si>
    <t>2002,7</t>
  </si>
  <si>
    <t>1106-1113-1114-1105-1108-1107</t>
  </si>
  <si>
    <t>ΤΡΕΣΙΝΤΣΗ</t>
  </si>
  <si>
    <t>ΣΟΦΙΑ</t>
  </si>
  <si>
    <t>ΓΡΗΓΟΡΙΟΣ</t>
  </si>
  <si>
    <t>ΑΕ347682</t>
  </si>
  <si>
    <t>784,3</t>
  </si>
  <si>
    <t>2002,3</t>
  </si>
  <si>
    <t>1107-1108-1112-1115-1116-1119</t>
  </si>
  <si>
    <t>ΦΩΤΟΠΟΥΛΟΣ</t>
  </si>
  <si>
    <t>ΠΑΥΛΟΣ</t>
  </si>
  <si>
    <t>ΑΜ698012</t>
  </si>
  <si>
    <t>729,3</t>
  </si>
  <si>
    <t>1997,3</t>
  </si>
  <si>
    <t>1107-1108-1109-1116-1110-1113-1114-1111-1105-1106-1004</t>
  </si>
  <si>
    <t>ΜΠΟΥΛΟΥΣΗΣ</t>
  </si>
  <si>
    <t>ΑΙ067306</t>
  </si>
  <si>
    <t>1989,3</t>
  </si>
  <si>
    <t>1110-1105-1113-1114-1116-1106-1107-1004</t>
  </si>
  <si>
    <t>ΣΕΦΕΡΛΗΣ</t>
  </si>
  <si>
    <t>ΑΝΔΡΕΑΣ</t>
  </si>
  <si>
    <t>ΑΒ754822</t>
  </si>
  <si>
    <t>1987,3</t>
  </si>
  <si>
    <t>ΘΕΟΔΩΡΑΚΕΑΣ</t>
  </si>
  <si>
    <t>ΑΜ 142918</t>
  </si>
  <si>
    <t>733,7</t>
  </si>
  <si>
    <t>1981,7</t>
  </si>
  <si>
    <t>ΤΡΙΑΝΤΟΥ</t>
  </si>
  <si>
    <t>ΜΑΡΙΑΝΝΑ</t>
  </si>
  <si>
    <t>ΑΚ500162</t>
  </si>
  <si>
    <t>893,2</t>
  </si>
  <si>
    <t>1981,2</t>
  </si>
  <si>
    <t>1110-1113-1114-1116-1105-1005</t>
  </si>
  <si>
    <t>1978,6</t>
  </si>
  <si>
    <t>ΤΡΙΑΝΤΑΦΥΛΛΟΠΟΥΛΟΣ</t>
  </si>
  <si>
    <t>ΑΕ233816</t>
  </si>
  <si>
    <t>724,9</t>
  </si>
  <si>
    <t>1972,9</t>
  </si>
  <si>
    <t>1110-1113-1114-1116-1004-1109-1108-1106</t>
  </si>
  <si>
    <t>ΛΩΛΗ</t>
  </si>
  <si>
    <t>ΡΕΒΕΚΚΑ</t>
  </si>
  <si>
    <t>ΚΝΟΥΤ ΝΤΑΒΙΝΤ ΑΝΔΡΕΑΣ ΕΡΙΚΣΟΝ</t>
  </si>
  <si>
    <t>ΑΙ574308</t>
  </si>
  <si>
    <t>842,6</t>
  </si>
  <si>
    <t>1970,6</t>
  </si>
  <si>
    <t>1105-1106-1107-1108-1109-1110-1111-1112-1113-1114-1116-1117-1118-1119</t>
  </si>
  <si>
    <t>ΓΥΠΑΡΑΚΗΣ</t>
  </si>
  <si>
    <t>ΣΤΥΛΙΑΝΟΣ</t>
  </si>
  <si>
    <t>ΑΙ941063</t>
  </si>
  <si>
    <t>1106-1107-1105-1110-1113-1114-1116-1109-1108-1111</t>
  </si>
  <si>
    <t>ΚΑΝΕΛΛΟΠΟΥΛΟΥ</t>
  </si>
  <si>
    <t>ΑΙ785278</t>
  </si>
  <si>
    <t>800,8</t>
  </si>
  <si>
    <t>1958,8</t>
  </si>
  <si>
    <t>1110-1105-1005</t>
  </si>
  <si>
    <t>ΝΥΚΤΑΡΗ</t>
  </si>
  <si>
    <t>ΑΙ643747</t>
  </si>
  <si>
    <t>797,5</t>
  </si>
  <si>
    <t>1955,5</t>
  </si>
  <si>
    <t>1106-1107-1105-1108-1117-1118-1111-1109-1113-1114-1115-1116-1119</t>
  </si>
  <si>
    <t>ΓΕΩΡΓΟΥΣΟΠΟΥΛΟΥ</t>
  </si>
  <si>
    <t>ΙΩΑΝΝΑ-ΝΕΚΤΑΡΙΑ</t>
  </si>
  <si>
    <t>ΑΒ009375</t>
  </si>
  <si>
    <t>927,3</t>
  </si>
  <si>
    <t>1950,3</t>
  </si>
  <si>
    <t>1110-1105-1005-1116-1114</t>
  </si>
  <si>
    <t>ΔΙΑΚΑΚΗ</t>
  </si>
  <si>
    <t>ΕΛΛΗ</t>
  </si>
  <si>
    <t>Φ245810</t>
  </si>
  <si>
    <t>768,9</t>
  </si>
  <si>
    <t>1946,9</t>
  </si>
  <si>
    <t>1111-1115-1117-1119-1004-1109-1108-1106-1113-1105-1110-1107-1116-1114-1112-1118-1024</t>
  </si>
  <si>
    <t>ΦΩΤΙΑΔΗΣ</t>
  </si>
  <si>
    <t>ΔΙΟΓΕΝΗΣ</t>
  </si>
  <si>
    <t>ΑΕ894770</t>
  </si>
  <si>
    <t>1940,6</t>
  </si>
  <si>
    <t>ΘΕΟΛΟΓΟΣ</t>
  </si>
  <si>
    <t>ΝΕΟΦΥΤΟΣ</t>
  </si>
  <si>
    <t>Ρ132392</t>
  </si>
  <si>
    <t>887,7</t>
  </si>
  <si>
    <t>1935,7</t>
  </si>
  <si>
    <t>ΡΟΓΚΑ</t>
  </si>
  <si>
    <t>ΣΠΥΡΙΔΑ</t>
  </si>
  <si>
    <t>ΑΕ489872</t>
  </si>
  <si>
    <t>837,1</t>
  </si>
  <si>
    <t>1935,1</t>
  </si>
  <si>
    <t>1105-1116-1110-1004-1107-1108-1106-1113-1114-1119-1115</t>
  </si>
  <si>
    <t>ΠΟΥΛΙΟΥ</t>
  </si>
  <si>
    <t>ΓΕΩΡΓΙΑ</t>
  </si>
  <si>
    <t>ΑΚ976371</t>
  </si>
  <si>
    <t>1112-1116-1107-1105-1005-1110-1108-1115-1113-1114-1118-1117-1106-1119-1109-1111-1004</t>
  </si>
  <si>
    <t>ΠΕΡΠΕΡΗ</t>
  </si>
  <si>
    <t>ΑΕ681812</t>
  </si>
  <si>
    <t>839,3</t>
  </si>
  <si>
    <t>1927,3</t>
  </si>
  <si>
    <t>1917,2</t>
  </si>
  <si>
    <t>ΚΑΚΙΩΝΗΣ</t>
  </si>
  <si>
    <t>ΘΕΟΦΑΝΗΣ</t>
  </si>
  <si>
    <t>ΑΕ617583</t>
  </si>
  <si>
    <t>708,4</t>
  </si>
  <si>
    <t>1916,4</t>
  </si>
  <si>
    <t>1109-1004-1110-1116-1106-1108-1112-1113-1114-1115</t>
  </si>
  <si>
    <t>ΖΩΤΑΛΗ</t>
  </si>
  <si>
    <t>ΠΑΡΑΣΚΕΥΗ</t>
  </si>
  <si>
    <t>ΑΙ555688</t>
  </si>
  <si>
    <t>1026,3</t>
  </si>
  <si>
    <t>1914,3</t>
  </si>
  <si>
    <t>1113-1110-1114-1108-1106-1105-1116-1107</t>
  </si>
  <si>
    <t>ΚΛΩΝΙΖΑΚΗ</t>
  </si>
  <si>
    <t>ΕΛΕΝΗ ΜΑΡΙΝΑ</t>
  </si>
  <si>
    <t>ΑΡΤΕΜΙΟΣ</t>
  </si>
  <si>
    <t>ΑΜ141700</t>
  </si>
  <si>
    <t>1912,3</t>
  </si>
  <si>
    <t>1105-1118-1110-1107-1106-1112-1004-1108-1113-1116-1114</t>
  </si>
  <si>
    <t>ΓΕΝΝΑΤΑ</t>
  </si>
  <si>
    <t>ΦΩΤΙΟΣ</t>
  </si>
  <si>
    <t>ΑΗ281317</t>
  </si>
  <si>
    <t>1906,8</t>
  </si>
  <si>
    <t>ΤΖΑΜΠΑΖΗΣ</t>
  </si>
  <si>
    <t>ΑΝ204180</t>
  </si>
  <si>
    <t>1899,1</t>
  </si>
  <si>
    <t>1119-1107-1108-1116-1004-1105-1106-1110-1113-1114-1112-1109-1111</t>
  </si>
  <si>
    <t>ΠΑΡΑΣΚΑΚΗ</t>
  </si>
  <si>
    <t>ΑΡΓΥΡΩ</t>
  </si>
  <si>
    <t>ΑΝ476486</t>
  </si>
  <si>
    <t>766,7</t>
  </si>
  <si>
    <t>1894,7</t>
  </si>
  <si>
    <t>1118-1117-1112-1119-1115-1106-1107-1113-1105-1114-1110-1116-1109-1111-1108-1004</t>
  </si>
  <si>
    <t>ΤΑΝΟΣ</t>
  </si>
  <si>
    <t>ΗΛΙΑΣ</t>
  </si>
  <si>
    <t>ΑΗ279668</t>
  </si>
  <si>
    <t>685,3</t>
  </si>
  <si>
    <t>1893,3</t>
  </si>
  <si>
    <t>1112-1040-1116-1114-1043</t>
  </si>
  <si>
    <t>ΑΣΛΑΝΙΔΟΥ</t>
  </si>
  <si>
    <t>ΔΗΜΗΤΡΑ</t>
  </si>
  <si>
    <t>ΑΖ187666</t>
  </si>
  <si>
    <t>764,5</t>
  </si>
  <si>
    <t>1888,5</t>
  </si>
  <si>
    <t>1107-1119-1115</t>
  </si>
  <si>
    <t>ΧΟΥΛΙΑΡΑΣ</t>
  </si>
  <si>
    <t>ΑΗ745960</t>
  </si>
  <si>
    <t>1884,4</t>
  </si>
  <si>
    <t>1106-1004-1115-1108-1110-1114-1113</t>
  </si>
  <si>
    <t>ΤΟΥΝΤΟΠΟΥΛΟΣ</t>
  </si>
  <si>
    <t>ΚΑΝΕΛΛΟΣ</t>
  </si>
  <si>
    <t>Ρ493215</t>
  </si>
  <si>
    <t>991,1</t>
  </si>
  <si>
    <t>1879,1</t>
  </si>
  <si>
    <t>1110-1105-1005-1113-1114-1116-1107-1108-1106-1109-1111-1004</t>
  </si>
  <si>
    <t>ΔΗΜΟΠΟΥΛΟΣ</t>
  </si>
  <si>
    <t>ΑΗ225426</t>
  </si>
  <si>
    <t>818,4</t>
  </si>
  <si>
    <t>1876,4</t>
  </si>
  <si>
    <t>ΡΕΝΤΙΖΕΛΑΣ</t>
  </si>
  <si>
    <t>ΑΜ535023</t>
  </si>
  <si>
    <t>931,7</t>
  </si>
  <si>
    <t>1869,7</t>
  </si>
  <si>
    <t>1107-1024-1112</t>
  </si>
  <si>
    <t>ΘΛΙΜΜΕΝΟΥ</t>
  </si>
  <si>
    <t>ΑΜΑΛΙΑ</t>
  </si>
  <si>
    <t>Ρ923748</t>
  </si>
  <si>
    <t>808,5</t>
  </si>
  <si>
    <t>1866,5</t>
  </si>
  <si>
    <t>1113-1114-1004-1110-1116-1108-1112-1106-1109-1111-1115-1119</t>
  </si>
  <si>
    <t>ΑΘΗΝΙΩΤΟΥ</t>
  </si>
  <si>
    <t>ΑΓΓΕΛΑ</t>
  </si>
  <si>
    <t>ΑΕ425847</t>
  </si>
  <si>
    <t>762,3</t>
  </si>
  <si>
    <t>1860,3</t>
  </si>
  <si>
    <t>ΧΑΛΕΒΑΣ</t>
  </si>
  <si>
    <t>Σ770029</t>
  </si>
  <si>
    <t>1859,4</t>
  </si>
  <si>
    <t>ΓΑΖΗΣ</t>
  </si>
  <si>
    <t>ΑΒ196069</t>
  </si>
  <si>
    <t>962,5</t>
  </si>
  <si>
    <t>1850,5</t>
  </si>
  <si>
    <t>1116-1110-1113-1114-1106-1108</t>
  </si>
  <si>
    <t>ΚΑΚΟΓΙΑΝΝΗ</t>
  </si>
  <si>
    <t>ΑΛΕΞΑΝΔΡΑ</t>
  </si>
  <si>
    <t>ΑΗ218422</t>
  </si>
  <si>
    <t>787,6</t>
  </si>
  <si>
    <t>1845,6</t>
  </si>
  <si>
    <t>1004-1110-1113-1112-1114-1108-1116-1117-1118-1106-1109-1115-1119</t>
  </si>
  <si>
    <t>ΣΤΑΥΡΑΚΑΚΗΣ</t>
  </si>
  <si>
    <t>ΜΙΧΑΗΛ</t>
  </si>
  <si>
    <t>Χ355131</t>
  </si>
  <si>
    <t>ΚΟΡΜΑΡΗ</t>
  </si>
  <si>
    <t>ΕΥΣΤΑΘΙΑ</t>
  </si>
  <si>
    <t>ΓΕΡΑΣΙΜΟΣ</t>
  </si>
  <si>
    <t>ΑΕ278197</t>
  </si>
  <si>
    <t>754,6</t>
  </si>
  <si>
    <t>1842,6</t>
  </si>
  <si>
    <t>1110-1004-1108-1113-1109-1116</t>
  </si>
  <si>
    <t>ΠΑΝΑΡΕΤΟΣ</t>
  </si>
  <si>
    <t>ΑΗ755829</t>
  </si>
  <si>
    <t>1836,8</t>
  </si>
  <si>
    <t>ΚΟΛΕΤΣΟΥ</t>
  </si>
  <si>
    <t>ΘΕΟΔΩΡΑ</t>
  </si>
  <si>
    <t>ΑΚ016654</t>
  </si>
  <si>
    <t>1825,8</t>
  </si>
  <si>
    <t>1112-1110</t>
  </si>
  <si>
    <t>ΤΣΕΛΟΝΔΡΕ</t>
  </si>
  <si>
    <t>ΠΕΡΙΚΛΗΣ</t>
  </si>
  <si>
    <t>ΑΜ560993</t>
  </si>
  <si>
    <t>895,4</t>
  </si>
  <si>
    <t>1822,4</t>
  </si>
  <si>
    <t>1110-1113-1114-1107-1105-1116-1109-1106-1108</t>
  </si>
  <si>
    <t>ΜΕΤΑΞΑΣ</t>
  </si>
  <si>
    <t>ΑΡΙΣΤΟΜΕΝΗΣ</t>
  </si>
  <si>
    <t>ΑΕ150296</t>
  </si>
  <si>
    <t>782,1</t>
  </si>
  <si>
    <t>1820,1</t>
  </si>
  <si>
    <t>1108-1107-1113-1106-1111-1116-1105-1114-1110-1109-1004-1005</t>
  </si>
  <si>
    <t>ΛΑΓΟΥΔΑΚΗΣ</t>
  </si>
  <si>
    <t>ΑΙ050072</t>
  </si>
  <si>
    <t>721,6</t>
  </si>
  <si>
    <t>1819,6</t>
  </si>
  <si>
    <t>1105-1106-1107-1108-1113-1114-1116-1117-1118</t>
  </si>
  <si>
    <t>ΜΑΝΙΤΑΡΑ</t>
  </si>
  <si>
    <t>ΚΥΡΙΑΚΗ</t>
  </si>
  <si>
    <t>ΑΖ636109</t>
  </si>
  <si>
    <t>ΡΩΣΣΟΣ</t>
  </si>
  <si>
    <t>ΑΜ790848</t>
  </si>
  <si>
    <t>1809,4</t>
  </si>
  <si>
    <t>1107-1109-1108-1115-1119-1112-1116-1113-1114-1105-1110-1106-1117-1118-1111</t>
  </si>
  <si>
    <t>ΠΑΝΑΓΙΩΤΙΔΗΣ</t>
  </si>
  <si>
    <t>ΚΟΣΜΑΣ</t>
  </si>
  <si>
    <t>ΑΜ837069</t>
  </si>
  <si>
    <t>1112-1107-1116-1105-1108-1106-1109-1113-1114-1111-1005-1004</t>
  </si>
  <si>
    <t>ΛΟΥΚΑΚΗΣ</t>
  </si>
  <si>
    <t>Ξ958093</t>
  </si>
  <si>
    <t>1785,8</t>
  </si>
  <si>
    <t>1118-1117-1106</t>
  </si>
  <si>
    <t>1784,4</t>
  </si>
  <si>
    <t>ΜΠΟΥΚΑΣ</t>
  </si>
  <si>
    <t>Σ665067</t>
  </si>
  <si>
    <t>1781,5</t>
  </si>
  <si>
    <t>ΓΑΡΕΦΑΛΑΚΗΣ</t>
  </si>
  <si>
    <t>ΚΥΡΙΑΚΟΣ</t>
  </si>
  <si>
    <t>ΑΕ458509</t>
  </si>
  <si>
    <t>757,9</t>
  </si>
  <si>
    <t>1765,9</t>
  </si>
  <si>
    <t>1077-1076-1074-1075-1106-1087</t>
  </si>
  <si>
    <t>ΚΑΛΑΓΡΗ</t>
  </si>
  <si>
    <t>ΑΝΝΑ ΓΑΒΡΙΕΛΛΑ</t>
  </si>
  <si>
    <t>Λ391180</t>
  </si>
  <si>
    <t>795,3</t>
  </si>
  <si>
    <t>1763,3</t>
  </si>
  <si>
    <t>1106-1107-1110-1111-1112-1113-1117-1118-1116-1105-1108</t>
  </si>
  <si>
    <t>1763,1</t>
  </si>
  <si>
    <t>ΓΟΥΛΑ</t>
  </si>
  <si>
    <t>ΑΕ738698</t>
  </si>
  <si>
    <t>831,6</t>
  </si>
  <si>
    <t>1759,6</t>
  </si>
  <si>
    <t>1110-1111-1113-1114-1112-1116-1105-1106-1004-1107-1117-1118-1108-1109-1115-1119-1005</t>
  </si>
  <si>
    <t>ΑΠΟΣΤΟΛΕΡΗΣ</t>
  </si>
  <si>
    <t>ΑΙ315924</t>
  </si>
  <si>
    <t>867,9</t>
  </si>
  <si>
    <t>1755,9</t>
  </si>
  <si>
    <t>ΓΑΚΗ</t>
  </si>
  <si>
    <t>ΑΛΕΞΑΝ</t>
  </si>
  <si>
    <t>ΑΕ616691</t>
  </si>
  <si>
    <t>845,9</t>
  </si>
  <si>
    <t>1753,9</t>
  </si>
  <si>
    <t>1114-1113-1110-1105-1116-1107-1004-1106-1108-1005</t>
  </si>
  <si>
    <t>ΠΟΥΛΙΑΝΙΤΗ</t>
  </si>
  <si>
    <t>ΚΩΝΣΤΑΝΤΙΝΑ</t>
  </si>
  <si>
    <t>ΑΒ022700</t>
  </si>
  <si>
    <t>772,2</t>
  </si>
  <si>
    <t>1753,2</t>
  </si>
  <si>
    <t>1112-1107-1116-1105-1119-1108</t>
  </si>
  <si>
    <t>ΒΑΣΙΛΕΙΟΥ</t>
  </si>
  <si>
    <t>ΤΙΜΟΛΕΩΝ</t>
  </si>
  <si>
    <t>ΑΑ258099</t>
  </si>
  <si>
    <t>1753,1</t>
  </si>
  <si>
    <t>ΒΑΤΙΣΤΑ</t>
  </si>
  <si>
    <t>ΑΗ100350</t>
  </si>
  <si>
    <t>1751,2</t>
  </si>
  <si>
    <t>ΦΟΣΚΑ</t>
  </si>
  <si>
    <t>ΑΗ279856</t>
  </si>
  <si>
    <t>1750,9</t>
  </si>
  <si>
    <t>ΝΙΚΟΛΑΙΔΟΥ</t>
  </si>
  <si>
    <t>ΑΜ212672</t>
  </si>
  <si>
    <t>1748,6</t>
  </si>
  <si>
    <t>1110-1105-1106-1107-1116-1109-1113-1114-1108-1004-1111-1005</t>
  </si>
  <si>
    <t>ΣΑΚΕΛΛΗΣ</t>
  </si>
  <si>
    <t>ΑΝΘΙΜΟΣ ΕΥΑΓΓΕΛΟΣ</t>
  </si>
  <si>
    <t>Χ398920</t>
  </si>
  <si>
    <t>897,6</t>
  </si>
  <si>
    <t>1745,6</t>
  </si>
  <si>
    <t>1110-1116-1112-1114-1113-1108-1115-1109-1117-1118-1119</t>
  </si>
  <si>
    <t>ΧΑΤΖΗΛΙΟΝΤΟΣ</t>
  </si>
  <si>
    <t>ΧΡΙΣΤΟΔΟΥΛΟΣ</t>
  </si>
  <si>
    <t>ΑΙ889065</t>
  </si>
  <si>
    <t>1745,3</t>
  </si>
  <si>
    <t>1108-1112-1119-1115-1116-1004-1107-1105-1110-1113-1114-1109-1118-1106</t>
  </si>
  <si>
    <t>ΠΑΠΑΣΤΕΡΓΙΟΥ</t>
  </si>
  <si>
    <t>ΑΛΕΞΙΑ</t>
  </si>
  <si>
    <t>ΑΗ291665</t>
  </si>
  <si>
    <t>1739,6</t>
  </si>
  <si>
    <t>1108-1107-1116-1105-1004-1109-1115-1113-1114-1110-1106-1111-1112-1119-1117-1118</t>
  </si>
  <si>
    <t>ΡΟΔΙΤΗΣ</t>
  </si>
  <si>
    <t>ΑΙ301914</t>
  </si>
  <si>
    <t>719,4</t>
  </si>
  <si>
    <t>1737,4</t>
  </si>
  <si>
    <t>1106-1109-1113-1114-1105-1107-1108-1111-1116</t>
  </si>
  <si>
    <t>ΜΗΤΚΙΔΗΣ</t>
  </si>
  <si>
    <t>ΑΒ907814</t>
  </si>
  <si>
    <t>848,1</t>
  </si>
  <si>
    <t>1736,1</t>
  </si>
  <si>
    <t>ΚΟΝΤΟΝΙΚΟΛΑ</t>
  </si>
  <si>
    <t>ΑΗ154369</t>
  </si>
  <si>
    <t>1735,7</t>
  </si>
  <si>
    <t>1107-1108-1109-1116-1110-1113-1114-1111</t>
  </si>
  <si>
    <t>ΕΥΘΥΜΙΟΥ</t>
  </si>
  <si>
    <t>ΑΖ249749</t>
  </si>
  <si>
    <t>804,1</t>
  </si>
  <si>
    <t>1722,1</t>
  </si>
  <si>
    <t>1105-1110-1004-1116-1112-1114-1113-1107-1108-1109-1115-1119-1117-1118-1106-1111</t>
  </si>
  <si>
    <t>ΚΑΡΑΝΑΣΙΟΥ</t>
  </si>
  <si>
    <t>ΑΝΘΟΥΛΑ</t>
  </si>
  <si>
    <t>ΑΖ175502</t>
  </si>
  <si>
    <t>822,8</t>
  </si>
  <si>
    <t>1710,8</t>
  </si>
  <si>
    <t>1107-1108-1112-1119-1109-1117-1118-1111-1106-1110-1113-1116-1114-1105-1115</t>
  </si>
  <si>
    <t>1706,9</t>
  </si>
  <si>
    <t>ΦΩΤΕΙΝΟΣ</t>
  </si>
  <si>
    <t>ΔΙΟΝΥΣΙΟΣ</t>
  </si>
  <si>
    <t>ΑΜ302773</t>
  </si>
  <si>
    <t>1701,2</t>
  </si>
  <si>
    <t>1113-1114-1004-1110-1108-1116-1106-1107-1105</t>
  </si>
  <si>
    <t>ΟΡΓΑΝΤΖΗ</t>
  </si>
  <si>
    <t>Χ747900</t>
  </si>
  <si>
    <t>1700,1</t>
  </si>
  <si>
    <t>Περιφάντση</t>
  </si>
  <si>
    <t>Ελευθερία</t>
  </si>
  <si>
    <t>Γεώργιος</t>
  </si>
  <si>
    <t>ΑΕ672995</t>
  </si>
  <si>
    <t>798,6</t>
  </si>
  <si>
    <t>1696,6</t>
  </si>
  <si>
    <t>1107-1108-1115-1112</t>
  </si>
  <si>
    <t>ΚΑΒΑΚΛΗ</t>
  </si>
  <si>
    <t>ΖΑΧΑΡΩ</t>
  </si>
  <si>
    <t>ΑΖ431578</t>
  </si>
  <si>
    <t>777,7</t>
  </si>
  <si>
    <t>1695,7</t>
  </si>
  <si>
    <t>ΤΣΑΚΑΝΙΚΑ</t>
  </si>
  <si>
    <t>ΦΩΤΕΙΝΗ</t>
  </si>
  <si>
    <t>ΑΙ726813</t>
  </si>
  <si>
    <t>1107-1108-1110-1116-1106-1113-1105</t>
  </si>
  <si>
    <t>ΘΕΟΦΑΝΟΠΟΥΛΟΥ</t>
  </si>
  <si>
    <t>ΑΜ599325</t>
  </si>
  <si>
    <t>1110-1105-1113-1114-1116-1107-1108-1106</t>
  </si>
  <si>
    <t>ΑΘΑΝΑΣΟΠΟΥΛΟΥ</t>
  </si>
  <si>
    <t>ΑΒ788240</t>
  </si>
  <si>
    <t>870,1</t>
  </si>
  <si>
    <t>1688,1</t>
  </si>
  <si>
    <t>ΠΑΠΑΚΩΣΤΑ</t>
  </si>
  <si>
    <t>ΑΚ967071</t>
  </si>
  <si>
    <t>1686,3</t>
  </si>
  <si>
    <t>1112-1021-1006</t>
  </si>
  <si>
    <t>ΚΟΥΒΑΤΣΗΣ</t>
  </si>
  <si>
    <t>ΣΠΥΡΙΔΩΝ</t>
  </si>
  <si>
    <t>ΑΕ384600</t>
  </si>
  <si>
    <t>1678,6</t>
  </si>
  <si>
    <t>1119-1117-1109-1106-1115-1112-1113-1114-1108-1110-1116</t>
  </si>
  <si>
    <t xml:space="preserve"> 1109- 1115</t>
  </si>
  <si>
    <t>ΜΑΝΕΛΙΔΟΥ</t>
  </si>
  <si>
    <t>ΜΥΡΑ</t>
  </si>
  <si>
    <t>ΑΒΡΑΑΜ</t>
  </si>
  <si>
    <t>Φ155698</t>
  </si>
  <si>
    <t>ΜΑΝΙΑΤΗ</t>
  </si>
  <si>
    <t>ΑΜ756385</t>
  </si>
  <si>
    <t>785,4</t>
  </si>
  <si>
    <t>1673,4</t>
  </si>
  <si>
    <t>1110-1113-1114-1105-1107-1106-1109-1108-1111-1004-1005-1112-1115-1116-1117-1118-1119</t>
  </si>
  <si>
    <t>ΜΠΟΥΡΑΣ</t>
  </si>
  <si>
    <t>Χ982638</t>
  </si>
  <si>
    <t>866,8</t>
  </si>
  <si>
    <t>1669,8</t>
  </si>
  <si>
    <t>1116-1105-1110</t>
  </si>
  <si>
    <t>ΣΠΑΝΤΙΔΑΚΗΣ</t>
  </si>
  <si>
    <t>ΑΒ971401</t>
  </si>
  <si>
    <t>811,8</t>
  </si>
  <si>
    <t>ΟΙΚΟΝΟΜΙΔΟΥ</t>
  </si>
  <si>
    <t>ΧΡΥΣΟΥΛΑ</t>
  </si>
  <si>
    <t>ΜΙΛΤΙΑΔΗΣ</t>
  </si>
  <si>
    <t>ΑΚ329683</t>
  </si>
  <si>
    <t>1668,5</t>
  </si>
  <si>
    <t>ΣΙΠΑΚΗ</t>
  </si>
  <si>
    <t>ΘΩΜΑΣ</t>
  </si>
  <si>
    <t>Ρ943018</t>
  </si>
  <si>
    <t>929,5</t>
  </si>
  <si>
    <t>1667,5</t>
  </si>
  <si>
    <t>1107-1109-1108-1005-1105-1004-1116-1110-1113-1114-1106-1111</t>
  </si>
  <si>
    <t>ΖΩΙΔΟΥ</t>
  </si>
  <si>
    <t>ΑΗ865773</t>
  </si>
  <si>
    <t>1666,8</t>
  </si>
  <si>
    <t>1108-1107-1110-1116-1105-1004-1113-1114-1106-1005</t>
  </si>
  <si>
    <t>ΜΑΝΟΛΗΣ</t>
  </si>
  <si>
    <t>Χ356638</t>
  </si>
  <si>
    <t>ΖΑΠΟΥΝΙΔΟΥ</t>
  </si>
  <si>
    <t>ΑΗ154377</t>
  </si>
  <si>
    <t>773,3</t>
  </si>
  <si>
    <t>1661,3</t>
  </si>
  <si>
    <t>1107-1115-1119-1108-1112-1116-1117</t>
  </si>
  <si>
    <t>ΔΑΣΚΑΛΑΚΗΣ</t>
  </si>
  <si>
    <t>ΑΕ991465</t>
  </si>
  <si>
    <t>1004-1005-1105-1106-1107-1108-1109-1110-1111-1112-1113-1114-1115-1116-1117-1118-1119</t>
  </si>
  <si>
    <t>ΔΗΜΗΤΡΙΟΥ</t>
  </si>
  <si>
    <t>ΑΜ576352</t>
  </si>
  <si>
    <t>1113-1110-1114-1116-1105-1107-1117</t>
  </si>
  <si>
    <t>ΕΥΑΝΘΙΑ</t>
  </si>
  <si>
    <t>ΑΖ802480</t>
  </si>
  <si>
    <t>1655,5</t>
  </si>
  <si>
    <t>1107-1116-1108-1105-1109-1106-1110-1111-1004-1113-1114</t>
  </si>
  <si>
    <t>1653,3</t>
  </si>
  <si>
    <t>ΧΑΙΝΑ</t>
  </si>
  <si>
    <t>ΑΚ448843</t>
  </si>
  <si>
    <t>1652,5</t>
  </si>
  <si>
    <t>ΑΝΤΩΝΟΓΙΑΝΝΑΚΗΣ</t>
  </si>
  <si>
    <t>ΑΕ968196</t>
  </si>
  <si>
    <t>1652,3</t>
  </si>
  <si>
    <t>1105-1106-1107-1108-1109-1110-1111-1113-1114-1116</t>
  </si>
  <si>
    <t>ΑΛΕΞΙΟΥ</t>
  </si>
  <si>
    <t>ΣΤΑΥΡΟΥΛΑ</t>
  </si>
  <si>
    <t>ΑΜ373206</t>
  </si>
  <si>
    <t>833,8</t>
  </si>
  <si>
    <t>1651,8</t>
  </si>
  <si>
    <t>1112-1115-1119-1118-1110-1116-1108-1109-1113-1114-1106</t>
  </si>
  <si>
    <t>ΚΑΔΟΓΛΟΥ</t>
  </si>
  <si>
    <t>ΕΥΤΕΡΠΗ</t>
  </si>
  <si>
    <t>ΑΖ847645</t>
  </si>
  <si>
    <t>753,5</t>
  </si>
  <si>
    <t>1651,5</t>
  </si>
  <si>
    <t>1115-1108-1119-1107-1112-1116-1105-1117-1118-1109-1110-1113-1114-1106-1004-1005-1111</t>
  </si>
  <si>
    <t>ΘΕΟΔΩΡΑΚΟΠΟΥΛΟΣ</t>
  </si>
  <si>
    <t>Ρ174554</t>
  </si>
  <si>
    <t>1651,1</t>
  </si>
  <si>
    <t>1110-1105-1005-1116-1113-1114-1004-1107-1108-1106</t>
  </si>
  <si>
    <t>ΔΕΛΗΠΑΠΑ</t>
  </si>
  <si>
    <t>ΑΝΝΑ</t>
  </si>
  <si>
    <t>ΣΤΕΦΑΝΟΣ</t>
  </si>
  <si>
    <t>ΑΑ256720</t>
  </si>
  <si>
    <t>790,9</t>
  </si>
  <si>
    <t>1648,9</t>
  </si>
  <si>
    <t>1107-1024-1119-1115</t>
  </si>
  <si>
    <t>ΜΑΝΤΖΙΟΥΡΑΣ</t>
  </si>
  <si>
    <t>Τ286065</t>
  </si>
  <si>
    <t>1646,4</t>
  </si>
  <si>
    <t>1116-1114-1108-1113-1110-1109-1004-1106-1105-1107-1111-1112-1115-1119-1117-1118</t>
  </si>
  <si>
    <t>ΜΟΥΡΤΖΙΝΟΣ</t>
  </si>
  <si>
    <t>Χ096491</t>
  </si>
  <si>
    <t>1644,8</t>
  </si>
  <si>
    <t>1110-1105-1113-1114-1004-1116-1107-1108-1119-1109-1111-1106-1112-1115-1117-1118</t>
  </si>
  <si>
    <t>ΜΑΚΡΟΔΗΜΗΤΡΗΣ</t>
  </si>
  <si>
    <t>Φ100170</t>
  </si>
  <si>
    <t>853,6</t>
  </si>
  <si>
    <t>1641,6</t>
  </si>
  <si>
    <t>1105-1005-1110-1116-1113-1114-1107-1108-1109-1111-1004-1106</t>
  </si>
  <si>
    <t>ΣΙΟΥΓΚΡΟΥ</t>
  </si>
  <si>
    <t>ΑΚ692427</t>
  </si>
  <si>
    <t>861,3</t>
  </si>
  <si>
    <t>1639,3</t>
  </si>
  <si>
    <t>ΤΖΑΜΠΥΡΑ</t>
  </si>
  <si>
    <t>ΑΕ312477</t>
  </si>
  <si>
    <t>750,2</t>
  </si>
  <si>
    <t>1638,2</t>
  </si>
  <si>
    <t>1004-1105-1107-1108-1116</t>
  </si>
  <si>
    <t>ΤΣΑΜΑΝΔΟΥΡΑ</t>
  </si>
  <si>
    <t>ΝΙΚΟΛΕΤΑ ΝΕΚΤΑΡΙΑ</t>
  </si>
  <si>
    <t>ΑΚ100025</t>
  </si>
  <si>
    <t>779,9</t>
  </si>
  <si>
    <t>1637,9</t>
  </si>
  <si>
    <t>1105-1106-1107-1108-1109-1110-1111-1113-1114-1116-1004-1005</t>
  </si>
  <si>
    <t>ΣΤΕΡΓΙΟΠΟΥΛΟΣ</t>
  </si>
  <si>
    <t>ΑΖ980206</t>
  </si>
  <si>
    <t>1636,8</t>
  </si>
  <si>
    <t>1116-1112-1004-1105-1005-1107-1110-1106</t>
  </si>
  <si>
    <t>ΚΟΛΟΚΥΘΑΣ</t>
  </si>
  <si>
    <t>ΑΝ539477</t>
  </si>
  <si>
    <t>1110-1114-1113-1116-1106-1108-1004</t>
  </si>
  <si>
    <t>ΦΡΟΝΤΙΣΤΗΣ</t>
  </si>
  <si>
    <t>ΑΜ327375</t>
  </si>
  <si>
    <t>1634,2</t>
  </si>
  <si>
    <t>1113-1010-1014</t>
  </si>
  <si>
    <t>ΜΠΕΛΙΟΥ</t>
  </si>
  <si>
    <t>ΣΤΕΡΙΑΝΗ</t>
  </si>
  <si>
    <t>ΠΑΣΧΑΛΗΣ</t>
  </si>
  <si>
    <t>ΑΝ180206</t>
  </si>
  <si>
    <t>741,4</t>
  </si>
  <si>
    <t>1629,4</t>
  </si>
  <si>
    <t>ΓΑΚΟΠΟΥΛΟΣ</t>
  </si>
  <si>
    <t>ΒΑΙΟΣ</t>
  </si>
  <si>
    <t>ΑΒ834453</t>
  </si>
  <si>
    <t>1112-1116-1105-1005-1107-1115-1108-1119-1110-1113-1114-1004-1106-1109-1111-1117-1118</t>
  </si>
  <si>
    <t>ΤΕΝΤΖΕΡΑΚΗΣ</t>
  </si>
  <si>
    <t>ΑΖ277493</t>
  </si>
  <si>
    <t>1623,4</t>
  </si>
  <si>
    <t>ΧΡΙΣΤΙΝΑ</t>
  </si>
  <si>
    <t>ΑΗ632980</t>
  </si>
  <si>
    <t>805,2</t>
  </si>
  <si>
    <t>1623,2</t>
  </si>
  <si>
    <t>1115-1119-1108-1107-1116-1114-1113-1110-1109-1105</t>
  </si>
  <si>
    <t>ΣΤΟΓΙΑΝΝΙΔΗΣ</t>
  </si>
  <si>
    <t>ΕΥΣΤΑΘΙΟΣ</t>
  </si>
  <si>
    <t>ΑΕ346753</t>
  </si>
  <si>
    <t>763,4</t>
  </si>
  <si>
    <t>1621,4</t>
  </si>
  <si>
    <t>1119-1107-1115-1111-1109-1108-1106-1112-1118-1116-1110-1113-1114-1105</t>
  </si>
  <si>
    <t>ΓΙΑΝΝΑΚΟΠΟΥΛΟΣ</t>
  </si>
  <si>
    <t>ΑΚ114853</t>
  </si>
  <si>
    <t>761,2</t>
  </si>
  <si>
    <t>1619,2</t>
  </si>
  <si>
    <t>1113-1108-1107-1105-1114-1116-1110</t>
  </si>
  <si>
    <t>ΝΙΜΠΗ</t>
  </si>
  <si>
    <t>ΑΗ658779</t>
  </si>
  <si>
    <t>1618,8</t>
  </si>
  <si>
    <t>1112-1115-1119-1108-1118-1117-1106-1113-1114-1109-1110-1116-1004</t>
  </si>
  <si>
    <t>ΓΚΑΙΔΑΤΖΗ</t>
  </si>
  <si>
    <t>ΑΕ928332</t>
  </si>
  <si>
    <t>1616,8</t>
  </si>
  <si>
    <t>1112-1110-1116-1105-1108-1113-1114-1106-1115-1119-1109-1118-1117-1111-1107</t>
  </si>
  <si>
    <t>ΝΙΚΟΛΟΥΔΑΚΗΣ</t>
  </si>
  <si>
    <t>ΗΡΑΚΛΗΣ</t>
  </si>
  <si>
    <t>ΑΒ182873</t>
  </si>
  <si>
    <t>1615,9</t>
  </si>
  <si>
    <t>1106-1117-1118</t>
  </si>
  <si>
    <t>ΗΛΙΟΠΟΥΛΟΣ</t>
  </si>
  <si>
    <t>ΑΖ376871</t>
  </si>
  <si>
    <t>1108-1107</t>
  </si>
  <si>
    <t>ΡΙΖΟΥ</t>
  </si>
  <si>
    <t>ΑΝ357355</t>
  </si>
  <si>
    <t>892,1</t>
  </si>
  <si>
    <t>1610,1</t>
  </si>
  <si>
    <t>1108-1116-1004-1109-1110-1113-1114-1106</t>
  </si>
  <si>
    <t>ΠΑΠΠΑ</t>
  </si>
  <si>
    <t>ΑΖ007746</t>
  </si>
  <si>
    <t>1606,6</t>
  </si>
  <si>
    <t>1110-1105-1116-1107-1004-1113-1114-1106-1109-1108-1111</t>
  </si>
  <si>
    <t>ΑΡΒΑΝΙΤΙΔΗΣ</t>
  </si>
  <si>
    <t>ΜΙΧΑΛΗΣ</t>
  </si>
  <si>
    <t>ΑΒ730449</t>
  </si>
  <si>
    <t>702,9</t>
  </si>
  <si>
    <t>1600,9</t>
  </si>
  <si>
    <t>1115-1108-1107-1109</t>
  </si>
  <si>
    <t>ΔΑΦΝΗΣ</t>
  </si>
  <si>
    <t>ΑΗ728054</t>
  </si>
  <si>
    <t>1595,7</t>
  </si>
  <si>
    <t>1110-1112-1113-1114-1116-1106-1117-1118-1107-1108-1109-1111-1105-1115-1119</t>
  </si>
  <si>
    <t>ΦΡΟΥΝΤΑ</t>
  </si>
  <si>
    <t>ΑΕ221076</t>
  </si>
  <si>
    <t>775,5</t>
  </si>
  <si>
    <t>1593,5</t>
  </si>
  <si>
    <t>1004-1109-1110-1114-1113</t>
  </si>
  <si>
    <t>ΔΗΜΗΤΡΑΚΟΠΟΥΛΟΥ</t>
  </si>
  <si>
    <t>ΑΖ730595</t>
  </si>
  <si>
    <t>1591,4</t>
  </si>
  <si>
    <t>1114-1113</t>
  </si>
  <si>
    <t>ΠΕΤΟΥΣΗ</t>
  </si>
  <si>
    <t>ΜΑΡΓΑΡΙΤΑ</t>
  </si>
  <si>
    <t>ΑΛΕΞΑΝΔΡΟΣ</t>
  </si>
  <si>
    <t>ΑΙ971136</t>
  </si>
  <si>
    <t>1590,8</t>
  </si>
  <si>
    <t>ΚΟΝΤΟΜΑΡΗΣ</t>
  </si>
  <si>
    <t>ΕΥΤΥΧΙΟΣ</t>
  </si>
  <si>
    <t>ΑΚ581635</t>
  </si>
  <si>
    <t>732,6</t>
  </si>
  <si>
    <t>1590,6</t>
  </si>
  <si>
    <t>ΜΠΕΣΙΟΣ</t>
  </si>
  <si>
    <t>ΛΑΖΑΡΟΣ</t>
  </si>
  <si>
    <t>ΑΙ279635</t>
  </si>
  <si>
    <t>1585,8</t>
  </si>
  <si>
    <t>1112-1116-1004-1110-1108</t>
  </si>
  <si>
    <t>ΝΕΤΟΣ</t>
  </si>
  <si>
    <t>ΑΒ234014</t>
  </si>
  <si>
    <t>1583,4</t>
  </si>
  <si>
    <t>1110-1105-1116-1113-1114</t>
  </si>
  <si>
    <t>ΜΠΕΗ</t>
  </si>
  <si>
    <t>ΑΗ978440</t>
  </si>
  <si>
    <t>1582,6</t>
  </si>
  <si>
    <t>1116-1110-1108-1106-1109-1113-1114</t>
  </si>
  <si>
    <t>ΒΥΖΙΩΤΗΣ</t>
  </si>
  <si>
    <t>ΑΖ842313</t>
  </si>
  <si>
    <t>723,8</t>
  </si>
  <si>
    <t>1581,8</t>
  </si>
  <si>
    <t>1115-1119-1108-1112-1109-1116-1113-1114-1110-1106-1004</t>
  </si>
  <si>
    <t>ΓΡΙΒΑ</t>
  </si>
  <si>
    <t>ΑΖ244707</t>
  </si>
  <si>
    <t>789,8</t>
  </si>
  <si>
    <t>1577,8</t>
  </si>
  <si>
    <t>1004-1109-1110-1107-1119-1115-1113-1114-1112-1105-1116-1108-1117-1111-1106</t>
  </si>
  <si>
    <t>ΑΝΑΓΝΩΣΤΑΚΗ</t>
  </si>
  <si>
    <t>EΛΕΥΘΕΡΙΑ</t>
  </si>
  <si>
    <t>ΑΙ466013</t>
  </si>
  <si>
    <t>1577,4</t>
  </si>
  <si>
    <t>1117-1106-1113-1110-1114-1112-1109-1115-1119</t>
  </si>
  <si>
    <t>ΤΕΡΖΑΚΗ</t>
  </si>
  <si>
    <t>Κ987180</t>
  </si>
  <si>
    <t>886,6</t>
  </si>
  <si>
    <t>1574,6</t>
  </si>
  <si>
    <t>ΙΝΤΖΕΣ</t>
  </si>
  <si>
    <t>ΑΚ924003</t>
  </si>
  <si>
    <t>840,4</t>
  </si>
  <si>
    <t>1570,4</t>
  </si>
  <si>
    <t>1107-1108-1105-1116-1110-1109-1106-1111-1113-1114-1005-1004</t>
  </si>
  <si>
    <t>ΚΟΥΤΡΟΥΛΗ</t>
  </si>
  <si>
    <t>Ρ256766</t>
  </si>
  <si>
    <t>908,6</t>
  </si>
  <si>
    <t>1558,6</t>
  </si>
  <si>
    <t>ΠΟΛΥΧΡΟΝΟΠΟΥΛΟΣ</t>
  </si>
  <si>
    <t>ΑΚ234251</t>
  </si>
  <si>
    <t>1114-1113-1110-1105</t>
  </si>
  <si>
    <t>ΒΑΚΑ</t>
  </si>
  <si>
    <t>ΑΜ490957</t>
  </si>
  <si>
    <t>1556,6</t>
  </si>
  <si>
    <t>ΠΑΠΑΔΗΜΗΤΡΙΟΥ</t>
  </si>
  <si>
    <t>ΑΕ577677</t>
  </si>
  <si>
    <t>834,9</t>
  </si>
  <si>
    <t>1552,9</t>
  </si>
  <si>
    <t>ΤΣΟΥΡΔΑΛΑΚΗΣ</t>
  </si>
  <si>
    <t>ΚΩΣΤΑΣ</t>
  </si>
  <si>
    <t>ΑΝ474327</t>
  </si>
  <si>
    <t>ΠΡΩΤΟΨΑΛΤΗΣ</t>
  </si>
  <si>
    <t>ΑΕ377086</t>
  </si>
  <si>
    <t>1107-1108-1115-1109-1116-1105-1005-1110-1004-1113-1114-1119-1112-1111-1106-1117-1118</t>
  </si>
  <si>
    <t>ΜΟΥΣΙΟΥ</t>
  </si>
  <si>
    <t>ΧΡΥΣΟΒΑΛΑΝΤΟΥ</t>
  </si>
  <si>
    <t>AH787136</t>
  </si>
  <si>
    <t>1547,3</t>
  </si>
  <si>
    <t>1112-1116-1115-1108-1109-1114-1113</t>
  </si>
  <si>
    <t>ΑΚ357447</t>
  </si>
  <si>
    <t>728,2</t>
  </si>
  <si>
    <t>1546,2</t>
  </si>
  <si>
    <t>1004-1116-1114-1113-1108</t>
  </si>
  <si>
    <t>ΤΕΡΖΙΔΗΣ</t>
  </si>
  <si>
    <t>ΑΜ709324</t>
  </si>
  <si>
    <t>1543,1</t>
  </si>
  <si>
    <t>1108-1116-1106-1109</t>
  </si>
  <si>
    <t>ΜΠΟΥΡΑΣ ΣΟΥΛΙΜΑΣ</t>
  </si>
  <si>
    <t>Ρ612594</t>
  </si>
  <si>
    <t>801,9</t>
  </si>
  <si>
    <t>1539,9</t>
  </si>
  <si>
    <t>ΔΑΜΑΤΗ</t>
  </si>
  <si>
    <t>ΒΑΣΙΛΙΚΗ</t>
  </si>
  <si>
    <t>Χ594441</t>
  </si>
  <si>
    <t>1535,7</t>
  </si>
  <si>
    <t>1110-1107-1108-1113-1114-1106-1105-1116-1109-1111-1004-1005</t>
  </si>
  <si>
    <t>ΚΟΥΤΣΑΥΛΗΣ</t>
  </si>
  <si>
    <t>ΑΥΓΕΡΙΝΟΣ</t>
  </si>
  <si>
    <t>ΑΗ484979</t>
  </si>
  <si>
    <t>677,6</t>
  </si>
  <si>
    <t>1535,6</t>
  </si>
  <si>
    <t>1004-1106-1114</t>
  </si>
  <si>
    <t>ΜΠΑΚΙΡΤΖΗΣ</t>
  </si>
  <si>
    <t>Χ229565</t>
  </si>
  <si>
    <t>740,3</t>
  </si>
  <si>
    <t>1528,3</t>
  </si>
  <si>
    <t>1107-1108-1109-1115</t>
  </si>
  <si>
    <t>ΠΑΠΑΘΑΝΑΣΗ</t>
  </si>
  <si>
    <t>ΑΓΛΑΙΑ</t>
  </si>
  <si>
    <t>ΑΚ495733</t>
  </si>
  <si>
    <t>1106-1107-1113-1114-1105-1108-1116-1004-1110-1005</t>
  </si>
  <si>
    <t>ΑΘΑΝΑΣΙΑΔΟΥ</t>
  </si>
  <si>
    <t>ΑΓΑΠΗ</t>
  </si>
  <si>
    <t>ΑΕ335044</t>
  </si>
  <si>
    <t>743,6</t>
  </si>
  <si>
    <t>1511,6</t>
  </si>
  <si>
    <t>1108-1112-1113-1117-1119-1109-1110-1114-1116-1004</t>
  </si>
  <si>
    <t>ΤΣΑΓΓΑΡΗΣ</t>
  </si>
  <si>
    <t>ΦΙΛΙΠΠΟΣ</t>
  </si>
  <si>
    <t>ΑΕ735836</t>
  </si>
  <si>
    <t>1508,2</t>
  </si>
  <si>
    <t>1110-1113-1114-1105-1116-1106-1107-1108-1004-1005</t>
  </si>
  <si>
    <t>ΠΑΝΟΠΟΥΛΟΣ</t>
  </si>
  <si>
    <t>ΣΩΤΗΡΙΟΣ</t>
  </si>
  <si>
    <t>Χ434672</t>
  </si>
  <si>
    <t>1114-1113-1110-1116-1109-1106-1108</t>
  </si>
  <si>
    <t>ΤΣΟΥΜΑΡΗ</t>
  </si>
  <si>
    <t>ΚΕΛΛΥ</t>
  </si>
  <si>
    <t>Ρ776835</t>
  </si>
  <si>
    <t>1484,7</t>
  </si>
  <si>
    <t>1004-1110-1106-1113-1114-1116-1108</t>
  </si>
  <si>
    <t>ΚΟΛΙΟΚΟΤΑ</t>
  </si>
  <si>
    <t>ΕΛΙΣΣΑΒΕΤ</t>
  </si>
  <si>
    <t>ΑΕ164114</t>
  </si>
  <si>
    <t>730,4</t>
  </si>
  <si>
    <t>1478,4</t>
  </si>
  <si>
    <t>1113-1114-1116-1109-1108</t>
  </si>
  <si>
    <t>ΠΛΕΥΡΗ</t>
  </si>
  <si>
    <t>ΑΒ479150</t>
  </si>
  <si>
    <t>1477,9</t>
  </si>
  <si>
    <t>1106-1118-1117-1110-1105-1116-1112-1107-1113-1114-1109-1108-1111</t>
  </si>
  <si>
    <t>ΨΑΡΟΠΟΥΛΟΥ</t>
  </si>
  <si>
    <t>ΚΩΝΣΤΑΝΤΙΑ ΕΛΕΝΗ</t>
  </si>
  <si>
    <t>ΑΗ591358</t>
  </si>
  <si>
    <t>1116-1110</t>
  </si>
  <si>
    <t>ΚΑΠΟΥΛΑ</t>
  </si>
  <si>
    <t>ΑΜ486188</t>
  </si>
  <si>
    <t>1474,6</t>
  </si>
  <si>
    <t>1116-1105-1107-1108-1110-1106-1113-1114-1109</t>
  </si>
  <si>
    <t>ΛΑΜΠΟΥΣΗ</t>
  </si>
  <si>
    <t>ΚΑΛΛΙΟΠΗ</t>
  </si>
  <si>
    <t>ΑΙ242330</t>
  </si>
  <si>
    <t>1473,7</t>
  </si>
  <si>
    <t>ΚΥΡΙΑΚΑΚΗ</t>
  </si>
  <si>
    <t>ΔΕΣΠΟΙΝΑ ΚΩΝΣΤΑΝΤΙΝΑ</t>
  </si>
  <si>
    <t>ΑΚ075772</t>
  </si>
  <si>
    <t>1470,1</t>
  </si>
  <si>
    <t>1117-1118-1116-1112</t>
  </si>
  <si>
    <t>ΠΕΧΛΙΒΑΝΙΔΗΣ</t>
  </si>
  <si>
    <t>ΑΕ862226</t>
  </si>
  <si>
    <t>1005-1116-1113-1114</t>
  </si>
  <si>
    <t>ΧΡΗΣΤΙΔΟΥ</t>
  </si>
  <si>
    <t>Χ932685</t>
  </si>
  <si>
    <t>1469,3</t>
  </si>
  <si>
    <t>1108-1116-1110-1004-1113-1114-1106-1107-1005-1105-1115-1119-1112-1117-1118</t>
  </si>
  <si>
    <t>ΔΡΑΚΑΚΗ</t>
  </si>
  <si>
    <t>ΑΜ777503</t>
  </si>
  <si>
    <t>1465,9</t>
  </si>
  <si>
    <t>1110-1113-1114-1107-1116-1108-1004-1106-1109-1105-1111</t>
  </si>
  <si>
    <t>ΤΣΙΓΑΝΙΩΤΗΣ</t>
  </si>
  <si>
    <t>ΑΖ160892</t>
  </si>
  <si>
    <t>1463,8</t>
  </si>
  <si>
    <t>1115-1107-1119-1108</t>
  </si>
  <si>
    <t>ΠΑΠΠΑΣ</t>
  </si>
  <si>
    <t>ΑΖ766813</t>
  </si>
  <si>
    <t>675,4</t>
  </si>
  <si>
    <t>1463,4</t>
  </si>
  <si>
    <t>1107-1116-1108-1110-1105-1113-1114-1109-1106-1111</t>
  </si>
  <si>
    <t>ΚΟΥΝΑΒΗΣ</t>
  </si>
  <si>
    <t>ΑΒ525001</t>
  </si>
  <si>
    <t>788,7</t>
  </si>
  <si>
    <t>1459,7</t>
  </si>
  <si>
    <t>1110-1116-1004-1112-1114-1113-1108-1118-1106</t>
  </si>
  <si>
    <t>ΣΕΜΠΟΥ</t>
  </si>
  <si>
    <t>ΑΛΚΗΣΤΙΣ</t>
  </si>
  <si>
    <t>ΑΑ122116</t>
  </si>
  <si>
    <t>970,2</t>
  </si>
  <si>
    <t>1458,2</t>
  </si>
  <si>
    <t>1110-1107-1105-1106-1114-1113-1116-1108-1109-1111</t>
  </si>
  <si>
    <t>ΔΟΥΛΓΕΡΙΔΗΣ</t>
  </si>
  <si>
    <t>ΑΗ169487</t>
  </si>
  <si>
    <t>806,3</t>
  </si>
  <si>
    <t>1444,3</t>
  </si>
  <si>
    <t>ΜΙΧΑΛΑΚΕΛΛΗ</t>
  </si>
  <si>
    <t>Τ405226</t>
  </si>
  <si>
    <t>1443,4</t>
  </si>
  <si>
    <t>ΜΠΟΥΡΜΠΟΣ</t>
  </si>
  <si>
    <t>Φ016676</t>
  </si>
  <si>
    <t>1442,8</t>
  </si>
  <si>
    <t>1110-1113-1107-1108-1116-1105-1114-1106-1004</t>
  </si>
  <si>
    <t>ΒΑΣΙΛΑΚΗΣ</t>
  </si>
  <si>
    <t>ΑΖ455194</t>
  </si>
  <si>
    <t>1440,6</t>
  </si>
  <si>
    <t>ΤΑΛΑΜΠΙΡΗΣ</t>
  </si>
  <si>
    <t>ΒΑΛΣΑΜΗΣ</t>
  </si>
  <si>
    <t>ΑΗ362015</t>
  </si>
  <si>
    <t>1438,4</t>
  </si>
  <si>
    <t>1119-1107</t>
  </si>
  <si>
    <t>ΧΑΤΟΥΤΣΙΔΟΥ</t>
  </si>
  <si>
    <t>ΣΟΦΙΑ ΕΙΡΗΝΗ</t>
  </si>
  <si>
    <t>ΑΕ894352</t>
  </si>
  <si>
    <t>765,6</t>
  </si>
  <si>
    <t>1435,6</t>
  </si>
  <si>
    <t>ΛΙΩΤΗ</t>
  </si>
  <si>
    <t>ΜΑΡΙΛΕΝΑ</t>
  </si>
  <si>
    <t>ΑΗ163499</t>
  </si>
  <si>
    <t>742,5</t>
  </si>
  <si>
    <t>1430,5</t>
  </si>
  <si>
    <t>1107-1106-1108-1105-1110-1113-1114-1116-1005</t>
  </si>
  <si>
    <t>ΒΑΛΟΔΗΜΟΥ</t>
  </si>
  <si>
    <t>ΚΩΝΣΤΑΝΤΙΑ</t>
  </si>
  <si>
    <t>ΑΜ822592</t>
  </si>
  <si>
    <t>1430,3</t>
  </si>
  <si>
    <t>1107-1116-1105-1004-1108-1110-1112-1113-1114-1115-1119-1106-1109-1117-1118-1111</t>
  </si>
  <si>
    <t>ΜΙΧΕΛΑΚΟΥ</t>
  </si>
  <si>
    <t>ΑΖ478492</t>
  </si>
  <si>
    <t>1429,4</t>
  </si>
  <si>
    <t>1116-1105-1107-1108-1113-1114-1110-1112-1117-1106</t>
  </si>
  <si>
    <t>ΡΟΥΤΣΗΣ</t>
  </si>
  <si>
    <t>ΑΙ239819</t>
  </si>
  <si>
    <t>1004-1105-1107-1108-1109-1110-1112-1113-1114-1115-1116-1117-1106-1111-1005</t>
  </si>
  <si>
    <t>ΒΟΥΒΑΛΙΔΗΣ</t>
  </si>
  <si>
    <t>ΑΝ024522</t>
  </si>
  <si>
    <t>1424,3</t>
  </si>
  <si>
    <t>ΤΣΙΑΚΟΣ</t>
  </si>
  <si>
    <t>ΑΖ586768</t>
  </si>
  <si>
    <t>1419,2</t>
  </si>
  <si>
    <t>ΝΙΚΟΛΑΟΥ</t>
  </si>
  <si>
    <t>ΑΜ813187</t>
  </si>
  <si>
    <t>760,1</t>
  </si>
  <si>
    <t>1418,1</t>
  </si>
  <si>
    <t>ΦΩΤΟΣ</t>
  </si>
  <si>
    <t>ΑΜ847427</t>
  </si>
  <si>
    <t>1413,3</t>
  </si>
  <si>
    <t>1108-1110-1116-1004-1113-1114-1106</t>
  </si>
  <si>
    <t>ΞΥΔΑΚΗ</t>
  </si>
  <si>
    <t>ΑΜ951793</t>
  </si>
  <si>
    <t>1412,2</t>
  </si>
  <si>
    <t>ΚΥΛΙΝΔΡΗΣ</t>
  </si>
  <si>
    <t>ΑΣΤΕΡΙΟΣ</t>
  </si>
  <si>
    <t>ΑΙ317274</t>
  </si>
  <si>
    <t>727,1</t>
  </si>
  <si>
    <t>1412,1</t>
  </si>
  <si>
    <t>1112-1107-1105-1116-1113-1114-1115-1119-1117-1118-1111-1110-1109-1108-1106</t>
  </si>
  <si>
    <t>ΛΙΤΣΑΣ</t>
  </si>
  <si>
    <t>ΑΚ735956</t>
  </si>
  <si>
    <t>1114-1113-1110-1106-1108-1116-1004-1109-1119-1115</t>
  </si>
  <si>
    <t>ΤΣΙΑΡΑΣ</t>
  </si>
  <si>
    <t>ΑΡΓΥΡΙΟΣ</t>
  </si>
  <si>
    <t>ΑΚ919933</t>
  </si>
  <si>
    <t>1397,4</t>
  </si>
  <si>
    <t>1116-1004-1110-1108-1109-1113-1114-1106-1112-1107-1115-1119-1105-1111-1117-1118</t>
  </si>
  <si>
    <t>ΜΠΑΝΤΗ</t>
  </si>
  <si>
    <t>AΓΓΕΛΙΚΗ</t>
  </si>
  <si>
    <t>ΧΑΡΙΛΑΟΣ</t>
  </si>
  <si>
    <t>Φ166563</t>
  </si>
  <si>
    <t>1109-1108</t>
  </si>
  <si>
    <t>ΚΑΛΟΓΕΡΑΚΗΣ</t>
  </si>
  <si>
    <t>Σ487291</t>
  </si>
  <si>
    <t>1395,8</t>
  </si>
  <si>
    <t>1113-1111-1109-1108-1106-1107-1116-1110-1114-1105</t>
  </si>
  <si>
    <t>ΒΡΙΖΑΣ</t>
  </si>
  <si>
    <t>ΑΗ413308</t>
  </si>
  <si>
    <t>1389,1</t>
  </si>
  <si>
    <t>1112-1119-1114-1113-1110-1116-1106-1108-1109-1004</t>
  </si>
  <si>
    <t>ΜΟΥΖΙΝΑΣ</t>
  </si>
  <si>
    <t>Χ770214</t>
  </si>
  <si>
    <t>ΓΙΩΤΑΚΗ</t>
  </si>
  <si>
    <t>ΑΖ176114</t>
  </si>
  <si>
    <t>1107-1119-1108-1115-1112-1117-1118-1106-1116-1113-1114-1105</t>
  </si>
  <si>
    <t>ΚΟΥΡΗ</t>
  </si>
  <si>
    <t>Ρ924896</t>
  </si>
  <si>
    <t>1381,4</t>
  </si>
  <si>
    <t>1113-1110-1114</t>
  </si>
  <si>
    <t>ΜΑΓΓΙΩΡΗΣ</t>
  </si>
  <si>
    <t>ΕΥΡΙΠΙΔΗΣ</t>
  </si>
  <si>
    <t>ΑΖ775527</t>
  </si>
  <si>
    <t>1378,1</t>
  </si>
  <si>
    <t>ΚΟΥΒΑΤΣΗ</t>
  </si>
  <si>
    <t>ΙΩΑΝΝΑ</t>
  </si>
  <si>
    <t>ΤΡΥΦΩΝ</t>
  </si>
  <si>
    <t>Φ468844</t>
  </si>
  <si>
    <t>1377,3</t>
  </si>
  <si>
    <t>1119-1107-1109-1108-1112-1106-1116</t>
  </si>
  <si>
    <t>ΚΑΠΝΟΠΟΥΛΟΣ</t>
  </si>
  <si>
    <t>Ρ507200</t>
  </si>
  <si>
    <t>739,2</t>
  </si>
  <si>
    <t>1377,2</t>
  </si>
  <si>
    <t>1110-1105-1113-1114-1116-1107-1108-1106-1109-1111</t>
  </si>
  <si>
    <t>ΑΠΟΣΤΟΛΟΠΟΥΛΟΥ</t>
  </si>
  <si>
    <t>ΒΑΣΙΛΙΚΗ ΜΑΡΙΝΑ</t>
  </si>
  <si>
    <t>ΑΙ977061</t>
  </si>
  <si>
    <t>1373,8</t>
  </si>
  <si>
    <t>1369,3</t>
  </si>
  <si>
    <t>ΙΩΑΝΝΟΥ</t>
  </si>
  <si>
    <t>ΑΓΓΕΛΑΚΗΣ</t>
  </si>
  <si>
    <t>Π195022</t>
  </si>
  <si>
    <t>705,1</t>
  </si>
  <si>
    <t>1363,1</t>
  </si>
  <si>
    <t>1112-1116-1110-1107-1108-1113-1114-1105-1117-1106-1004-1005</t>
  </si>
  <si>
    <t>ΓΚΑΤΖΙΟΥΡΑ</t>
  </si>
  <si>
    <t>ΑΖ589517</t>
  </si>
  <si>
    <t>1359,4</t>
  </si>
  <si>
    <t>1108-1116-1106-1110-1113-1114-1004</t>
  </si>
  <si>
    <t>ΚΑΚΑΛΗΣ</t>
  </si>
  <si>
    <t>ΑΚ322327</t>
  </si>
  <si>
    <t>1358,5</t>
  </si>
  <si>
    <t>ΓΡΑΨΑΣ</t>
  </si>
  <si>
    <t>ΖΑΦΕΙΡΙΟΣ</t>
  </si>
  <si>
    <t>ΑΚ522369</t>
  </si>
  <si>
    <t>698,5</t>
  </si>
  <si>
    <t>1356,5</t>
  </si>
  <si>
    <t>1110-1105-1113-1114-1116</t>
  </si>
  <si>
    <t>ΨΥΧΑΡΑΚΗΣ</t>
  </si>
  <si>
    <t>Ρ319131</t>
  </si>
  <si>
    <t>1352,5</t>
  </si>
  <si>
    <t>ΜΑΖΙΩΤΗ</t>
  </si>
  <si>
    <t>ΜΥΡΤΩ-ΚΛΑΙΡΗ</t>
  </si>
  <si>
    <t>ΑΗ929143</t>
  </si>
  <si>
    <t>1350,1</t>
  </si>
  <si>
    <t>1111-1108-1107-1113-1004-1105-1106-1114-1116</t>
  </si>
  <si>
    <t>ΝΟΥΤΣΗ</t>
  </si>
  <si>
    <t>Ξ684415</t>
  </si>
  <si>
    <t>1337,4</t>
  </si>
  <si>
    <t>1114-1113-1004-1110-1116</t>
  </si>
  <si>
    <t>ΚΑΚΟΤΥΛΗΜΕΝΟΣ</t>
  </si>
  <si>
    <t>ΓΙΩΡΓΟΣ</t>
  </si>
  <si>
    <t>ΑΚ952428</t>
  </si>
  <si>
    <t>712,8</t>
  </si>
  <si>
    <t>1330,8</t>
  </si>
  <si>
    <t>ΣΦΑΚΙΑΝΑΚΗΣ</t>
  </si>
  <si>
    <t>Τ330500</t>
  </si>
  <si>
    <t>709,5</t>
  </si>
  <si>
    <t>1327,5</t>
  </si>
  <si>
    <t>ΙΩΑΝΝΙΔΗΣ</t>
  </si>
  <si>
    <t>ΑΙ170437</t>
  </si>
  <si>
    <t>701,8</t>
  </si>
  <si>
    <t>1319,8</t>
  </si>
  <si>
    <t>1107-1108-1115-1119</t>
  </si>
  <si>
    <t>Μαυρομάτης</t>
  </si>
  <si>
    <t>Μάρκος-Παναγιώτης</t>
  </si>
  <si>
    <t>Κώνσταντινος</t>
  </si>
  <si>
    <t>ΑΑ031474</t>
  </si>
  <si>
    <t>1309,3</t>
  </si>
  <si>
    <t>1005-1006-1105-1106-1107-1108-1109-1110-1111-1112-1113-1114-1115-1116-1117-1118-1119</t>
  </si>
  <si>
    <t>ΚΑΝΙΣΤΡΑΣ</t>
  </si>
  <si>
    <t>ΑΙ200556</t>
  </si>
  <si>
    <t>1309,2</t>
  </si>
  <si>
    <t>1110-1116-1113-1114-1109-1004-1106-1108</t>
  </si>
  <si>
    <t>ΤΣΙΓΚΑ</t>
  </si>
  <si>
    <t>ΑΕ800182</t>
  </si>
  <si>
    <t>690,8</t>
  </si>
  <si>
    <t>1308,8</t>
  </si>
  <si>
    <t>ΜΙΧΑΛΟΠΟΥΛΟΣ</t>
  </si>
  <si>
    <t>ΑΜ22643</t>
  </si>
  <si>
    <t>1305,3</t>
  </si>
  <si>
    <t>1114-1113-1110-1116-1106-1108</t>
  </si>
  <si>
    <t>ΤΣΟΓΚΑ</t>
  </si>
  <si>
    <t>ΑΚ707564</t>
  </si>
  <si>
    <t>1285,8</t>
  </si>
  <si>
    <t>1004-1119-1105-1106-1107-1108-1109-1110-1111-1112-1113-1114-1115-1116-1117-1118</t>
  </si>
  <si>
    <t>ΠΑΠΑΛΕΞΙΟΥ</t>
  </si>
  <si>
    <t>Σ780077</t>
  </si>
  <si>
    <t>667,7</t>
  </si>
  <si>
    <t>1285,7</t>
  </si>
  <si>
    <t>1004-1110-1116-1113-1114-1106-1109-1108</t>
  </si>
  <si>
    <t>ΜΑΚΡΙΝΟΣ</t>
  </si>
  <si>
    <t>ΑΗ859404</t>
  </si>
  <si>
    <t>1119-1108-1110-1113-1116-1114-1106-1004</t>
  </si>
  <si>
    <t>ΘΕΟΔΩΡΑΚΗΣ</t>
  </si>
  <si>
    <t>Χ347645</t>
  </si>
  <si>
    <t>1266,3</t>
  </si>
  <si>
    <t>ΓΙΑΝΝΑΚΟΥ</t>
  </si>
  <si>
    <t>ΑΑ055556</t>
  </si>
  <si>
    <t>1251,9</t>
  </si>
  <si>
    <t>1107-1109-1112-1106</t>
  </si>
  <si>
    <t xml:space="preserve">ΦΩΤΙΟΣ </t>
  </si>
  <si>
    <t>Ρ239763</t>
  </si>
  <si>
    <t>1004-1113-1114-1116-1106-1108-1109</t>
  </si>
  <si>
    <t>ΑΕ197896</t>
  </si>
  <si>
    <t>1208,4</t>
  </si>
  <si>
    <t>1107-1108-1115-1119-1112-1109-1111-1116-1113-1114-1117-1110-1118-1106-1105</t>
  </si>
  <si>
    <t>ΝΙΚΟΛΟΠΟΥΛΟΣ</t>
  </si>
  <si>
    <t>ΑΝ082772</t>
  </si>
  <si>
    <t>1203,5</t>
  </si>
  <si>
    <t>1110-1115-1113-1114-1112-1107-1116-1106-1119-1108</t>
  </si>
  <si>
    <t>ΦΑΡΜΑΚΑΚΗΣ</t>
  </si>
  <si>
    <t>ΜΑΡΚΟΣ</t>
  </si>
  <si>
    <t>ΑΙ818570</t>
  </si>
  <si>
    <t>1200,5</t>
  </si>
  <si>
    <t>1111-1109-1108-1107-1106-1113-1114-1116-1105-1110-1004-1005</t>
  </si>
  <si>
    <t>ΑΒ772723</t>
  </si>
  <si>
    <t>1175,1</t>
  </si>
  <si>
    <t>1004-1107-1005-1113-1105</t>
  </si>
  <si>
    <t>ΑΡΜΥΡΑ</t>
  </si>
  <si>
    <t>ΗΒΗ</t>
  </si>
  <si>
    <t>ΑΒ107119</t>
  </si>
  <si>
    <t>1112-1107-1116-1108-1115-1105-1106-1109-1119-1117-1118-1110-1113-1114-1111</t>
  </si>
  <si>
    <t>ΧΑΡΙΤΟΠΟΥΛΟΥ</t>
  </si>
  <si>
    <t>ΜΑΡΙΑ ΑΝΝΑ</t>
  </si>
  <si>
    <t>ΧΡΥΣΟΣΤΕΦΑΝΟΣ</t>
  </si>
  <si>
    <t>ΑΒ356081</t>
  </si>
  <si>
    <t>1143,2</t>
  </si>
  <si>
    <t>1107-1108-1105-1106-1109-1110-1111-1113-1114-1116-1004</t>
  </si>
  <si>
    <t>ΖΩΡΗΣ</t>
  </si>
  <si>
    <t>ΕΥΘΥΜΙΟΣ</t>
  </si>
  <si>
    <t>Τ530873</t>
  </si>
  <si>
    <t>1112-1110-1105-1116-1114-1113-1109-1111-1107-1115-1119-1108-1117-1118-1106</t>
  </si>
  <si>
    <t>ΚΑΤΣΙΚΑΝΗ</t>
  </si>
  <si>
    <t>ΜΥΡΤΩ</t>
  </si>
  <si>
    <t>ΑΗ532065</t>
  </si>
  <si>
    <t>1081,1</t>
  </si>
  <si>
    <t>1117-1118</t>
  </si>
  <si>
    <t>ΡΟΥΣΣΗ</t>
  </si>
  <si>
    <t>ΤΑΞΙΑΡΧΗΣ</t>
  </si>
  <si>
    <t>ΑΒ292929</t>
  </si>
  <si>
    <t>1032,2</t>
  </si>
  <si>
    <t>ΑΝΔΡΟΝΙΚΟΥ</t>
  </si>
  <si>
    <t>ΑΗ378606</t>
  </si>
  <si>
    <t>752,4</t>
  </si>
  <si>
    <t>1029,4</t>
  </si>
  <si>
    <t>1108-1107-1115-1119-1117-1118-1112-1111-1109-1106</t>
  </si>
  <si>
    <t>ΝΙΚΟΛΑΚΟΠΟΥΛΟΣ</t>
  </si>
  <si>
    <t>ΞΕΝΟΦΩΝ</t>
  </si>
  <si>
    <t>ΛΑΜΠΡΟΣ</t>
  </si>
  <si>
    <t>ΑΙ993257</t>
  </si>
  <si>
    <t>1028,6</t>
  </si>
  <si>
    <t>1105-1005-1113-1110-1106-1114-1116-1107-1108-1109-1111</t>
  </si>
  <si>
    <t>ΦΟΡΛΙΔΑΣ</t>
  </si>
  <si>
    <t>ΙΩΑΝΝΗΣ ΟΔΥΣΣΕΥΣ</t>
  </si>
  <si>
    <t>Τ954567</t>
  </si>
  <si>
    <t>1026,8</t>
  </si>
  <si>
    <t>1106-1109-1116-1108-1113-1114</t>
  </si>
  <si>
    <t>ΚΟΚΚΙΝΑΚΗΣ</t>
  </si>
  <si>
    <t>ΕΜΜΑΝ</t>
  </si>
  <si>
    <t>ΝΙΚΟΛ</t>
  </si>
  <si>
    <t>ΑΕ965325</t>
  </si>
  <si>
    <t>ΜΙΧΟΠΟΥΛΟΣ</t>
  </si>
  <si>
    <t>ΜΑΡΙΟΣ</t>
  </si>
  <si>
    <t>ΑΚ129845</t>
  </si>
  <si>
    <t>985,6</t>
  </si>
  <si>
    <t>1110-1105-1116-1005</t>
  </si>
  <si>
    <t>ΜΠΑΚΟΛΑ</t>
  </si>
  <si>
    <t>ΒΕΡΟΝΙΚΗ</t>
  </si>
  <si>
    <t>Χ340693</t>
  </si>
  <si>
    <t>735,9</t>
  </si>
  <si>
    <t>961,9</t>
  </si>
  <si>
    <t>1107-1108-1109-1105-1116-1106</t>
  </si>
  <si>
    <t>ΜΑΤΘΑΙΟΥ</t>
  </si>
  <si>
    <t>ΑΛΕΞΗΣ</t>
  </si>
  <si>
    <t>ΑΒ751776</t>
  </si>
  <si>
    <t>1110-1105-1004-1113-1114-1116-1112-1106-1107-1117-1118</t>
  </si>
  <si>
    <t>Κουτσιούμπας</t>
  </si>
  <si>
    <t>Λάζαρος</t>
  </si>
  <si>
    <t>Ρ851342</t>
  </si>
  <si>
    <t>646,8</t>
  </si>
  <si>
    <t>953,8</t>
  </si>
  <si>
    <t>1115-1108-1119-1112-1105-1106-1107-1109-1110-1111-1113-1114-1116</t>
  </si>
  <si>
    <t>Μαγαλιός</t>
  </si>
  <si>
    <t>Βάιος</t>
  </si>
  <si>
    <t>ΑΗ276751</t>
  </si>
  <si>
    <t>944,4</t>
  </si>
  <si>
    <t>1116-1112-1105</t>
  </si>
  <si>
    <t>ΠΑΝΟΥΤΣΟΥ</t>
  </si>
  <si>
    <t>ΒΑΣΙΛΕΙΑ</t>
  </si>
  <si>
    <t>ΑΝ246562</t>
  </si>
  <si>
    <t>1004-1110-1114-1113-1116-1108-1106</t>
  </si>
  <si>
    <t>ΣΑΚΕΛΛΑΡΙΟΥ</t>
  </si>
  <si>
    <t>Φ090458</t>
  </si>
  <si>
    <t>1110-1107-1105-1116-1108-1113</t>
  </si>
  <si>
    <t>ΣΙΜΟΓΛΟΥ</t>
  </si>
  <si>
    <t>Χ512360</t>
  </si>
  <si>
    <t>923,6</t>
  </si>
  <si>
    <t>ΚΟΥΜΠΙΑ</t>
  </si>
  <si>
    <t>ΣΩΤΗΡΙΑ</t>
  </si>
  <si>
    <t>ΑΒ142950</t>
  </si>
  <si>
    <t>852,5</t>
  </si>
  <si>
    <t>922,5</t>
  </si>
  <si>
    <t>1107-1108-1111-1106-1109-1105-1110-1116-1113-1114-1004-1005-1119-1115-1117-1118-1112</t>
  </si>
  <si>
    <t>ΦΑΓΙΟΥΜΗ</t>
  </si>
  <si>
    <t>ΙΦΙΓΕΝΕΙΑ ΣΟΡΑΓΙΑ</t>
  </si>
  <si>
    <t>ΑΛEΞΑΝΔΡΟΣ</t>
  </si>
  <si>
    <t>ΑΚ102488</t>
  </si>
  <si>
    <t>921,6</t>
  </si>
  <si>
    <t>1105-1106-1107-1108-1109-1110-1111-1112-1113-1114-1115-1116-1117-1118-1119-1004-1005</t>
  </si>
  <si>
    <t>ΠΛΟΥΜΗΣ</t>
  </si>
  <si>
    <t>ΑΒ891228</t>
  </si>
  <si>
    <t>906,3</t>
  </si>
  <si>
    <t>ΣΕΡΑΦΕΙΜ</t>
  </si>
  <si>
    <t>ΑΙ634943</t>
  </si>
  <si>
    <t>899,4</t>
  </si>
  <si>
    <t>1114-1110-1106</t>
  </si>
  <si>
    <t>ΤΟΠΟΥΖΙΔΟΥ</t>
  </si>
  <si>
    <t>ΑΥΓΗ</t>
  </si>
  <si>
    <t>ΑΚ878954</t>
  </si>
  <si>
    <t>844,8</t>
  </si>
  <si>
    <t>874,8</t>
  </si>
  <si>
    <t>1108-1109-1116-1110-1106-1113-1114</t>
  </si>
  <si>
    <t>ΚΕΜΕΡΛΗΣ</t>
  </si>
  <si>
    <t>ΑΚ360593</t>
  </si>
  <si>
    <t>869,6</t>
  </si>
  <si>
    <t>1110-1109-1116-1004-1113-1114-1106-1108-1111</t>
  </si>
  <si>
    <t>ΖΑΧΑΡΟΠΟΥΛΟΣ</t>
  </si>
  <si>
    <t>Χ339622</t>
  </si>
  <si>
    <t>859,2</t>
  </si>
  <si>
    <t>1108-1107-1113-1110-1115-1105-1106-1109-1004-1111-1005</t>
  </si>
  <si>
    <t>ΚΟΠΤΕΡΟΣ</t>
  </si>
  <si>
    <t>ΓΕΩ</t>
  </si>
  <si>
    <t>ΑΒ470786</t>
  </si>
  <si>
    <t>833,7</t>
  </si>
  <si>
    <t>1111-1105-1106-1107-1108-1109-1110-1112-1113-1114-1115-1116-1117-1118-1119</t>
  </si>
  <si>
    <t>ΦΛΩΡΟΣ</t>
  </si>
  <si>
    <t>ΑΗ671912</t>
  </si>
  <si>
    <t>829,3</t>
  </si>
  <si>
    <t>1107-1108-1116-1114-1113-1109-1106-1105</t>
  </si>
  <si>
    <t>ΣΤΕΛΙΟΣ</t>
  </si>
  <si>
    <t>ΑΕ296275</t>
  </si>
  <si>
    <t>822,5</t>
  </si>
  <si>
    <t>ΑΝ471973</t>
  </si>
  <si>
    <t>819,8</t>
  </si>
  <si>
    <t>ΖΟΥΜΠΟΥΛΗΣ</t>
  </si>
  <si>
    <t>Τ847675</t>
  </si>
  <si>
    <t>700,7</t>
  </si>
  <si>
    <t>816,7</t>
  </si>
  <si>
    <t>1108-1106-1113-1114-1116-1115-1105-1107-1109-1110-1111-1112-1117-1118</t>
  </si>
  <si>
    <t>ΓΡΥΛΛΑΚΗΣ</t>
  </si>
  <si>
    <t>ΙΑΚΩΒΟΣ</t>
  </si>
  <si>
    <t>ΑΑ049589</t>
  </si>
  <si>
    <t>816,3</t>
  </si>
  <si>
    <t>1105-1107-1110</t>
  </si>
  <si>
    <t>ΠΑΠΑΧΡΙΣΤΟΠΟΥΛΟΣ</t>
  </si>
  <si>
    <t>ΑΝ269069</t>
  </si>
  <si>
    <t>749,1</t>
  </si>
  <si>
    <t>809,1</t>
  </si>
  <si>
    <t>1110-1117-1118-1106-1114-1116-1105-1113-1112-1107-1111-1108-1115-1119-1109-1005</t>
  </si>
  <si>
    <t>ΡΟΥΜΠΑΣ</t>
  </si>
  <si>
    <t>ΑΚ934352</t>
  </si>
  <si>
    <t>1004-1005-1106-1108-1113-1114-1116</t>
  </si>
  <si>
    <t>ΚΟΡΟΔΗΜΟΣ</t>
  </si>
  <si>
    <t>ΑΕ492048</t>
  </si>
  <si>
    <t>1105-1106-1107-1108-1112-1113</t>
  </si>
  <si>
    <t>ΜΟΝΑΧΟΓΥΙΟΣ</t>
  </si>
  <si>
    <t>ΑΕ467755</t>
  </si>
  <si>
    <t>734,8</t>
  </si>
  <si>
    <t>784,8</t>
  </si>
  <si>
    <t>1105-1106-1107-1108-1109-1110-1111-1112-1113-1114-1115-1116-1119</t>
  </si>
  <si>
    <t>ΠΑΠΑΡΟΥΝΗΣ</t>
  </si>
  <si>
    <t>Φ437913</t>
  </si>
  <si>
    <t>784,6</t>
  </si>
  <si>
    <t>1114-1106-1108-1110-1116-1113-1004</t>
  </si>
  <si>
    <t>775,1</t>
  </si>
  <si>
    <t>ΑΝΑΣΤΑΣΟΠΟΥΛΟΣ</t>
  </si>
  <si>
    <t>Π856650</t>
  </si>
  <si>
    <t>1106-1108-1113-1116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</si>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</sst>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6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1395</v>
      </c>
      <c r="C8" t="s">
        <v>13</v>
      </c>
      <c r="D8" t="s">
        <v>14</v>
      </c>
      <c r="E8" t="s">
        <v>15</v>
      </c>
      <c r="F8" t="s">
        <v>16</v>
      </c>
      <c r="G8" t="str">
        <f>"201503000499"</f>
        <v>201503000499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4671</v>
      </c>
      <c r="C10" t="s">
        <v>20</v>
      </c>
      <c r="D10" t="s">
        <v>21</v>
      </c>
      <c r="E10" t="s">
        <v>15</v>
      </c>
      <c r="F10" t="s">
        <v>22</v>
      </c>
      <c r="G10" t="str">
        <f>"00368220"</f>
        <v>00368220</v>
      </c>
      <c r="H10" t="s">
        <v>23</v>
      </c>
      <c r="I10">
        <v>150</v>
      </c>
      <c r="J10">
        <v>400</v>
      </c>
      <c r="K10">
        <v>0</v>
      </c>
      <c r="L10">
        <v>200</v>
      </c>
      <c r="M10">
        <v>0</v>
      </c>
      <c r="N10">
        <v>30</v>
      </c>
      <c r="O10">
        <v>0</v>
      </c>
      <c r="P10">
        <v>70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>
        <v>0</v>
      </c>
      <c r="AD10" t="s">
        <v>24</v>
      </c>
    </row>
    <row r="11" spans="1:30" x14ac:dyDescent="0.25">
      <c r="H11" t="s">
        <v>25</v>
      </c>
    </row>
    <row r="12" spans="1:30" x14ac:dyDescent="0.25">
      <c r="A12">
        <v>3</v>
      </c>
      <c r="B12">
        <v>1229</v>
      </c>
      <c r="C12" t="s">
        <v>26</v>
      </c>
      <c r="D12" t="s">
        <v>27</v>
      </c>
      <c r="E12" t="s">
        <v>28</v>
      </c>
      <c r="F12">
        <v>53076738</v>
      </c>
      <c r="G12" t="str">
        <f>"00132691"</f>
        <v>00132691</v>
      </c>
      <c r="H12" t="s">
        <v>29</v>
      </c>
      <c r="I12">
        <v>0</v>
      </c>
      <c r="J12">
        <v>400</v>
      </c>
      <c r="K12">
        <v>0</v>
      </c>
      <c r="L12">
        <v>200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70</v>
      </c>
      <c r="U12">
        <v>70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30</v>
      </c>
    </row>
    <row r="13" spans="1:30" x14ac:dyDescent="0.25">
      <c r="H13" t="s">
        <v>31</v>
      </c>
    </row>
    <row r="14" spans="1:30" x14ac:dyDescent="0.25">
      <c r="A14">
        <v>4</v>
      </c>
      <c r="B14">
        <v>3983</v>
      </c>
      <c r="C14" t="s">
        <v>32</v>
      </c>
      <c r="D14" t="s">
        <v>33</v>
      </c>
      <c r="E14" t="s">
        <v>34</v>
      </c>
      <c r="F14" t="s">
        <v>35</v>
      </c>
      <c r="G14" t="str">
        <f>"201406013721"</f>
        <v>201406013721</v>
      </c>
      <c r="H14" t="s">
        <v>36</v>
      </c>
      <c r="I14">
        <v>0</v>
      </c>
      <c r="J14">
        <v>400</v>
      </c>
      <c r="K14">
        <v>0</v>
      </c>
      <c r="L14">
        <v>260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37</v>
      </c>
    </row>
    <row r="15" spans="1:30" x14ac:dyDescent="0.25">
      <c r="H15" t="s">
        <v>38</v>
      </c>
    </row>
    <row r="16" spans="1:30" x14ac:dyDescent="0.25">
      <c r="A16">
        <v>5</v>
      </c>
      <c r="B16">
        <v>1509</v>
      </c>
      <c r="C16" t="s">
        <v>39</v>
      </c>
      <c r="D16" t="s">
        <v>40</v>
      </c>
      <c r="E16" t="s">
        <v>41</v>
      </c>
      <c r="F16" t="s">
        <v>42</v>
      </c>
      <c r="G16" t="str">
        <f>"201308000076"</f>
        <v>201308000076</v>
      </c>
      <c r="H16" t="s">
        <v>43</v>
      </c>
      <c r="I16">
        <v>150</v>
      </c>
      <c r="J16">
        <v>400</v>
      </c>
      <c r="K16">
        <v>0</v>
      </c>
      <c r="L16">
        <v>200</v>
      </c>
      <c r="M16">
        <v>30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 t="s">
        <v>44</v>
      </c>
    </row>
    <row r="17" spans="1:30" x14ac:dyDescent="0.25">
      <c r="H17" t="s">
        <v>45</v>
      </c>
    </row>
    <row r="18" spans="1:30" x14ac:dyDescent="0.25">
      <c r="A18">
        <v>6</v>
      </c>
      <c r="B18">
        <v>1509</v>
      </c>
      <c r="C18" t="s">
        <v>39</v>
      </c>
      <c r="D18" t="s">
        <v>40</v>
      </c>
      <c r="E18" t="s">
        <v>41</v>
      </c>
      <c r="F18" t="s">
        <v>42</v>
      </c>
      <c r="G18" t="str">
        <f>"201308000076"</f>
        <v>201308000076</v>
      </c>
      <c r="H18" t="s">
        <v>43</v>
      </c>
      <c r="I18">
        <v>150</v>
      </c>
      <c r="J18">
        <v>400</v>
      </c>
      <c r="K18">
        <v>0</v>
      </c>
      <c r="L18">
        <v>200</v>
      </c>
      <c r="M18">
        <v>30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6</v>
      </c>
      <c r="Y18" t="s">
        <v>46</v>
      </c>
      <c r="Z18">
        <v>0</v>
      </c>
      <c r="AA18">
        <v>0</v>
      </c>
      <c r="AB18">
        <v>0</v>
      </c>
      <c r="AC18">
        <v>0</v>
      </c>
      <c r="AD18" t="s">
        <v>44</v>
      </c>
    </row>
    <row r="19" spans="1:30" x14ac:dyDescent="0.25">
      <c r="H19" t="s">
        <v>45</v>
      </c>
    </row>
    <row r="20" spans="1:30" x14ac:dyDescent="0.25">
      <c r="A20">
        <v>7</v>
      </c>
      <c r="B20">
        <v>120</v>
      </c>
      <c r="C20" t="s">
        <v>47</v>
      </c>
      <c r="D20" t="s">
        <v>48</v>
      </c>
      <c r="E20" t="s">
        <v>49</v>
      </c>
      <c r="F20" t="s">
        <v>50</v>
      </c>
      <c r="G20" t="str">
        <f>"200801005976"</f>
        <v>200801005976</v>
      </c>
      <c r="H20" t="s">
        <v>51</v>
      </c>
      <c r="I20">
        <v>0</v>
      </c>
      <c r="J20">
        <v>400</v>
      </c>
      <c r="K20">
        <v>0</v>
      </c>
      <c r="L20">
        <v>200</v>
      </c>
      <c r="M20">
        <v>30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60</v>
      </c>
      <c r="W20">
        <v>420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52</v>
      </c>
    </row>
    <row r="21" spans="1:30" x14ac:dyDescent="0.25">
      <c r="H21" t="s">
        <v>53</v>
      </c>
    </row>
    <row r="22" spans="1:30" x14ac:dyDescent="0.25">
      <c r="A22">
        <v>8</v>
      </c>
      <c r="B22">
        <v>4648</v>
      </c>
      <c r="C22" t="s">
        <v>54</v>
      </c>
      <c r="D22" t="s">
        <v>55</v>
      </c>
      <c r="E22" t="s">
        <v>56</v>
      </c>
      <c r="F22" t="s">
        <v>57</v>
      </c>
      <c r="G22" t="str">
        <f>"201412006378"</f>
        <v>201412006378</v>
      </c>
      <c r="H22" t="s">
        <v>58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60</v>
      </c>
      <c r="W22">
        <v>420</v>
      </c>
      <c r="X22">
        <v>0</v>
      </c>
      <c r="Z22">
        <v>0</v>
      </c>
      <c r="AA22">
        <v>0</v>
      </c>
      <c r="AB22">
        <v>24</v>
      </c>
      <c r="AC22">
        <v>408</v>
      </c>
      <c r="AD22" t="s">
        <v>59</v>
      </c>
    </row>
    <row r="23" spans="1:30" x14ac:dyDescent="0.25">
      <c r="H23" t="s">
        <v>60</v>
      </c>
    </row>
    <row r="24" spans="1:30" x14ac:dyDescent="0.25">
      <c r="A24">
        <v>9</v>
      </c>
      <c r="B24">
        <v>585</v>
      </c>
      <c r="C24" t="s">
        <v>61</v>
      </c>
      <c r="D24" t="s">
        <v>62</v>
      </c>
      <c r="E24" t="s">
        <v>49</v>
      </c>
      <c r="F24" t="s">
        <v>63</v>
      </c>
      <c r="G24" t="str">
        <f>"200810001163"</f>
        <v>200810001163</v>
      </c>
      <c r="H24" t="s">
        <v>64</v>
      </c>
      <c r="I24">
        <v>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70</v>
      </c>
      <c r="P24">
        <v>0</v>
      </c>
      <c r="Q24">
        <v>30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65</v>
      </c>
    </row>
    <row r="25" spans="1:30" x14ac:dyDescent="0.25">
      <c r="H25">
        <v>1107</v>
      </c>
    </row>
    <row r="26" spans="1:30" x14ac:dyDescent="0.25">
      <c r="A26">
        <v>10</v>
      </c>
      <c r="B26">
        <v>2921</v>
      </c>
      <c r="C26" t="s">
        <v>66</v>
      </c>
      <c r="D26" t="s">
        <v>67</v>
      </c>
      <c r="E26" t="s">
        <v>68</v>
      </c>
      <c r="F26" t="s">
        <v>69</v>
      </c>
      <c r="G26" t="str">
        <f>"00015218"</f>
        <v>00015218</v>
      </c>
      <c r="H26" t="s">
        <v>70</v>
      </c>
      <c r="I26">
        <v>150</v>
      </c>
      <c r="J26">
        <v>0</v>
      </c>
      <c r="K26">
        <v>0</v>
      </c>
      <c r="L26">
        <v>200</v>
      </c>
      <c r="M26">
        <v>30</v>
      </c>
      <c r="N26">
        <v>70</v>
      </c>
      <c r="O26">
        <v>0</v>
      </c>
      <c r="P26">
        <v>50</v>
      </c>
      <c r="Q26">
        <v>70</v>
      </c>
      <c r="R26">
        <v>0</v>
      </c>
      <c r="S26">
        <v>0</v>
      </c>
      <c r="T26">
        <v>0</v>
      </c>
      <c r="U26">
        <v>0</v>
      </c>
      <c r="V26">
        <v>60</v>
      </c>
      <c r="W26">
        <v>420</v>
      </c>
      <c r="X26">
        <v>0</v>
      </c>
      <c r="Z26">
        <v>0</v>
      </c>
      <c r="AA26">
        <v>0</v>
      </c>
      <c r="AB26">
        <v>24</v>
      </c>
      <c r="AC26">
        <v>408</v>
      </c>
      <c r="AD26" t="s">
        <v>71</v>
      </c>
    </row>
    <row r="27" spans="1:30" x14ac:dyDescent="0.25">
      <c r="H27" t="s">
        <v>72</v>
      </c>
    </row>
    <row r="28" spans="1:30" x14ac:dyDescent="0.25">
      <c r="A28">
        <v>11</v>
      </c>
      <c r="B28">
        <v>3713</v>
      </c>
      <c r="C28" t="s">
        <v>73</v>
      </c>
      <c r="D28" t="s">
        <v>74</v>
      </c>
      <c r="E28" t="s">
        <v>75</v>
      </c>
      <c r="F28" t="s">
        <v>76</v>
      </c>
      <c r="G28" t="str">
        <f>"201504000131"</f>
        <v>201504000131</v>
      </c>
      <c r="H28" t="s">
        <v>77</v>
      </c>
      <c r="I28">
        <v>0</v>
      </c>
      <c r="J28">
        <v>520</v>
      </c>
      <c r="K28">
        <v>0</v>
      </c>
      <c r="L28">
        <v>260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78</v>
      </c>
    </row>
    <row r="29" spans="1:30" x14ac:dyDescent="0.25">
      <c r="H29" t="s">
        <v>79</v>
      </c>
    </row>
    <row r="30" spans="1:30" x14ac:dyDescent="0.25">
      <c r="A30">
        <v>12</v>
      </c>
      <c r="B30">
        <v>2194</v>
      </c>
      <c r="C30" t="s">
        <v>80</v>
      </c>
      <c r="D30" t="s">
        <v>81</v>
      </c>
      <c r="E30" t="s">
        <v>15</v>
      </c>
      <c r="F30" t="s">
        <v>82</v>
      </c>
      <c r="G30" t="str">
        <f>"201504004567"</f>
        <v>201504004567</v>
      </c>
      <c r="H30">
        <v>880</v>
      </c>
      <c r="I30">
        <v>0</v>
      </c>
      <c r="J30">
        <v>400</v>
      </c>
      <c r="K30">
        <v>0</v>
      </c>
      <c r="L30">
        <v>260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>
        <v>2198</v>
      </c>
    </row>
    <row r="31" spans="1:30" x14ac:dyDescent="0.25">
      <c r="H31" t="s">
        <v>83</v>
      </c>
    </row>
    <row r="32" spans="1:30" x14ac:dyDescent="0.25">
      <c r="A32">
        <v>13</v>
      </c>
      <c r="B32">
        <v>1879</v>
      </c>
      <c r="C32" t="s">
        <v>84</v>
      </c>
      <c r="D32" t="s">
        <v>85</v>
      </c>
      <c r="E32" t="s">
        <v>86</v>
      </c>
      <c r="F32" t="s">
        <v>87</v>
      </c>
      <c r="G32" t="str">
        <f>"00012899"</f>
        <v>00012899</v>
      </c>
      <c r="H32" t="s">
        <v>88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50</v>
      </c>
      <c r="Q32">
        <v>0</v>
      </c>
      <c r="R32">
        <v>30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89</v>
      </c>
    </row>
    <row r="33" spans="1:30" x14ac:dyDescent="0.25">
      <c r="H33" t="s">
        <v>90</v>
      </c>
    </row>
    <row r="34" spans="1:30" x14ac:dyDescent="0.25">
      <c r="A34">
        <v>14</v>
      </c>
      <c r="B34">
        <v>1419</v>
      </c>
      <c r="C34" t="s">
        <v>91</v>
      </c>
      <c r="D34" t="s">
        <v>34</v>
      </c>
      <c r="E34" t="s">
        <v>48</v>
      </c>
      <c r="F34" t="s">
        <v>92</v>
      </c>
      <c r="G34" t="str">
        <f>"201504000613"</f>
        <v>201504000613</v>
      </c>
      <c r="H34" t="s">
        <v>93</v>
      </c>
      <c r="I34">
        <v>0</v>
      </c>
      <c r="J34">
        <v>400</v>
      </c>
      <c r="K34">
        <v>0</v>
      </c>
      <c r="L34">
        <v>200</v>
      </c>
      <c r="M34">
        <v>30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94</v>
      </c>
    </row>
    <row r="35" spans="1:30" x14ac:dyDescent="0.25">
      <c r="H35" t="s">
        <v>95</v>
      </c>
    </row>
    <row r="36" spans="1:30" x14ac:dyDescent="0.25">
      <c r="A36">
        <v>15</v>
      </c>
      <c r="B36">
        <v>2117</v>
      </c>
      <c r="C36" t="s">
        <v>96</v>
      </c>
      <c r="D36" t="s">
        <v>97</v>
      </c>
      <c r="E36" t="s">
        <v>41</v>
      </c>
      <c r="F36" t="s">
        <v>98</v>
      </c>
      <c r="G36" t="str">
        <f>"200712001997"</f>
        <v>200712001997</v>
      </c>
      <c r="H36" t="s">
        <v>99</v>
      </c>
      <c r="I36">
        <v>0</v>
      </c>
      <c r="J36">
        <v>400</v>
      </c>
      <c r="K36">
        <v>0</v>
      </c>
      <c r="L36">
        <v>260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0</v>
      </c>
      <c r="AB36">
        <v>0</v>
      </c>
      <c r="AC36">
        <v>0</v>
      </c>
      <c r="AD36" t="s">
        <v>100</v>
      </c>
    </row>
    <row r="37" spans="1:30" x14ac:dyDescent="0.25">
      <c r="H37" t="s">
        <v>101</v>
      </c>
    </row>
    <row r="38" spans="1:30" x14ac:dyDescent="0.25">
      <c r="A38">
        <v>16</v>
      </c>
      <c r="B38">
        <v>2117</v>
      </c>
      <c r="C38" t="s">
        <v>96</v>
      </c>
      <c r="D38" t="s">
        <v>97</v>
      </c>
      <c r="E38" t="s">
        <v>41</v>
      </c>
      <c r="F38" t="s">
        <v>98</v>
      </c>
      <c r="G38" t="str">
        <f>"200712001997"</f>
        <v>200712001997</v>
      </c>
      <c r="H38" t="s">
        <v>99</v>
      </c>
      <c r="I38">
        <v>0</v>
      </c>
      <c r="J38">
        <v>400</v>
      </c>
      <c r="K38">
        <v>0</v>
      </c>
      <c r="L38">
        <v>260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6</v>
      </c>
      <c r="Y38">
        <v>1115</v>
      </c>
      <c r="Z38">
        <v>0</v>
      </c>
      <c r="AA38">
        <v>0</v>
      </c>
      <c r="AB38">
        <v>0</v>
      </c>
      <c r="AC38">
        <v>0</v>
      </c>
      <c r="AD38" t="s">
        <v>100</v>
      </c>
    </row>
    <row r="39" spans="1:30" x14ac:dyDescent="0.25">
      <c r="H39" t="s">
        <v>101</v>
      </c>
    </row>
    <row r="40" spans="1:30" x14ac:dyDescent="0.25">
      <c r="A40">
        <v>17</v>
      </c>
      <c r="B40">
        <v>3740</v>
      </c>
      <c r="C40" t="s">
        <v>102</v>
      </c>
      <c r="D40" t="s">
        <v>48</v>
      </c>
      <c r="E40" t="s">
        <v>103</v>
      </c>
      <c r="F40" t="s">
        <v>104</v>
      </c>
      <c r="G40" t="str">
        <f>"201412005868"</f>
        <v>201412005868</v>
      </c>
      <c r="H40" t="s">
        <v>105</v>
      </c>
      <c r="I40">
        <v>0</v>
      </c>
      <c r="J40">
        <v>400</v>
      </c>
      <c r="K40">
        <v>0</v>
      </c>
      <c r="L40">
        <v>200</v>
      </c>
      <c r="M40">
        <v>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106</v>
      </c>
    </row>
    <row r="41" spans="1:30" x14ac:dyDescent="0.25">
      <c r="H41" t="s">
        <v>107</v>
      </c>
    </row>
    <row r="42" spans="1:30" x14ac:dyDescent="0.25">
      <c r="A42">
        <v>18</v>
      </c>
      <c r="B42">
        <v>62</v>
      </c>
      <c r="C42" t="s">
        <v>108</v>
      </c>
      <c r="D42" t="s">
        <v>33</v>
      </c>
      <c r="E42" t="s">
        <v>75</v>
      </c>
      <c r="F42" t="s">
        <v>109</v>
      </c>
      <c r="G42" t="str">
        <f>"201409005435"</f>
        <v>201409005435</v>
      </c>
      <c r="H42" t="s">
        <v>110</v>
      </c>
      <c r="I42">
        <v>0</v>
      </c>
      <c r="J42">
        <v>400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111</v>
      </c>
    </row>
    <row r="43" spans="1:30" x14ac:dyDescent="0.25">
      <c r="H43" t="s">
        <v>112</v>
      </c>
    </row>
    <row r="44" spans="1:30" x14ac:dyDescent="0.25">
      <c r="A44">
        <v>19</v>
      </c>
      <c r="B44">
        <v>257</v>
      </c>
      <c r="C44" t="s">
        <v>113</v>
      </c>
      <c r="D44" t="s">
        <v>15</v>
      </c>
      <c r="E44" t="s">
        <v>114</v>
      </c>
      <c r="F44" t="s">
        <v>115</v>
      </c>
      <c r="G44" t="str">
        <f>"00013739"</f>
        <v>00013739</v>
      </c>
      <c r="H44" t="s">
        <v>116</v>
      </c>
      <c r="I44">
        <v>0</v>
      </c>
      <c r="J44">
        <v>400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>
        <v>0</v>
      </c>
      <c r="AD44" t="s">
        <v>117</v>
      </c>
    </row>
    <row r="45" spans="1:30" x14ac:dyDescent="0.25">
      <c r="H45" t="s">
        <v>118</v>
      </c>
    </row>
    <row r="46" spans="1:30" x14ac:dyDescent="0.25">
      <c r="A46">
        <v>20</v>
      </c>
      <c r="B46">
        <v>2092</v>
      </c>
      <c r="C46" t="s">
        <v>119</v>
      </c>
      <c r="D46" t="s">
        <v>14</v>
      </c>
      <c r="E46" t="s">
        <v>120</v>
      </c>
      <c r="F46" t="s">
        <v>121</v>
      </c>
      <c r="G46" t="str">
        <f>"201504002807"</f>
        <v>201504002807</v>
      </c>
      <c r="H46" t="s">
        <v>122</v>
      </c>
      <c r="I46">
        <v>0</v>
      </c>
      <c r="J46">
        <v>400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40</v>
      </c>
      <c r="W46">
        <v>280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123</v>
      </c>
    </row>
    <row r="47" spans="1:30" x14ac:dyDescent="0.25">
      <c r="H47" t="s">
        <v>124</v>
      </c>
    </row>
    <row r="48" spans="1:30" x14ac:dyDescent="0.25">
      <c r="A48">
        <v>21</v>
      </c>
      <c r="B48">
        <v>3432</v>
      </c>
      <c r="C48" t="s">
        <v>125</v>
      </c>
      <c r="D48" t="s">
        <v>126</v>
      </c>
      <c r="E48" t="s">
        <v>127</v>
      </c>
      <c r="F48" t="s">
        <v>128</v>
      </c>
      <c r="G48" t="str">
        <f>"201504003661"</f>
        <v>201504003661</v>
      </c>
      <c r="H48">
        <v>825</v>
      </c>
      <c r="I48">
        <v>0</v>
      </c>
      <c r="J48">
        <v>400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30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>
        <v>0</v>
      </c>
      <c r="AD48">
        <v>2143</v>
      </c>
    </row>
    <row r="49" spans="1:30" x14ac:dyDescent="0.25">
      <c r="H49" t="s">
        <v>129</v>
      </c>
    </row>
    <row r="50" spans="1:30" x14ac:dyDescent="0.25">
      <c r="A50">
        <v>22</v>
      </c>
      <c r="B50">
        <v>1395</v>
      </c>
      <c r="C50" t="s">
        <v>13</v>
      </c>
      <c r="D50" t="s">
        <v>14</v>
      </c>
      <c r="E50" t="s">
        <v>15</v>
      </c>
      <c r="F50" t="s">
        <v>16</v>
      </c>
      <c r="G50" t="str">
        <f>"201503000499"</f>
        <v>201503000499</v>
      </c>
      <c r="H50" t="s">
        <v>17</v>
      </c>
      <c r="I50">
        <v>0</v>
      </c>
      <c r="J50">
        <v>400</v>
      </c>
      <c r="K50">
        <v>0</v>
      </c>
      <c r="L50">
        <v>260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>
        <v>0</v>
      </c>
      <c r="AD50" t="s">
        <v>130</v>
      </c>
    </row>
    <row r="51" spans="1:30" x14ac:dyDescent="0.25">
      <c r="H51" t="s">
        <v>19</v>
      </c>
    </row>
    <row r="52" spans="1:30" x14ac:dyDescent="0.25">
      <c r="A52">
        <v>23</v>
      </c>
      <c r="B52">
        <v>4453</v>
      </c>
      <c r="C52" t="s">
        <v>131</v>
      </c>
      <c r="D52" t="s">
        <v>132</v>
      </c>
      <c r="E52" t="s">
        <v>133</v>
      </c>
      <c r="F52" t="s">
        <v>134</v>
      </c>
      <c r="G52" t="str">
        <f>"00349197"</f>
        <v>00349197</v>
      </c>
      <c r="H52" t="s">
        <v>135</v>
      </c>
      <c r="I52">
        <v>0</v>
      </c>
      <c r="J52">
        <v>400</v>
      </c>
      <c r="K52">
        <v>0</v>
      </c>
      <c r="L52">
        <v>260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>
        <v>0</v>
      </c>
      <c r="AD52" t="s">
        <v>136</v>
      </c>
    </row>
    <row r="53" spans="1:30" x14ac:dyDescent="0.25">
      <c r="H53" t="s">
        <v>137</v>
      </c>
    </row>
    <row r="54" spans="1:30" x14ac:dyDescent="0.25">
      <c r="A54">
        <v>24</v>
      </c>
      <c r="B54">
        <v>755</v>
      </c>
      <c r="C54" t="s">
        <v>138</v>
      </c>
      <c r="D54" t="s">
        <v>139</v>
      </c>
      <c r="E54" t="s">
        <v>140</v>
      </c>
      <c r="F54" t="s">
        <v>141</v>
      </c>
      <c r="G54" t="str">
        <f>"200801002882"</f>
        <v>200801002882</v>
      </c>
      <c r="H54" t="s">
        <v>116</v>
      </c>
      <c r="I54">
        <v>0</v>
      </c>
      <c r="J54">
        <v>400</v>
      </c>
      <c r="K54">
        <v>0</v>
      </c>
      <c r="L54">
        <v>200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0</v>
      </c>
      <c r="AB54">
        <v>0</v>
      </c>
      <c r="AC54">
        <v>0</v>
      </c>
      <c r="AD54" t="s">
        <v>142</v>
      </c>
    </row>
    <row r="55" spans="1:30" x14ac:dyDescent="0.25">
      <c r="H55" t="s">
        <v>143</v>
      </c>
    </row>
    <row r="56" spans="1:30" x14ac:dyDescent="0.25">
      <c r="A56">
        <v>25</v>
      </c>
      <c r="B56">
        <v>3876</v>
      </c>
      <c r="C56" t="s">
        <v>144</v>
      </c>
      <c r="D56" t="s">
        <v>145</v>
      </c>
      <c r="E56" t="s">
        <v>14</v>
      </c>
      <c r="F56" t="s">
        <v>146</v>
      </c>
      <c r="G56" t="str">
        <f>"00011668"</f>
        <v>00011668</v>
      </c>
      <c r="H56">
        <v>858</v>
      </c>
      <c r="I56">
        <v>0</v>
      </c>
      <c r="J56">
        <v>400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>
        <v>0</v>
      </c>
      <c r="AB56">
        <v>0</v>
      </c>
      <c r="AC56">
        <v>0</v>
      </c>
      <c r="AD56">
        <v>2116</v>
      </c>
    </row>
    <row r="57" spans="1:30" x14ac:dyDescent="0.25">
      <c r="H57" t="s">
        <v>147</v>
      </c>
    </row>
    <row r="58" spans="1:30" x14ac:dyDescent="0.25">
      <c r="A58">
        <v>26</v>
      </c>
      <c r="B58">
        <v>2241</v>
      </c>
      <c r="C58" t="s">
        <v>148</v>
      </c>
      <c r="D58" t="s">
        <v>149</v>
      </c>
      <c r="E58" t="s">
        <v>56</v>
      </c>
      <c r="F58" t="s">
        <v>150</v>
      </c>
      <c r="G58" t="str">
        <f>"00012965"</f>
        <v>00012965</v>
      </c>
      <c r="H58" t="s">
        <v>151</v>
      </c>
      <c r="I58">
        <v>0</v>
      </c>
      <c r="J58">
        <v>400</v>
      </c>
      <c r="K58">
        <v>0</v>
      </c>
      <c r="L58">
        <v>260</v>
      </c>
      <c r="M58">
        <v>0</v>
      </c>
      <c r="N58">
        <v>70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>
        <v>0</v>
      </c>
      <c r="AD58" t="s">
        <v>152</v>
      </c>
    </row>
    <row r="59" spans="1:30" x14ac:dyDescent="0.25">
      <c r="H59" t="s">
        <v>153</v>
      </c>
    </row>
    <row r="60" spans="1:30" x14ac:dyDescent="0.25">
      <c r="A60">
        <v>27</v>
      </c>
      <c r="B60">
        <v>2055</v>
      </c>
      <c r="C60" t="s">
        <v>154</v>
      </c>
      <c r="D60" t="s">
        <v>40</v>
      </c>
      <c r="E60" t="s">
        <v>155</v>
      </c>
      <c r="F60" t="s">
        <v>156</v>
      </c>
      <c r="G60" t="str">
        <f>"201412006232"</f>
        <v>201412006232</v>
      </c>
      <c r="H60" t="s">
        <v>157</v>
      </c>
      <c r="I60">
        <v>0</v>
      </c>
      <c r="J60">
        <v>400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>
        <v>0</v>
      </c>
      <c r="AD60" t="s">
        <v>158</v>
      </c>
    </row>
    <row r="61" spans="1:30" x14ac:dyDescent="0.25">
      <c r="H61" t="s">
        <v>159</v>
      </c>
    </row>
    <row r="62" spans="1:30" x14ac:dyDescent="0.25">
      <c r="A62">
        <v>28</v>
      </c>
      <c r="B62">
        <v>3613</v>
      </c>
      <c r="C62" t="s">
        <v>160</v>
      </c>
      <c r="D62" t="s">
        <v>161</v>
      </c>
      <c r="E62" t="s">
        <v>15</v>
      </c>
      <c r="F62">
        <v>410214</v>
      </c>
      <c r="G62" t="str">
        <f>"200801002358"</f>
        <v>200801002358</v>
      </c>
      <c r="H62" t="s">
        <v>162</v>
      </c>
      <c r="I62">
        <v>0</v>
      </c>
      <c r="J62">
        <v>400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>
        <v>0</v>
      </c>
      <c r="AD62" t="s">
        <v>163</v>
      </c>
    </row>
    <row r="63" spans="1:30" x14ac:dyDescent="0.25">
      <c r="H63" t="s">
        <v>164</v>
      </c>
    </row>
    <row r="64" spans="1:30" x14ac:dyDescent="0.25">
      <c r="A64">
        <v>29</v>
      </c>
      <c r="B64">
        <v>4597</v>
      </c>
      <c r="C64" t="s">
        <v>165</v>
      </c>
      <c r="D64" t="s">
        <v>103</v>
      </c>
      <c r="E64" t="s">
        <v>34</v>
      </c>
      <c r="F64" t="s">
        <v>166</v>
      </c>
      <c r="G64" t="str">
        <f>"00291311"</f>
        <v>00291311</v>
      </c>
      <c r="H64" t="s">
        <v>167</v>
      </c>
      <c r="I64">
        <v>0</v>
      </c>
      <c r="J64">
        <v>400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>
        <v>0</v>
      </c>
      <c r="AD64" t="s">
        <v>168</v>
      </c>
    </row>
    <row r="65" spans="1:30" x14ac:dyDescent="0.25">
      <c r="H65" t="s">
        <v>129</v>
      </c>
    </row>
    <row r="66" spans="1:30" x14ac:dyDescent="0.25">
      <c r="A66">
        <v>30</v>
      </c>
      <c r="B66">
        <v>3834</v>
      </c>
      <c r="C66" t="s">
        <v>169</v>
      </c>
      <c r="D66" t="s">
        <v>170</v>
      </c>
      <c r="E66" t="s">
        <v>171</v>
      </c>
      <c r="F66" t="s">
        <v>172</v>
      </c>
      <c r="G66" t="str">
        <f>"00349911"</f>
        <v>00349911</v>
      </c>
      <c r="H66" t="s">
        <v>173</v>
      </c>
      <c r="I66">
        <v>0</v>
      </c>
      <c r="J66">
        <v>400</v>
      </c>
      <c r="K66">
        <v>0</v>
      </c>
      <c r="L66">
        <v>260</v>
      </c>
      <c r="M66">
        <v>0</v>
      </c>
      <c r="N66">
        <v>70</v>
      </c>
      <c r="O66">
        <v>30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>
        <v>0</v>
      </c>
      <c r="AD66" t="s">
        <v>174</v>
      </c>
    </row>
    <row r="67" spans="1:30" x14ac:dyDescent="0.25">
      <c r="H67" t="s">
        <v>175</v>
      </c>
    </row>
    <row r="68" spans="1:30" x14ac:dyDescent="0.25">
      <c r="A68">
        <v>31</v>
      </c>
      <c r="B68">
        <v>3448</v>
      </c>
      <c r="C68" t="s">
        <v>176</v>
      </c>
      <c r="D68" t="s">
        <v>126</v>
      </c>
      <c r="E68" t="s">
        <v>177</v>
      </c>
      <c r="F68" t="s">
        <v>178</v>
      </c>
      <c r="G68" t="str">
        <f>"201504002958"</f>
        <v>201504002958</v>
      </c>
      <c r="H68" t="s">
        <v>179</v>
      </c>
      <c r="I68">
        <v>0</v>
      </c>
      <c r="J68">
        <v>400</v>
      </c>
      <c r="K68">
        <v>0</v>
      </c>
      <c r="L68">
        <v>200</v>
      </c>
      <c r="M68">
        <v>0</v>
      </c>
      <c r="N68">
        <v>50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>
        <v>0</v>
      </c>
      <c r="AB68">
        <v>0</v>
      </c>
      <c r="AC68">
        <v>0</v>
      </c>
      <c r="AD68" t="s">
        <v>180</v>
      </c>
    </row>
    <row r="69" spans="1:30" x14ac:dyDescent="0.25">
      <c r="H69" t="s">
        <v>181</v>
      </c>
    </row>
    <row r="70" spans="1:30" x14ac:dyDescent="0.25">
      <c r="A70">
        <v>32</v>
      </c>
      <c r="B70">
        <v>3281</v>
      </c>
      <c r="C70" t="s">
        <v>182</v>
      </c>
      <c r="D70" t="s">
        <v>15</v>
      </c>
      <c r="E70" t="s">
        <v>183</v>
      </c>
      <c r="F70" t="s">
        <v>184</v>
      </c>
      <c r="G70" t="str">
        <f>"200802002268"</f>
        <v>200802002268</v>
      </c>
      <c r="H70" t="s">
        <v>185</v>
      </c>
      <c r="I70">
        <v>0</v>
      </c>
      <c r="J70">
        <v>400</v>
      </c>
      <c r="K70">
        <v>0</v>
      </c>
      <c r="L70">
        <v>200</v>
      </c>
      <c r="M70">
        <v>30</v>
      </c>
      <c r="N70">
        <v>70</v>
      </c>
      <c r="O70">
        <v>50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0</v>
      </c>
      <c r="AD70" t="s">
        <v>186</v>
      </c>
    </row>
    <row r="71" spans="1:30" x14ac:dyDescent="0.25">
      <c r="H71" t="s">
        <v>187</v>
      </c>
    </row>
    <row r="72" spans="1:30" x14ac:dyDescent="0.25">
      <c r="A72">
        <v>33</v>
      </c>
      <c r="B72">
        <v>3713</v>
      </c>
      <c r="C72" t="s">
        <v>73</v>
      </c>
      <c r="D72" t="s">
        <v>74</v>
      </c>
      <c r="E72" t="s">
        <v>75</v>
      </c>
      <c r="F72" t="s">
        <v>76</v>
      </c>
      <c r="G72" t="str">
        <f>"201504000131"</f>
        <v>201504000131</v>
      </c>
      <c r="H72" t="s">
        <v>77</v>
      </c>
      <c r="I72">
        <v>0</v>
      </c>
      <c r="J72">
        <v>400</v>
      </c>
      <c r="K72">
        <v>0</v>
      </c>
      <c r="L72">
        <v>260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0</v>
      </c>
      <c r="AD72" t="s">
        <v>188</v>
      </c>
    </row>
    <row r="73" spans="1:30" x14ac:dyDescent="0.25">
      <c r="H73" t="s">
        <v>79</v>
      </c>
    </row>
    <row r="74" spans="1:30" x14ac:dyDescent="0.25">
      <c r="A74">
        <v>34</v>
      </c>
      <c r="B74">
        <v>1386</v>
      </c>
      <c r="C74" t="s">
        <v>189</v>
      </c>
      <c r="D74" t="s">
        <v>190</v>
      </c>
      <c r="E74" t="s">
        <v>49</v>
      </c>
      <c r="F74" t="s">
        <v>191</v>
      </c>
      <c r="G74" t="str">
        <f>"201411000612"</f>
        <v>201411000612</v>
      </c>
      <c r="H74" t="s">
        <v>192</v>
      </c>
      <c r="I74">
        <v>0</v>
      </c>
      <c r="J74">
        <v>400</v>
      </c>
      <c r="K74">
        <v>0</v>
      </c>
      <c r="L74">
        <v>0</v>
      </c>
      <c r="M74">
        <v>100</v>
      </c>
      <c r="N74">
        <v>70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>
        <v>0</v>
      </c>
      <c r="AD74" t="s">
        <v>193</v>
      </c>
    </row>
    <row r="75" spans="1:30" x14ac:dyDescent="0.25">
      <c r="H75" t="s">
        <v>194</v>
      </c>
    </row>
    <row r="76" spans="1:30" x14ac:dyDescent="0.25">
      <c r="A76">
        <v>35</v>
      </c>
      <c r="B76">
        <v>4916</v>
      </c>
      <c r="C76" t="s">
        <v>195</v>
      </c>
      <c r="D76" t="s">
        <v>15</v>
      </c>
      <c r="E76" t="s">
        <v>75</v>
      </c>
      <c r="F76" t="s">
        <v>196</v>
      </c>
      <c r="G76" t="str">
        <f>"200804000258"</f>
        <v>200804000258</v>
      </c>
      <c r="H76" t="s">
        <v>122</v>
      </c>
      <c r="I76">
        <v>0</v>
      </c>
      <c r="J76">
        <v>400</v>
      </c>
      <c r="K76">
        <v>0</v>
      </c>
      <c r="L76">
        <v>200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197</v>
      </c>
    </row>
    <row r="77" spans="1:30" x14ac:dyDescent="0.25">
      <c r="H77" t="s">
        <v>198</v>
      </c>
    </row>
    <row r="78" spans="1:30" x14ac:dyDescent="0.25">
      <c r="A78">
        <v>36</v>
      </c>
      <c r="B78">
        <v>24</v>
      </c>
      <c r="C78" t="s">
        <v>199</v>
      </c>
      <c r="D78" t="s">
        <v>200</v>
      </c>
      <c r="E78" t="s">
        <v>170</v>
      </c>
      <c r="F78" t="s">
        <v>201</v>
      </c>
      <c r="G78" t="str">
        <f>"00123827"</f>
        <v>00123827</v>
      </c>
      <c r="H78">
        <v>770</v>
      </c>
      <c r="I78">
        <v>0</v>
      </c>
      <c r="J78">
        <v>400</v>
      </c>
      <c r="K78">
        <v>0</v>
      </c>
      <c r="L78">
        <v>260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>
        <v>2088</v>
      </c>
    </row>
    <row r="79" spans="1:30" x14ac:dyDescent="0.25">
      <c r="H79" t="s">
        <v>202</v>
      </c>
    </row>
    <row r="80" spans="1:30" x14ac:dyDescent="0.25">
      <c r="A80">
        <v>37</v>
      </c>
      <c r="B80">
        <v>3741</v>
      </c>
      <c r="C80" t="s">
        <v>203</v>
      </c>
      <c r="D80" t="s">
        <v>33</v>
      </c>
      <c r="E80" t="s">
        <v>204</v>
      </c>
      <c r="F80" t="s">
        <v>205</v>
      </c>
      <c r="G80" t="str">
        <f>"00011168"</f>
        <v>00011168</v>
      </c>
      <c r="H80" t="s">
        <v>206</v>
      </c>
      <c r="I80">
        <v>0</v>
      </c>
      <c r="J80">
        <v>400</v>
      </c>
      <c r="K80">
        <v>0</v>
      </c>
      <c r="L80">
        <v>200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>
        <v>0</v>
      </c>
      <c r="AD80" t="s">
        <v>207</v>
      </c>
    </row>
    <row r="81" spans="1:30" x14ac:dyDescent="0.25">
      <c r="H81" t="s">
        <v>208</v>
      </c>
    </row>
    <row r="82" spans="1:30" x14ac:dyDescent="0.25">
      <c r="A82">
        <v>38</v>
      </c>
      <c r="B82">
        <v>3912</v>
      </c>
      <c r="C82" t="s">
        <v>209</v>
      </c>
      <c r="D82" t="s">
        <v>161</v>
      </c>
      <c r="E82" t="s">
        <v>210</v>
      </c>
      <c r="F82" t="s">
        <v>211</v>
      </c>
      <c r="G82" t="str">
        <f>"00016276"</f>
        <v>00016276</v>
      </c>
      <c r="H82">
        <v>847</v>
      </c>
      <c r="I82">
        <v>0</v>
      </c>
      <c r="J82">
        <v>400</v>
      </c>
      <c r="K82">
        <v>0</v>
      </c>
      <c r="L82">
        <v>200</v>
      </c>
      <c r="M82">
        <v>0</v>
      </c>
      <c r="N82">
        <v>50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>
        <v>0</v>
      </c>
      <c r="AD82">
        <v>2085</v>
      </c>
    </row>
    <row r="83" spans="1:30" x14ac:dyDescent="0.25">
      <c r="H83">
        <v>1107</v>
      </c>
    </row>
    <row r="84" spans="1:30" x14ac:dyDescent="0.25">
      <c r="A84">
        <v>39</v>
      </c>
      <c r="B84">
        <v>79</v>
      </c>
      <c r="C84" t="s">
        <v>212</v>
      </c>
      <c r="D84" t="s">
        <v>213</v>
      </c>
      <c r="E84" t="s">
        <v>15</v>
      </c>
      <c r="F84" t="s">
        <v>214</v>
      </c>
      <c r="G84" t="str">
        <f>"200801004598"</f>
        <v>200801004598</v>
      </c>
      <c r="H84" t="s">
        <v>215</v>
      </c>
      <c r="I84">
        <v>0</v>
      </c>
      <c r="J84">
        <v>400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216</v>
      </c>
    </row>
    <row r="85" spans="1:30" x14ac:dyDescent="0.25">
      <c r="H85" t="s">
        <v>217</v>
      </c>
    </row>
    <row r="86" spans="1:30" x14ac:dyDescent="0.25">
      <c r="A86">
        <v>40</v>
      </c>
      <c r="B86">
        <v>4382</v>
      </c>
      <c r="C86" t="s">
        <v>218</v>
      </c>
      <c r="D86" t="s">
        <v>145</v>
      </c>
      <c r="E86" t="s">
        <v>219</v>
      </c>
      <c r="F86" t="s">
        <v>220</v>
      </c>
      <c r="G86" t="str">
        <f>"00013851"</f>
        <v>00013851</v>
      </c>
      <c r="H86" t="s">
        <v>221</v>
      </c>
      <c r="I86">
        <v>0</v>
      </c>
      <c r="J86">
        <v>400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222</v>
      </c>
    </row>
    <row r="87" spans="1:30" x14ac:dyDescent="0.25">
      <c r="H87" t="s">
        <v>223</v>
      </c>
    </row>
    <row r="88" spans="1:30" x14ac:dyDescent="0.25">
      <c r="A88">
        <v>41</v>
      </c>
      <c r="B88">
        <v>2122</v>
      </c>
      <c r="C88" t="s">
        <v>224</v>
      </c>
      <c r="D88" t="s">
        <v>225</v>
      </c>
      <c r="E88" t="s">
        <v>226</v>
      </c>
      <c r="F88" t="s">
        <v>227</v>
      </c>
      <c r="G88" t="str">
        <f>"201504002538"</f>
        <v>201504002538</v>
      </c>
      <c r="H88" t="s">
        <v>228</v>
      </c>
      <c r="I88">
        <v>0</v>
      </c>
      <c r="J88">
        <v>400</v>
      </c>
      <c r="K88">
        <v>0</v>
      </c>
      <c r="L88">
        <v>200</v>
      </c>
      <c r="M88">
        <v>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229</v>
      </c>
    </row>
    <row r="89" spans="1:30" x14ac:dyDescent="0.25">
      <c r="H89" t="s">
        <v>230</v>
      </c>
    </row>
    <row r="90" spans="1:30" x14ac:dyDescent="0.25">
      <c r="A90">
        <v>42</v>
      </c>
      <c r="B90">
        <v>4909</v>
      </c>
      <c r="C90" t="s">
        <v>231</v>
      </c>
      <c r="D90" t="s">
        <v>232</v>
      </c>
      <c r="E90" t="s">
        <v>48</v>
      </c>
      <c r="F90" t="s">
        <v>233</v>
      </c>
      <c r="G90" t="str">
        <f>"00014546"</f>
        <v>00014546</v>
      </c>
      <c r="H90" t="s">
        <v>234</v>
      </c>
      <c r="I90">
        <v>0</v>
      </c>
      <c r="J90">
        <v>400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0</v>
      </c>
      <c r="AD90" t="s">
        <v>235</v>
      </c>
    </row>
    <row r="91" spans="1:30" x14ac:dyDescent="0.25">
      <c r="H91" t="s">
        <v>236</v>
      </c>
    </row>
    <row r="92" spans="1:30" x14ac:dyDescent="0.25">
      <c r="A92">
        <v>43</v>
      </c>
      <c r="B92">
        <v>4155</v>
      </c>
      <c r="C92" t="s">
        <v>237</v>
      </c>
      <c r="D92" t="s">
        <v>34</v>
      </c>
      <c r="E92" t="s">
        <v>49</v>
      </c>
      <c r="F92" t="s">
        <v>238</v>
      </c>
      <c r="G92" t="str">
        <f>"201504004046"</f>
        <v>201504004046</v>
      </c>
      <c r="H92" t="s">
        <v>234</v>
      </c>
      <c r="I92">
        <v>0</v>
      </c>
      <c r="J92">
        <v>400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235</v>
      </c>
    </row>
    <row r="93" spans="1:30" x14ac:dyDescent="0.25">
      <c r="H93" t="s">
        <v>239</v>
      </c>
    </row>
    <row r="94" spans="1:30" x14ac:dyDescent="0.25">
      <c r="A94">
        <v>44</v>
      </c>
      <c r="B94">
        <v>484</v>
      </c>
      <c r="C94" t="s">
        <v>240</v>
      </c>
      <c r="D94" t="s">
        <v>126</v>
      </c>
      <c r="E94" t="s">
        <v>15</v>
      </c>
      <c r="F94" t="s">
        <v>241</v>
      </c>
      <c r="G94" t="str">
        <f>"00013216"</f>
        <v>00013216</v>
      </c>
      <c r="H94" t="s">
        <v>242</v>
      </c>
      <c r="I94">
        <v>0</v>
      </c>
      <c r="J94">
        <v>400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>
        <v>0</v>
      </c>
      <c r="AD94" t="s">
        <v>243</v>
      </c>
    </row>
    <row r="95" spans="1:30" x14ac:dyDescent="0.25">
      <c r="H95" t="s">
        <v>244</v>
      </c>
    </row>
    <row r="96" spans="1:30" x14ac:dyDescent="0.25">
      <c r="A96">
        <v>45</v>
      </c>
      <c r="B96">
        <v>4616</v>
      </c>
      <c r="C96" t="s">
        <v>245</v>
      </c>
      <c r="D96" t="s">
        <v>75</v>
      </c>
      <c r="E96" t="s">
        <v>14</v>
      </c>
      <c r="F96" t="s">
        <v>246</v>
      </c>
      <c r="G96" t="str">
        <f>"00358393"</f>
        <v>00358393</v>
      </c>
      <c r="H96" t="s">
        <v>247</v>
      </c>
      <c r="I96">
        <v>0</v>
      </c>
      <c r="J96">
        <v>400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0</v>
      </c>
      <c r="Z96">
        <v>0</v>
      </c>
      <c r="AA96">
        <v>0</v>
      </c>
      <c r="AB96">
        <v>24</v>
      </c>
      <c r="AC96">
        <v>408</v>
      </c>
      <c r="AD96" t="s">
        <v>248</v>
      </c>
    </row>
    <row r="97" spans="1:30" x14ac:dyDescent="0.25">
      <c r="H97" t="s">
        <v>249</v>
      </c>
    </row>
    <row r="98" spans="1:30" x14ac:dyDescent="0.25">
      <c r="A98">
        <v>46</v>
      </c>
      <c r="B98">
        <v>4616</v>
      </c>
      <c r="C98" t="s">
        <v>245</v>
      </c>
      <c r="D98" t="s">
        <v>75</v>
      </c>
      <c r="E98" t="s">
        <v>14</v>
      </c>
      <c r="F98" t="s">
        <v>246</v>
      </c>
      <c r="G98" t="str">
        <f>"00358393"</f>
        <v>00358393</v>
      </c>
      <c r="H98" t="s">
        <v>247</v>
      </c>
      <c r="I98">
        <v>0</v>
      </c>
      <c r="J98">
        <v>400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6</v>
      </c>
      <c r="Y98">
        <v>1115</v>
      </c>
      <c r="Z98">
        <v>0</v>
      </c>
      <c r="AA98">
        <v>0</v>
      </c>
      <c r="AB98">
        <v>24</v>
      </c>
      <c r="AC98">
        <v>408</v>
      </c>
      <c r="AD98" t="s">
        <v>248</v>
      </c>
    </row>
    <row r="99" spans="1:30" x14ac:dyDescent="0.25">
      <c r="H99" t="s">
        <v>249</v>
      </c>
    </row>
    <row r="100" spans="1:30" x14ac:dyDescent="0.25">
      <c r="A100">
        <v>47</v>
      </c>
      <c r="B100">
        <v>498</v>
      </c>
      <c r="C100" t="s">
        <v>250</v>
      </c>
      <c r="D100" t="s">
        <v>33</v>
      </c>
      <c r="E100" t="s">
        <v>34</v>
      </c>
      <c r="F100" t="s">
        <v>251</v>
      </c>
      <c r="G100" t="str">
        <f>"200801009671"</f>
        <v>200801009671</v>
      </c>
      <c r="H100" t="s">
        <v>252</v>
      </c>
      <c r="I100">
        <v>0</v>
      </c>
      <c r="J100">
        <v>400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60</v>
      </c>
      <c r="W100">
        <v>420</v>
      </c>
      <c r="X100">
        <v>0</v>
      </c>
      <c r="Z100">
        <v>0</v>
      </c>
      <c r="AA100">
        <v>0</v>
      </c>
      <c r="AB100">
        <v>24</v>
      </c>
      <c r="AC100">
        <v>408</v>
      </c>
      <c r="AD100" t="s">
        <v>253</v>
      </c>
    </row>
    <row r="101" spans="1:30" x14ac:dyDescent="0.25">
      <c r="H101" t="s">
        <v>254</v>
      </c>
    </row>
    <row r="102" spans="1:30" x14ac:dyDescent="0.25">
      <c r="A102">
        <v>48</v>
      </c>
      <c r="B102">
        <v>2977</v>
      </c>
      <c r="C102" t="s">
        <v>255</v>
      </c>
      <c r="D102" t="s">
        <v>49</v>
      </c>
      <c r="E102" t="s">
        <v>170</v>
      </c>
      <c r="F102" t="s">
        <v>256</v>
      </c>
      <c r="G102" t="str">
        <f>"00013743"</f>
        <v>00013743</v>
      </c>
      <c r="H102" t="s">
        <v>167</v>
      </c>
      <c r="I102">
        <v>0</v>
      </c>
      <c r="J102">
        <v>400</v>
      </c>
      <c r="K102">
        <v>0</v>
      </c>
      <c r="L102">
        <v>200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>
        <v>0</v>
      </c>
      <c r="AD102" t="s">
        <v>257</v>
      </c>
    </row>
    <row r="103" spans="1:30" x14ac:dyDescent="0.25">
      <c r="H103" t="s">
        <v>258</v>
      </c>
    </row>
    <row r="104" spans="1:30" x14ac:dyDescent="0.25">
      <c r="A104">
        <v>49</v>
      </c>
      <c r="B104">
        <v>810</v>
      </c>
      <c r="C104" t="s">
        <v>259</v>
      </c>
      <c r="D104" t="s">
        <v>171</v>
      </c>
      <c r="E104" t="s">
        <v>48</v>
      </c>
      <c r="F104" t="s">
        <v>260</v>
      </c>
      <c r="G104" t="str">
        <f>"200712000760"</f>
        <v>200712000760</v>
      </c>
      <c r="H104" t="s">
        <v>261</v>
      </c>
      <c r="I104">
        <v>0</v>
      </c>
      <c r="J104">
        <v>400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>
        <v>0</v>
      </c>
      <c r="AD104" t="s">
        <v>262</v>
      </c>
    </row>
    <row r="105" spans="1:30" x14ac:dyDescent="0.25">
      <c r="H105" t="s">
        <v>263</v>
      </c>
    </row>
    <row r="106" spans="1:30" x14ac:dyDescent="0.25">
      <c r="A106">
        <v>50</v>
      </c>
      <c r="B106">
        <v>3545</v>
      </c>
      <c r="C106" t="s">
        <v>264</v>
      </c>
      <c r="D106" t="s">
        <v>265</v>
      </c>
      <c r="E106" t="s">
        <v>75</v>
      </c>
      <c r="F106" t="s">
        <v>266</v>
      </c>
      <c r="G106" t="str">
        <f>"00298225"</f>
        <v>00298225</v>
      </c>
      <c r="H106" t="s">
        <v>267</v>
      </c>
      <c r="I106">
        <v>0</v>
      </c>
      <c r="J106">
        <v>400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268</v>
      </c>
    </row>
    <row r="107" spans="1:30" x14ac:dyDescent="0.25">
      <c r="H107" t="s">
        <v>269</v>
      </c>
    </row>
    <row r="108" spans="1:30" x14ac:dyDescent="0.25">
      <c r="A108">
        <v>51</v>
      </c>
      <c r="B108">
        <v>1</v>
      </c>
      <c r="C108" t="s">
        <v>270</v>
      </c>
      <c r="D108" t="s">
        <v>81</v>
      </c>
      <c r="E108" t="s">
        <v>219</v>
      </c>
      <c r="F108" t="s">
        <v>271</v>
      </c>
      <c r="G108" t="str">
        <f>"00014690"</f>
        <v>00014690</v>
      </c>
      <c r="H108" t="s">
        <v>105</v>
      </c>
      <c r="I108">
        <v>0</v>
      </c>
      <c r="J108">
        <v>400</v>
      </c>
      <c r="K108">
        <v>0</v>
      </c>
      <c r="L108">
        <v>0</v>
      </c>
      <c r="M108">
        <v>0</v>
      </c>
      <c r="N108">
        <v>70</v>
      </c>
      <c r="O108">
        <v>50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>
        <v>0</v>
      </c>
      <c r="AD108" t="s">
        <v>272</v>
      </c>
    </row>
    <row r="109" spans="1:30" x14ac:dyDescent="0.25">
      <c r="H109" t="s">
        <v>273</v>
      </c>
    </row>
    <row r="110" spans="1:30" x14ac:dyDescent="0.25">
      <c r="A110">
        <v>52</v>
      </c>
      <c r="B110">
        <v>337</v>
      </c>
      <c r="C110" t="s">
        <v>274</v>
      </c>
      <c r="D110" t="s">
        <v>275</v>
      </c>
      <c r="E110" t="s">
        <v>276</v>
      </c>
      <c r="F110" t="s">
        <v>277</v>
      </c>
      <c r="G110" t="str">
        <f>"201504002599"</f>
        <v>201504002599</v>
      </c>
      <c r="H110">
        <v>792</v>
      </c>
      <c r="I110">
        <v>0</v>
      </c>
      <c r="J110">
        <v>400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>
        <v>0</v>
      </c>
      <c r="AB110">
        <v>0</v>
      </c>
      <c r="AC110">
        <v>0</v>
      </c>
      <c r="AD110">
        <v>2050</v>
      </c>
    </row>
    <row r="111" spans="1:30" x14ac:dyDescent="0.25">
      <c r="H111" t="s">
        <v>278</v>
      </c>
    </row>
    <row r="112" spans="1:30" x14ac:dyDescent="0.25">
      <c r="A112">
        <v>53</v>
      </c>
      <c r="B112">
        <v>2705</v>
      </c>
      <c r="C112" t="s">
        <v>279</v>
      </c>
      <c r="D112" t="s">
        <v>280</v>
      </c>
      <c r="E112" t="s">
        <v>139</v>
      </c>
      <c r="F112" t="s">
        <v>281</v>
      </c>
      <c r="G112" t="str">
        <f>"201504001201"</f>
        <v>201504001201</v>
      </c>
      <c r="H112" t="s">
        <v>282</v>
      </c>
      <c r="I112">
        <v>0</v>
      </c>
      <c r="J112">
        <v>400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0</v>
      </c>
      <c r="AB112">
        <v>0</v>
      </c>
      <c r="AC112">
        <v>0</v>
      </c>
      <c r="AD112" t="s">
        <v>283</v>
      </c>
    </row>
    <row r="113" spans="1:30" x14ac:dyDescent="0.25">
      <c r="H113" t="s">
        <v>284</v>
      </c>
    </row>
    <row r="114" spans="1:30" x14ac:dyDescent="0.25">
      <c r="A114">
        <v>54</v>
      </c>
      <c r="B114">
        <v>952</v>
      </c>
      <c r="C114" t="s">
        <v>285</v>
      </c>
      <c r="D114" t="s">
        <v>286</v>
      </c>
      <c r="E114" t="s">
        <v>15</v>
      </c>
      <c r="F114" t="s">
        <v>287</v>
      </c>
      <c r="G114" t="str">
        <f>"201504001021"</f>
        <v>201504001021</v>
      </c>
      <c r="H114" t="s">
        <v>135</v>
      </c>
      <c r="I114">
        <v>0</v>
      </c>
      <c r="J114">
        <v>400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50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71</v>
      </c>
      <c r="W114">
        <v>497</v>
      </c>
      <c r="X114">
        <v>0</v>
      </c>
      <c r="Z114">
        <v>0</v>
      </c>
      <c r="AA114">
        <v>0</v>
      </c>
      <c r="AB114">
        <v>12</v>
      </c>
      <c r="AC114">
        <v>204</v>
      </c>
      <c r="AD114" t="s">
        <v>288</v>
      </c>
    </row>
    <row r="115" spans="1:30" x14ac:dyDescent="0.25">
      <c r="H115" t="s">
        <v>289</v>
      </c>
    </row>
    <row r="116" spans="1:30" x14ac:dyDescent="0.25">
      <c r="A116">
        <v>55</v>
      </c>
      <c r="B116">
        <v>1895</v>
      </c>
      <c r="C116" t="s">
        <v>290</v>
      </c>
      <c r="D116" t="s">
        <v>291</v>
      </c>
      <c r="E116" t="s">
        <v>75</v>
      </c>
      <c r="F116" t="s">
        <v>292</v>
      </c>
      <c r="G116" t="str">
        <f>"00015148"</f>
        <v>00015148</v>
      </c>
      <c r="H116" t="s">
        <v>293</v>
      </c>
      <c r="I116">
        <v>0</v>
      </c>
      <c r="J116">
        <v>400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294</v>
      </c>
    </row>
    <row r="117" spans="1:30" x14ac:dyDescent="0.25">
      <c r="H117" t="s">
        <v>295</v>
      </c>
    </row>
    <row r="118" spans="1:30" x14ac:dyDescent="0.25">
      <c r="A118">
        <v>56</v>
      </c>
      <c r="B118">
        <v>2422</v>
      </c>
      <c r="C118" t="s">
        <v>296</v>
      </c>
      <c r="D118" t="s">
        <v>297</v>
      </c>
      <c r="E118" t="s">
        <v>34</v>
      </c>
      <c r="F118" t="s">
        <v>298</v>
      </c>
      <c r="G118" t="str">
        <f>"00013034"</f>
        <v>00013034</v>
      </c>
      <c r="H118" t="s">
        <v>77</v>
      </c>
      <c r="I118">
        <v>0</v>
      </c>
      <c r="J118">
        <v>400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299</v>
      </c>
    </row>
    <row r="119" spans="1:30" x14ac:dyDescent="0.25">
      <c r="H119" t="s">
        <v>300</v>
      </c>
    </row>
    <row r="120" spans="1:30" x14ac:dyDescent="0.25">
      <c r="A120">
        <v>57</v>
      </c>
      <c r="B120">
        <v>3498</v>
      </c>
      <c r="C120" t="s">
        <v>301</v>
      </c>
      <c r="D120" t="s">
        <v>48</v>
      </c>
      <c r="E120" t="s">
        <v>302</v>
      </c>
      <c r="F120" t="s">
        <v>303</v>
      </c>
      <c r="G120" t="str">
        <f>"201504001303"</f>
        <v>201504001303</v>
      </c>
      <c r="H120" t="s">
        <v>304</v>
      </c>
      <c r="I120">
        <v>0</v>
      </c>
      <c r="J120">
        <v>400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>
        <v>0</v>
      </c>
      <c r="AD120" t="s">
        <v>305</v>
      </c>
    </row>
    <row r="121" spans="1:30" x14ac:dyDescent="0.25">
      <c r="H121" t="s">
        <v>306</v>
      </c>
    </row>
    <row r="122" spans="1:30" x14ac:dyDescent="0.25">
      <c r="A122">
        <v>58</v>
      </c>
      <c r="B122">
        <v>199</v>
      </c>
      <c r="C122" t="s">
        <v>307</v>
      </c>
      <c r="D122" t="s">
        <v>33</v>
      </c>
      <c r="E122" t="s">
        <v>171</v>
      </c>
      <c r="F122" t="s">
        <v>308</v>
      </c>
      <c r="G122" t="str">
        <f>"00014056"</f>
        <v>00014056</v>
      </c>
      <c r="H122" t="s">
        <v>309</v>
      </c>
      <c r="I122">
        <v>0</v>
      </c>
      <c r="J122">
        <v>400</v>
      </c>
      <c r="K122">
        <v>0</v>
      </c>
      <c r="L122">
        <v>200</v>
      </c>
      <c r="M122">
        <v>0</v>
      </c>
      <c r="N122">
        <v>30</v>
      </c>
      <c r="O122">
        <v>30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>
        <v>0</v>
      </c>
      <c r="AD122" t="s">
        <v>310</v>
      </c>
    </row>
    <row r="123" spans="1:30" x14ac:dyDescent="0.25">
      <c r="H123">
        <v>1106</v>
      </c>
    </row>
    <row r="124" spans="1:30" x14ac:dyDescent="0.25">
      <c r="A124">
        <v>59</v>
      </c>
      <c r="B124">
        <v>5103</v>
      </c>
      <c r="C124" t="s">
        <v>311</v>
      </c>
      <c r="D124" t="s">
        <v>33</v>
      </c>
      <c r="E124" t="s">
        <v>312</v>
      </c>
      <c r="F124" t="s">
        <v>313</v>
      </c>
      <c r="G124" t="str">
        <f>"00037447"</f>
        <v>00037447</v>
      </c>
      <c r="H124" t="s">
        <v>314</v>
      </c>
      <c r="I124">
        <v>0</v>
      </c>
      <c r="J124">
        <v>400</v>
      </c>
      <c r="K124">
        <v>0</v>
      </c>
      <c r="L124">
        <v>0</v>
      </c>
      <c r="M124">
        <v>0</v>
      </c>
      <c r="N124">
        <v>50</v>
      </c>
      <c r="O124">
        <v>70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72</v>
      </c>
      <c r="W124">
        <v>504</v>
      </c>
      <c r="X124">
        <v>0</v>
      </c>
      <c r="Z124">
        <v>0</v>
      </c>
      <c r="AA124">
        <v>0</v>
      </c>
      <c r="AB124">
        <v>12</v>
      </c>
      <c r="AC124">
        <v>204</v>
      </c>
      <c r="AD124" t="s">
        <v>315</v>
      </c>
    </row>
    <row r="125" spans="1:30" x14ac:dyDescent="0.25">
      <c r="H125" t="s">
        <v>316</v>
      </c>
    </row>
    <row r="126" spans="1:30" x14ac:dyDescent="0.25">
      <c r="A126">
        <v>60</v>
      </c>
      <c r="B126">
        <v>3779</v>
      </c>
      <c r="C126" t="s">
        <v>317</v>
      </c>
      <c r="D126" t="s">
        <v>49</v>
      </c>
      <c r="E126" t="s">
        <v>171</v>
      </c>
      <c r="F126" t="s">
        <v>318</v>
      </c>
      <c r="G126" t="str">
        <f>"200801011072"</f>
        <v>200801011072</v>
      </c>
      <c r="H126" t="s">
        <v>319</v>
      </c>
      <c r="I126">
        <v>0</v>
      </c>
      <c r="J126">
        <v>400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>
        <v>0</v>
      </c>
      <c r="AB126">
        <v>0</v>
      </c>
      <c r="AC126">
        <v>0</v>
      </c>
      <c r="AD126" t="s">
        <v>320</v>
      </c>
    </row>
    <row r="127" spans="1:30" x14ac:dyDescent="0.25">
      <c r="H127" t="s">
        <v>321</v>
      </c>
    </row>
    <row r="128" spans="1:30" x14ac:dyDescent="0.25">
      <c r="A128">
        <v>61</v>
      </c>
      <c r="B128">
        <v>4386</v>
      </c>
      <c r="C128" t="s">
        <v>322</v>
      </c>
      <c r="D128" t="s">
        <v>140</v>
      </c>
      <c r="E128" t="s">
        <v>323</v>
      </c>
      <c r="F128" t="s">
        <v>324</v>
      </c>
      <c r="G128" t="str">
        <f>"00305437"</f>
        <v>00305437</v>
      </c>
      <c r="H128" t="s">
        <v>242</v>
      </c>
      <c r="I128">
        <v>0</v>
      </c>
      <c r="J128">
        <v>0</v>
      </c>
      <c r="K128">
        <v>0</v>
      </c>
      <c r="L128">
        <v>260</v>
      </c>
      <c r="M128">
        <v>0</v>
      </c>
      <c r="N128">
        <v>70</v>
      </c>
      <c r="O128">
        <v>30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325</v>
      </c>
    </row>
    <row r="129" spans="1:30" x14ac:dyDescent="0.25">
      <c r="H129" t="s">
        <v>326</v>
      </c>
    </row>
    <row r="130" spans="1:30" x14ac:dyDescent="0.25">
      <c r="A130">
        <v>62</v>
      </c>
      <c r="B130">
        <v>2396</v>
      </c>
      <c r="C130" t="s">
        <v>327</v>
      </c>
      <c r="D130" t="s">
        <v>49</v>
      </c>
      <c r="E130" t="s">
        <v>56</v>
      </c>
      <c r="F130" t="s">
        <v>328</v>
      </c>
      <c r="G130" t="str">
        <f>"00014159"</f>
        <v>00014159</v>
      </c>
      <c r="H130" t="s">
        <v>329</v>
      </c>
      <c r="I130">
        <v>0</v>
      </c>
      <c r="J130">
        <v>400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330</v>
      </c>
    </row>
    <row r="131" spans="1:30" x14ac:dyDescent="0.25">
      <c r="H131" t="s">
        <v>331</v>
      </c>
    </row>
    <row r="132" spans="1:30" x14ac:dyDescent="0.25">
      <c r="A132">
        <v>63</v>
      </c>
      <c r="B132">
        <v>128</v>
      </c>
      <c r="C132" t="s">
        <v>332</v>
      </c>
      <c r="D132" t="s">
        <v>333</v>
      </c>
      <c r="E132" t="s">
        <v>334</v>
      </c>
      <c r="F132" t="s">
        <v>335</v>
      </c>
      <c r="G132" t="str">
        <f>"00013120"</f>
        <v>00013120</v>
      </c>
      <c r="H132" t="s">
        <v>336</v>
      </c>
      <c r="I132">
        <v>0</v>
      </c>
      <c r="J132">
        <v>400</v>
      </c>
      <c r="K132">
        <v>0</v>
      </c>
      <c r="L132">
        <v>200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>
        <v>0</v>
      </c>
      <c r="AD132" t="s">
        <v>337</v>
      </c>
    </row>
    <row r="133" spans="1:30" x14ac:dyDescent="0.25">
      <c r="H133" t="s">
        <v>338</v>
      </c>
    </row>
    <row r="134" spans="1:30" x14ac:dyDescent="0.25">
      <c r="A134">
        <v>64</v>
      </c>
      <c r="B134">
        <v>5267</v>
      </c>
      <c r="C134" t="s">
        <v>339</v>
      </c>
      <c r="D134" t="s">
        <v>56</v>
      </c>
      <c r="E134" t="s">
        <v>340</v>
      </c>
      <c r="F134" t="s">
        <v>341</v>
      </c>
      <c r="G134" t="str">
        <f>"200712004423"</f>
        <v>200712004423</v>
      </c>
      <c r="H134" t="s">
        <v>342</v>
      </c>
      <c r="I134">
        <v>0</v>
      </c>
      <c r="J134">
        <v>400</v>
      </c>
      <c r="K134">
        <v>0</v>
      </c>
      <c r="L134">
        <v>200</v>
      </c>
      <c r="M134">
        <v>30</v>
      </c>
      <c r="N134">
        <v>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0</v>
      </c>
      <c r="AD134" t="s">
        <v>343</v>
      </c>
    </row>
    <row r="135" spans="1:30" x14ac:dyDescent="0.25">
      <c r="H135" t="s">
        <v>344</v>
      </c>
    </row>
    <row r="136" spans="1:30" x14ac:dyDescent="0.25">
      <c r="A136">
        <v>65</v>
      </c>
      <c r="B136">
        <v>5270</v>
      </c>
      <c r="C136" t="s">
        <v>345</v>
      </c>
      <c r="D136" t="s">
        <v>34</v>
      </c>
      <c r="E136" t="s">
        <v>219</v>
      </c>
      <c r="F136" t="s">
        <v>346</v>
      </c>
      <c r="G136" t="str">
        <f>"00013993"</f>
        <v>00013993</v>
      </c>
      <c r="H136" t="s">
        <v>173</v>
      </c>
      <c r="I136">
        <v>0</v>
      </c>
      <c r="J136">
        <v>400</v>
      </c>
      <c r="K136">
        <v>0</v>
      </c>
      <c r="L136">
        <v>200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>
        <v>0</v>
      </c>
      <c r="AD136" t="s">
        <v>347</v>
      </c>
    </row>
    <row r="137" spans="1:30" x14ac:dyDescent="0.25">
      <c r="H137" t="s">
        <v>348</v>
      </c>
    </row>
    <row r="138" spans="1:30" x14ac:dyDescent="0.25">
      <c r="A138">
        <v>66</v>
      </c>
      <c r="B138">
        <v>3957</v>
      </c>
      <c r="C138" t="s">
        <v>349</v>
      </c>
      <c r="D138" t="s">
        <v>350</v>
      </c>
      <c r="E138" t="s">
        <v>114</v>
      </c>
      <c r="F138" t="s">
        <v>351</v>
      </c>
      <c r="G138" t="str">
        <f>"00015279"</f>
        <v>00015279</v>
      </c>
      <c r="H138" t="s">
        <v>342</v>
      </c>
      <c r="I138">
        <v>0</v>
      </c>
      <c r="J138">
        <v>400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0</v>
      </c>
      <c r="AB138">
        <v>0</v>
      </c>
      <c r="AC138">
        <v>0</v>
      </c>
      <c r="AD138" t="s">
        <v>352</v>
      </c>
    </row>
    <row r="139" spans="1:30" x14ac:dyDescent="0.25">
      <c r="H139" t="s">
        <v>236</v>
      </c>
    </row>
    <row r="140" spans="1:30" x14ac:dyDescent="0.25">
      <c r="A140">
        <v>67</v>
      </c>
      <c r="B140">
        <v>523</v>
      </c>
      <c r="C140" t="s">
        <v>353</v>
      </c>
      <c r="D140" t="s">
        <v>170</v>
      </c>
      <c r="E140" t="s">
        <v>48</v>
      </c>
      <c r="F140" t="s">
        <v>354</v>
      </c>
      <c r="G140" t="str">
        <f>"00261140"</f>
        <v>00261140</v>
      </c>
      <c r="H140" t="s">
        <v>355</v>
      </c>
      <c r="I140">
        <v>0</v>
      </c>
      <c r="J140">
        <v>400</v>
      </c>
      <c r="K140">
        <v>0</v>
      </c>
      <c r="L140">
        <v>200</v>
      </c>
      <c r="M140">
        <v>0</v>
      </c>
      <c r="N140">
        <v>30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356</v>
      </c>
    </row>
    <row r="141" spans="1:30" x14ac:dyDescent="0.25">
      <c r="H141" t="s">
        <v>129</v>
      </c>
    </row>
    <row r="142" spans="1:30" x14ac:dyDescent="0.25">
      <c r="A142">
        <v>68</v>
      </c>
      <c r="B142">
        <v>2346</v>
      </c>
      <c r="C142" t="s">
        <v>357</v>
      </c>
      <c r="D142" t="s">
        <v>358</v>
      </c>
      <c r="E142" t="s">
        <v>48</v>
      </c>
      <c r="F142" t="s">
        <v>359</v>
      </c>
      <c r="G142" t="str">
        <f>"201504004139"</f>
        <v>201504004139</v>
      </c>
      <c r="H142" t="s">
        <v>360</v>
      </c>
      <c r="I142">
        <v>0</v>
      </c>
      <c r="J142">
        <v>400</v>
      </c>
      <c r="K142">
        <v>0</v>
      </c>
      <c r="L142">
        <v>0</v>
      </c>
      <c r="M142">
        <v>0</v>
      </c>
      <c r="N142">
        <v>50</v>
      </c>
      <c r="O142">
        <v>0</v>
      </c>
      <c r="P142">
        <v>0</v>
      </c>
      <c r="Q142">
        <v>0</v>
      </c>
      <c r="R142">
        <v>50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1</v>
      </c>
      <c r="AA142">
        <v>0</v>
      </c>
      <c r="AB142">
        <v>0</v>
      </c>
      <c r="AC142">
        <v>0</v>
      </c>
      <c r="AD142" t="s">
        <v>361</v>
      </c>
    </row>
    <row r="143" spans="1:30" x14ac:dyDescent="0.25">
      <c r="H143" t="s">
        <v>362</v>
      </c>
    </row>
    <row r="144" spans="1:30" x14ac:dyDescent="0.25">
      <c r="A144">
        <v>69</v>
      </c>
      <c r="B144">
        <v>2921</v>
      </c>
      <c r="C144" t="s">
        <v>66</v>
      </c>
      <c r="D144" t="s">
        <v>67</v>
      </c>
      <c r="E144" t="s">
        <v>68</v>
      </c>
      <c r="F144" t="s">
        <v>69</v>
      </c>
      <c r="G144" t="str">
        <f>"00015218"</f>
        <v>00015218</v>
      </c>
      <c r="H144" t="s">
        <v>70</v>
      </c>
      <c r="I144">
        <v>150</v>
      </c>
      <c r="J144">
        <v>0</v>
      </c>
      <c r="K144">
        <v>0</v>
      </c>
      <c r="L144">
        <v>200</v>
      </c>
      <c r="M144">
        <v>30</v>
      </c>
      <c r="N144">
        <v>70</v>
      </c>
      <c r="O144">
        <v>0</v>
      </c>
      <c r="P144">
        <v>50</v>
      </c>
      <c r="Q144">
        <v>70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363</v>
      </c>
    </row>
    <row r="145" spans="1:30" x14ac:dyDescent="0.25">
      <c r="H145" t="s">
        <v>72</v>
      </c>
    </row>
    <row r="146" spans="1:30" x14ac:dyDescent="0.25">
      <c r="A146">
        <v>70</v>
      </c>
      <c r="B146">
        <v>1117</v>
      </c>
      <c r="C146" t="s">
        <v>364</v>
      </c>
      <c r="D146" t="s">
        <v>49</v>
      </c>
      <c r="E146" t="s">
        <v>75</v>
      </c>
      <c r="F146" t="s">
        <v>365</v>
      </c>
      <c r="G146" t="str">
        <f>"201504002468"</f>
        <v>201504002468</v>
      </c>
      <c r="H146" t="s">
        <v>366</v>
      </c>
      <c r="I146">
        <v>0</v>
      </c>
      <c r="J146">
        <v>400</v>
      </c>
      <c r="K146">
        <v>0</v>
      </c>
      <c r="L146">
        <v>200</v>
      </c>
      <c r="M146">
        <v>30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 t="s">
        <v>367</v>
      </c>
    </row>
    <row r="147" spans="1:30" x14ac:dyDescent="0.25">
      <c r="H147" t="s">
        <v>368</v>
      </c>
    </row>
    <row r="148" spans="1:30" x14ac:dyDescent="0.25">
      <c r="A148">
        <v>71</v>
      </c>
      <c r="B148">
        <v>5165</v>
      </c>
      <c r="C148" t="s">
        <v>369</v>
      </c>
      <c r="D148" t="s">
        <v>370</v>
      </c>
      <c r="E148" t="s">
        <v>371</v>
      </c>
      <c r="F148" t="s">
        <v>372</v>
      </c>
      <c r="G148" t="str">
        <f>"00370275"</f>
        <v>00370275</v>
      </c>
      <c r="H148" t="s">
        <v>373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50</v>
      </c>
      <c r="O148">
        <v>0</v>
      </c>
      <c r="P148">
        <v>0</v>
      </c>
      <c r="Q148">
        <v>50</v>
      </c>
      <c r="R148">
        <v>0</v>
      </c>
      <c r="S148">
        <v>0</v>
      </c>
      <c r="T148">
        <v>0</v>
      </c>
      <c r="U148">
        <v>0</v>
      </c>
      <c r="V148">
        <v>60</v>
      </c>
      <c r="W148">
        <v>420</v>
      </c>
      <c r="X148">
        <v>0</v>
      </c>
      <c r="Z148">
        <v>0</v>
      </c>
      <c r="AA148">
        <v>0</v>
      </c>
      <c r="AB148">
        <v>24</v>
      </c>
      <c r="AC148">
        <v>408</v>
      </c>
      <c r="AD148" t="s">
        <v>374</v>
      </c>
    </row>
    <row r="149" spans="1:30" x14ac:dyDescent="0.25">
      <c r="H149" t="s">
        <v>375</v>
      </c>
    </row>
    <row r="150" spans="1:30" x14ac:dyDescent="0.25">
      <c r="A150">
        <v>72</v>
      </c>
      <c r="B150">
        <v>4833</v>
      </c>
      <c r="C150" t="s">
        <v>376</v>
      </c>
      <c r="D150" t="s">
        <v>377</v>
      </c>
      <c r="E150" t="s">
        <v>34</v>
      </c>
      <c r="F150" t="s">
        <v>378</v>
      </c>
      <c r="G150" t="str">
        <f>"00014898"</f>
        <v>00014898</v>
      </c>
      <c r="H150">
        <v>803</v>
      </c>
      <c r="I150">
        <v>0</v>
      </c>
      <c r="J150">
        <v>0</v>
      </c>
      <c r="K150">
        <v>0</v>
      </c>
      <c r="L150">
        <v>260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60</v>
      </c>
      <c r="W150">
        <v>420</v>
      </c>
      <c r="X150">
        <v>0</v>
      </c>
      <c r="Z150">
        <v>0</v>
      </c>
      <c r="AA150">
        <v>0</v>
      </c>
      <c r="AB150">
        <v>24</v>
      </c>
      <c r="AC150">
        <v>408</v>
      </c>
      <c r="AD150">
        <v>1961</v>
      </c>
    </row>
    <row r="151" spans="1:30" x14ac:dyDescent="0.25">
      <c r="H151" t="s">
        <v>379</v>
      </c>
    </row>
    <row r="152" spans="1:30" x14ac:dyDescent="0.25">
      <c r="A152">
        <v>73</v>
      </c>
      <c r="B152">
        <v>1701</v>
      </c>
      <c r="C152" t="s">
        <v>380</v>
      </c>
      <c r="D152" t="s">
        <v>33</v>
      </c>
      <c r="E152" t="s">
        <v>170</v>
      </c>
      <c r="F152" t="s">
        <v>381</v>
      </c>
      <c r="G152" t="str">
        <f>"201402000259"</f>
        <v>201402000259</v>
      </c>
      <c r="H152" t="s">
        <v>382</v>
      </c>
      <c r="I152">
        <v>0</v>
      </c>
      <c r="J152">
        <v>0</v>
      </c>
      <c r="K152">
        <v>0</v>
      </c>
      <c r="L152">
        <v>260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60</v>
      </c>
      <c r="W152">
        <v>420</v>
      </c>
      <c r="X152">
        <v>0</v>
      </c>
      <c r="Z152">
        <v>0</v>
      </c>
      <c r="AA152">
        <v>0</v>
      </c>
      <c r="AB152">
        <v>24</v>
      </c>
      <c r="AC152">
        <v>408</v>
      </c>
      <c r="AD152" t="s">
        <v>383</v>
      </c>
    </row>
    <row r="153" spans="1:30" x14ac:dyDescent="0.25">
      <c r="H153" t="s">
        <v>384</v>
      </c>
    </row>
    <row r="154" spans="1:30" x14ac:dyDescent="0.25">
      <c r="A154">
        <v>74</v>
      </c>
      <c r="B154">
        <v>765</v>
      </c>
      <c r="C154" t="s">
        <v>385</v>
      </c>
      <c r="D154" t="s">
        <v>40</v>
      </c>
      <c r="E154" t="s">
        <v>75</v>
      </c>
      <c r="F154" t="s">
        <v>386</v>
      </c>
      <c r="G154" t="str">
        <f>"201504003376"</f>
        <v>201504003376</v>
      </c>
      <c r="H154" t="s">
        <v>387</v>
      </c>
      <c r="I154">
        <v>0</v>
      </c>
      <c r="J154">
        <v>0</v>
      </c>
      <c r="K154">
        <v>0</v>
      </c>
      <c r="L154">
        <v>200</v>
      </c>
      <c r="M154">
        <v>30</v>
      </c>
      <c r="N154">
        <v>70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60</v>
      </c>
      <c r="W154">
        <v>420</v>
      </c>
      <c r="X154">
        <v>0</v>
      </c>
      <c r="Z154">
        <v>0</v>
      </c>
      <c r="AA154">
        <v>0</v>
      </c>
      <c r="AB154">
        <v>24</v>
      </c>
      <c r="AC154">
        <v>408</v>
      </c>
      <c r="AD154" t="s">
        <v>388</v>
      </c>
    </row>
    <row r="155" spans="1:30" x14ac:dyDescent="0.25">
      <c r="H155" t="s">
        <v>389</v>
      </c>
    </row>
    <row r="156" spans="1:30" x14ac:dyDescent="0.25">
      <c r="A156">
        <v>75</v>
      </c>
      <c r="B156">
        <v>243</v>
      </c>
      <c r="C156" t="s">
        <v>390</v>
      </c>
      <c r="D156" t="s">
        <v>391</v>
      </c>
      <c r="E156" t="s">
        <v>75</v>
      </c>
      <c r="F156" t="s">
        <v>392</v>
      </c>
      <c r="G156" t="str">
        <f>"00191378"</f>
        <v>00191378</v>
      </c>
      <c r="H156" t="s">
        <v>393</v>
      </c>
      <c r="I156">
        <v>0</v>
      </c>
      <c r="J156">
        <v>400</v>
      </c>
      <c r="K156">
        <v>0</v>
      </c>
      <c r="L156">
        <v>0</v>
      </c>
      <c r="M156">
        <v>0</v>
      </c>
      <c r="N156">
        <v>70</v>
      </c>
      <c r="O156">
        <v>70</v>
      </c>
      <c r="P156">
        <v>70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59</v>
      </c>
      <c r="W156">
        <v>413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394</v>
      </c>
    </row>
    <row r="157" spans="1:30" x14ac:dyDescent="0.25">
      <c r="H157" t="s">
        <v>395</v>
      </c>
    </row>
    <row r="158" spans="1:30" x14ac:dyDescent="0.25">
      <c r="A158">
        <v>76</v>
      </c>
      <c r="B158">
        <v>136</v>
      </c>
      <c r="C158" t="s">
        <v>396</v>
      </c>
      <c r="D158" t="s">
        <v>397</v>
      </c>
      <c r="E158" t="s">
        <v>171</v>
      </c>
      <c r="F158" t="s">
        <v>398</v>
      </c>
      <c r="G158" t="str">
        <f>"00013149"</f>
        <v>00013149</v>
      </c>
      <c r="H158" t="s">
        <v>399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0</v>
      </c>
      <c r="P158">
        <v>0</v>
      </c>
      <c r="Q158">
        <v>30</v>
      </c>
      <c r="R158">
        <v>50</v>
      </c>
      <c r="S158">
        <v>0</v>
      </c>
      <c r="T158">
        <v>0</v>
      </c>
      <c r="U158">
        <v>0</v>
      </c>
      <c r="V158">
        <v>60</v>
      </c>
      <c r="W158">
        <v>420</v>
      </c>
      <c r="X158">
        <v>0</v>
      </c>
      <c r="Z158">
        <v>0</v>
      </c>
      <c r="AA158">
        <v>0</v>
      </c>
      <c r="AB158">
        <v>24</v>
      </c>
      <c r="AC158">
        <v>408</v>
      </c>
      <c r="AD158" t="s">
        <v>400</v>
      </c>
    </row>
    <row r="159" spans="1:30" x14ac:dyDescent="0.25">
      <c r="H159" t="s">
        <v>401</v>
      </c>
    </row>
    <row r="160" spans="1:30" x14ac:dyDescent="0.25">
      <c r="A160">
        <v>77</v>
      </c>
      <c r="B160">
        <v>371</v>
      </c>
      <c r="C160" t="s">
        <v>402</v>
      </c>
      <c r="D160" t="s">
        <v>75</v>
      </c>
      <c r="E160" t="s">
        <v>403</v>
      </c>
      <c r="F160" t="s">
        <v>404</v>
      </c>
      <c r="G160" t="str">
        <f>"00289670"</f>
        <v>00289670</v>
      </c>
      <c r="H160" t="s">
        <v>373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60</v>
      </c>
      <c r="W160">
        <v>420</v>
      </c>
      <c r="X160">
        <v>0</v>
      </c>
      <c r="Z160">
        <v>0</v>
      </c>
      <c r="AA160">
        <v>0</v>
      </c>
      <c r="AB160">
        <v>24</v>
      </c>
      <c r="AC160">
        <v>408</v>
      </c>
      <c r="AD160" t="s">
        <v>405</v>
      </c>
    </row>
    <row r="161" spans="1:30" x14ac:dyDescent="0.25">
      <c r="H161">
        <v>1108</v>
      </c>
    </row>
    <row r="162" spans="1:30" x14ac:dyDescent="0.25">
      <c r="A162">
        <v>78</v>
      </c>
      <c r="B162">
        <v>4859</v>
      </c>
      <c r="C162" t="s">
        <v>406</v>
      </c>
      <c r="D162" t="s">
        <v>114</v>
      </c>
      <c r="E162" t="s">
        <v>407</v>
      </c>
      <c r="F162" t="s">
        <v>408</v>
      </c>
      <c r="G162" t="str">
        <f>"201504000521"</f>
        <v>201504000521</v>
      </c>
      <c r="H162" t="s">
        <v>409</v>
      </c>
      <c r="I162">
        <v>0</v>
      </c>
      <c r="J162">
        <v>400</v>
      </c>
      <c r="K162">
        <v>0</v>
      </c>
      <c r="L162">
        <v>0</v>
      </c>
      <c r="M162">
        <v>0</v>
      </c>
      <c r="N162">
        <v>30</v>
      </c>
      <c r="O162">
        <v>30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>
        <v>0</v>
      </c>
      <c r="AB162">
        <v>0</v>
      </c>
      <c r="AC162">
        <v>0</v>
      </c>
      <c r="AD162" t="s">
        <v>410</v>
      </c>
    </row>
    <row r="163" spans="1:30" x14ac:dyDescent="0.25">
      <c r="H163">
        <v>1110</v>
      </c>
    </row>
    <row r="164" spans="1:30" x14ac:dyDescent="0.25">
      <c r="A164">
        <v>79</v>
      </c>
      <c r="B164">
        <v>119</v>
      </c>
      <c r="C164" t="s">
        <v>411</v>
      </c>
      <c r="D164" t="s">
        <v>412</v>
      </c>
      <c r="E164" t="s">
        <v>34</v>
      </c>
      <c r="F164" t="s">
        <v>413</v>
      </c>
      <c r="G164" t="str">
        <f>"00011697"</f>
        <v>00011697</v>
      </c>
      <c r="H164" t="s">
        <v>414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60</v>
      </c>
      <c r="W164">
        <v>420</v>
      </c>
      <c r="X164">
        <v>0</v>
      </c>
      <c r="Z164">
        <v>0</v>
      </c>
      <c r="AA164">
        <v>0</v>
      </c>
      <c r="AB164">
        <v>24</v>
      </c>
      <c r="AC164">
        <v>408</v>
      </c>
      <c r="AD164" t="s">
        <v>415</v>
      </c>
    </row>
    <row r="165" spans="1:30" x14ac:dyDescent="0.25">
      <c r="H165" t="s">
        <v>416</v>
      </c>
    </row>
    <row r="166" spans="1:30" x14ac:dyDescent="0.25">
      <c r="A166">
        <v>80</v>
      </c>
      <c r="B166">
        <v>1848</v>
      </c>
      <c r="C166" t="s">
        <v>417</v>
      </c>
      <c r="D166" t="s">
        <v>418</v>
      </c>
      <c r="E166" t="s">
        <v>48</v>
      </c>
      <c r="F166" t="s">
        <v>419</v>
      </c>
      <c r="G166" t="str">
        <f>"00039564"</f>
        <v>00039564</v>
      </c>
      <c r="H166">
        <v>770</v>
      </c>
      <c r="I166">
        <v>0</v>
      </c>
      <c r="J166">
        <v>0</v>
      </c>
      <c r="K166">
        <v>0</v>
      </c>
      <c r="L166">
        <v>260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60</v>
      </c>
      <c r="W166">
        <v>420</v>
      </c>
      <c r="X166">
        <v>0</v>
      </c>
      <c r="Z166">
        <v>0</v>
      </c>
      <c r="AA166">
        <v>0</v>
      </c>
      <c r="AB166">
        <v>24</v>
      </c>
      <c r="AC166">
        <v>408</v>
      </c>
      <c r="AD166">
        <v>1928</v>
      </c>
    </row>
    <row r="167" spans="1:30" x14ac:dyDescent="0.25">
      <c r="H167" t="s">
        <v>420</v>
      </c>
    </row>
    <row r="168" spans="1:30" x14ac:dyDescent="0.25">
      <c r="A168">
        <v>81</v>
      </c>
      <c r="B168">
        <v>3227</v>
      </c>
      <c r="C168" t="s">
        <v>421</v>
      </c>
      <c r="D168" t="s">
        <v>85</v>
      </c>
      <c r="E168" t="s">
        <v>15</v>
      </c>
      <c r="F168" t="s">
        <v>422</v>
      </c>
      <c r="G168" t="str">
        <f>"00362136"</f>
        <v>00362136</v>
      </c>
      <c r="H168" t="s">
        <v>423</v>
      </c>
      <c r="I168">
        <v>0</v>
      </c>
      <c r="J168">
        <v>400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30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>
        <v>0</v>
      </c>
      <c r="AD168" t="s">
        <v>424</v>
      </c>
    </row>
    <row r="169" spans="1:30" x14ac:dyDescent="0.25">
      <c r="H169">
        <v>1107</v>
      </c>
    </row>
    <row r="170" spans="1:30" x14ac:dyDescent="0.25">
      <c r="A170">
        <v>82</v>
      </c>
      <c r="B170">
        <v>952</v>
      </c>
      <c r="C170" t="s">
        <v>285</v>
      </c>
      <c r="D170" t="s">
        <v>286</v>
      </c>
      <c r="E170" t="s">
        <v>15</v>
      </c>
      <c r="F170" t="s">
        <v>287</v>
      </c>
      <c r="G170" t="str">
        <f>"201504001021"</f>
        <v>201504001021</v>
      </c>
      <c r="H170" t="s">
        <v>135</v>
      </c>
      <c r="I170">
        <v>0</v>
      </c>
      <c r="J170">
        <v>400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50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83</v>
      </c>
      <c r="W170">
        <v>581</v>
      </c>
      <c r="X170">
        <v>0</v>
      </c>
      <c r="Z170">
        <v>0</v>
      </c>
      <c r="AA170">
        <v>0</v>
      </c>
      <c r="AB170">
        <v>0</v>
      </c>
      <c r="AC170">
        <v>0</v>
      </c>
      <c r="AD170" t="s">
        <v>425</v>
      </c>
    </row>
    <row r="171" spans="1:30" x14ac:dyDescent="0.25">
      <c r="H171" t="s">
        <v>289</v>
      </c>
    </row>
    <row r="172" spans="1:30" x14ac:dyDescent="0.25">
      <c r="A172">
        <v>83</v>
      </c>
      <c r="B172">
        <v>2175</v>
      </c>
      <c r="C172" t="s">
        <v>426</v>
      </c>
      <c r="D172" t="s">
        <v>170</v>
      </c>
      <c r="E172" t="s">
        <v>427</v>
      </c>
      <c r="F172" t="s">
        <v>428</v>
      </c>
      <c r="G172" t="str">
        <f>"201503000401"</f>
        <v>201503000401</v>
      </c>
      <c r="H172" t="s">
        <v>429</v>
      </c>
      <c r="I172">
        <v>150</v>
      </c>
      <c r="J172">
        <v>0</v>
      </c>
      <c r="K172">
        <v>0</v>
      </c>
      <c r="L172">
        <v>200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60</v>
      </c>
      <c r="W172">
        <v>420</v>
      </c>
      <c r="X172">
        <v>0</v>
      </c>
      <c r="Z172">
        <v>0</v>
      </c>
      <c r="AA172">
        <v>0</v>
      </c>
      <c r="AB172">
        <v>24</v>
      </c>
      <c r="AC172">
        <v>408</v>
      </c>
      <c r="AD172" t="s">
        <v>430</v>
      </c>
    </row>
    <row r="173" spans="1:30" x14ac:dyDescent="0.25">
      <c r="H173" t="s">
        <v>431</v>
      </c>
    </row>
    <row r="174" spans="1:30" x14ac:dyDescent="0.25">
      <c r="A174">
        <v>84</v>
      </c>
      <c r="B174">
        <v>3400</v>
      </c>
      <c r="C174" t="s">
        <v>432</v>
      </c>
      <c r="D174" t="s">
        <v>433</v>
      </c>
      <c r="E174" t="s">
        <v>34</v>
      </c>
      <c r="F174" t="s">
        <v>434</v>
      </c>
      <c r="G174" t="str">
        <f>"00361837"</f>
        <v>00361837</v>
      </c>
      <c r="H174" t="s">
        <v>435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30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>
        <v>0</v>
      </c>
      <c r="AD174" t="s">
        <v>436</v>
      </c>
    </row>
    <row r="175" spans="1:30" x14ac:dyDescent="0.25">
      <c r="H175" t="s">
        <v>437</v>
      </c>
    </row>
    <row r="176" spans="1:30" x14ac:dyDescent="0.25">
      <c r="A176">
        <v>85</v>
      </c>
      <c r="B176">
        <v>275</v>
      </c>
      <c r="C176" t="s">
        <v>438</v>
      </c>
      <c r="D176" t="s">
        <v>439</v>
      </c>
      <c r="E176" t="s">
        <v>440</v>
      </c>
      <c r="F176" t="s">
        <v>441</v>
      </c>
      <c r="G176" t="str">
        <f>"201409005168"</f>
        <v>201409005168</v>
      </c>
      <c r="H176" t="s">
        <v>336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30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60</v>
      </c>
      <c r="W176">
        <v>420</v>
      </c>
      <c r="X176">
        <v>0</v>
      </c>
      <c r="Z176">
        <v>0</v>
      </c>
      <c r="AA176">
        <v>0</v>
      </c>
      <c r="AB176">
        <v>24</v>
      </c>
      <c r="AC176">
        <v>408</v>
      </c>
      <c r="AD176" t="s">
        <v>442</v>
      </c>
    </row>
    <row r="177" spans="1:30" x14ac:dyDescent="0.25">
      <c r="H177" t="s">
        <v>443</v>
      </c>
    </row>
    <row r="178" spans="1:30" x14ac:dyDescent="0.25">
      <c r="A178">
        <v>86</v>
      </c>
      <c r="B178">
        <v>3347</v>
      </c>
      <c r="C178" t="s">
        <v>444</v>
      </c>
      <c r="D178" t="s">
        <v>33</v>
      </c>
      <c r="E178" t="s">
        <v>445</v>
      </c>
      <c r="F178" t="s">
        <v>446</v>
      </c>
      <c r="G178" t="str">
        <f>"00013803"</f>
        <v>00013803</v>
      </c>
      <c r="H178" t="s">
        <v>309</v>
      </c>
      <c r="I178">
        <v>0</v>
      </c>
      <c r="J178">
        <v>0</v>
      </c>
      <c r="K178">
        <v>0</v>
      </c>
      <c r="L178">
        <v>200</v>
      </c>
      <c r="M178">
        <v>30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60</v>
      </c>
      <c r="W178">
        <v>420</v>
      </c>
      <c r="X178">
        <v>0</v>
      </c>
      <c r="Z178">
        <v>1</v>
      </c>
      <c r="AA178">
        <v>0</v>
      </c>
      <c r="AB178">
        <v>24</v>
      </c>
      <c r="AC178">
        <v>408</v>
      </c>
      <c r="AD178" t="s">
        <v>447</v>
      </c>
    </row>
    <row r="179" spans="1:30" x14ac:dyDescent="0.25">
      <c r="H179">
        <v>1112</v>
      </c>
    </row>
    <row r="180" spans="1:30" x14ac:dyDescent="0.25">
      <c r="A180">
        <v>87</v>
      </c>
      <c r="B180">
        <v>39</v>
      </c>
      <c r="C180" t="s">
        <v>448</v>
      </c>
      <c r="D180" t="s">
        <v>75</v>
      </c>
      <c r="E180" t="s">
        <v>219</v>
      </c>
      <c r="F180" t="s">
        <v>449</v>
      </c>
      <c r="G180" t="str">
        <f>"00013145"</f>
        <v>00013145</v>
      </c>
      <c r="H180" t="s">
        <v>304</v>
      </c>
      <c r="I180">
        <v>0</v>
      </c>
      <c r="J180">
        <v>0</v>
      </c>
      <c r="K180">
        <v>0</v>
      </c>
      <c r="L180">
        <v>200</v>
      </c>
      <c r="M180">
        <v>30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60</v>
      </c>
      <c r="W180">
        <v>420</v>
      </c>
      <c r="X180">
        <v>0</v>
      </c>
      <c r="Z180">
        <v>0</v>
      </c>
      <c r="AA180">
        <v>0</v>
      </c>
      <c r="AB180">
        <v>24</v>
      </c>
      <c r="AC180">
        <v>408</v>
      </c>
      <c r="AD180" t="s">
        <v>450</v>
      </c>
    </row>
    <row r="181" spans="1:30" x14ac:dyDescent="0.25">
      <c r="H181" t="s">
        <v>451</v>
      </c>
    </row>
    <row r="182" spans="1:30" x14ac:dyDescent="0.25">
      <c r="A182">
        <v>88</v>
      </c>
      <c r="B182">
        <v>587</v>
      </c>
      <c r="C182" t="s">
        <v>452</v>
      </c>
      <c r="D182" t="s">
        <v>453</v>
      </c>
      <c r="E182" t="s">
        <v>49</v>
      </c>
      <c r="F182" t="s">
        <v>454</v>
      </c>
      <c r="G182" t="str">
        <f>"201504000036"</f>
        <v>201504000036</v>
      </c>
      <c r="H182" t="s">
        <v>455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30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60</v>
      </c>
      <c r="W182">
        <v>420</v>
      </c>
      <c r="X182">
        <v>0</v>
      </c>
      <c r="Z182">
        <v>0</v>
      </c>
      <c r="AA182">
        <v>0</v>
      </c>
      <c r="AB182">
        <v>24</v>
      </c>
      <c r="AC182">
        <v>408</v>
      </c>
      <c r="AD182" t="s">
        <v>456</v>
      </c>
    </row>
    <row r="183" spans="1:30" x14ac:dyDescent="0.25">
      <c r="H183" t="s">
        <v>457</v>
      </c>
    </row>
    <row r="184" spans="1:30" x14ac:dyDescent="0.25">
      <c r="A184">
        <v>89</v>
      </c>
      <c r="B184">
        <v>1583</v>
      </c>
      <c r="C184" t="s">
        <v>458</v>
      </c>
      <c r="D184" t="s">
        <v>459</v>
      </c>
      <c r="E184" t="s">
        <v>34</v>
      </c>
      <c r="F184" t="s">
        <v>460</v>
      </c>
      <c r="G184" t="str">
        <f>"201504001491"</f>
        <v>201504001491</v>
      </c>
      <c r="H184" t="s">
        <v>461</v>
      </c>
      <c r="I184">
        <v>150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60</v>
      </c>
      <c r="W184">
        <v>420</v>
      </c>
      <c r="X184">
        <v>0</v>
      </c>
      <c r="Z184">
        <v>0</v>
      </c>
      <c r="AA184">
        <v>0</v>
      </c>
      <c r="AB184">
        <v>24</v>
      </c>
      <c r="AC184">
        <v>408</v>
      </c>
      <c r="AD184" t="s">
        <v>462</v>
      </c>
    </row>
    <row r="185" spans="1:30" x14ac:dyDescent="0.25">
      <c r="H185" t="s">
        <v>463</v>
      </c>
    </row>
    <row r="186" spans="1:30" x14ac:dyDescent="0.25">
      <c r="A186">
        <v>90</v>
      </c>
      <c r="B186">
        <v>447</v>
      </c>
      <c r="C186" t="s">
        <v>464</v>
      </c>
      <c r="D186" t="s">
        <v>465</v>
      </c>
      <c r="E186" t="s">
        <v>114</v>
      </c>
      <c r="F186" t="s">
        <v>466</v>
      </c>
      <c r="G186" t="str">
        <f>"00013534"</f>
        <v>00013534</v>
      </c>
      <c r="H186" t="s">
        <v>467</v>
      </c>
      <c r="I186">
        <v>0</v>
      </c>
      <c r="J186">
        <v>0</v>
      </c>
      <c r="K186">
        <v>200</v>
      </c>
      <c r="L186">
        <v>0</v>
      </c>
      <c r="M186">
        <v>130</v>
      </c>
      <c r="N186">
        <v>70</v>
      </c>
      <c r="O186">
        <v>70</v>
      </c>
      <c r="P186">
        <v>0</v>
      </c>
      <c r="Q186">
        <v>30</v>
      </c>
      <c r="R186">
        <v>0</v>
      </c>
      <c r="S186">
        <v>0</v>
      </c>
      <c r="T186">
        <v>0</v>
      </c>
      <c r="U186">
        <v>0</v>
      </c>
      <c r="V186">
        <v>60</v>
      </c>
      <c r="W186">
        <v>420</v>
      </c>
      <c r="X186">
        <v>0</v>
      </c>
      <c r="Z186">
        <v>0</v>
      </c>
      <c r="AA186">
        <v>0</v>
      </c>
      <c r="AB186">
        <v>12</v>
      </c>
      <c r="AC186">
        <v>204</v>
      </c>
      <c r="AD186" t="s">
        <v>468</v>
      </c>
    </row>
    <row r="187" spans="1:30" x14ac:dyDescent="0.25">
      <c r="H187" t="s">
        <v>469</v>
      </c>
    </row>
    <row r="188" spans="1:30" x14ac:dyDescent="0.25">
      <c r="A188">
        <v>91</v>
      </c>
      <c r="B188">
        <v>475</v>
      </c>
      <c r="C188" t="s">
        <v>470</v>
      </c>
      <c r="D188" t="s">
        <v>15</v>
      </c>
      <c r="E188" t="s">
        <v>49</v>
      </c>
      <c r="F188" t="s">
        <v>471</v>
      </c>
      <c r="G188" t="str">
        <f>"200812000567"</f>
        <v>200812000567</v>
      </c>
      <c r="H188" t="s">
        <v>261</v>
      </c>
      <c r="I188">
        <v>0</v>
      </c>
      <c r="J188">
        <v>0</v>
      </c>
      <c r="K188">
        <v>0</v>
      </c>
      <c r="L188">
        <v>200</v>
      </c>
      <c r="M188">
        <v>30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60</v>
      </c>
      <c r="W188">
        <v>420</v>
      </c>
      <c r="X188">
        <v>0</v>
      </c>
      <c r="Z188">
        <v>0</v>
      </c>
      <c r="AA188">
        <v>0</v>
      </c>
      <c r="AB188">
        <v>24</v>
      </c>
      <c r="AC188">
        <v>408</v>
      </c>
      <c r="AD188" t="s">
        <v>472</v>
      </c>
    </row>
    <row r="189" spans="1:30" x14ac:dyDescent="0.25">
      <c r="H189" t="s">
        <v>473</v>
      </c>
    </row>
    <row r="190" spans="1:30" x14ac:dyDescent="0.25">
      <c r="A190">
        <v>92</v>
      </c>
      <c r="B190">
        <v>2040</v>
      </c>
      <c r="C190" t="s">
        <v>474</v>
      </c>
      <c r="D190" t="s">
        <v>475</v>
      </c>
      <c r="E190" t="s">
        <v>15</v>
      </c>
      <c r="F190" t="s">
        <v>476</v>
      </c>
      <c r="G190" t="str">
        <f>"200801010737"</f>
        <v>200801010737</v>
      </c>
      <c r="H190" t="s">
        <v>477</v>
      </c>
      <c r="I190">
        <v>0</v>
      </c>
      <c r="J190">
        <v>0</v>
      </c>
      <c r="K190">
        <v>0</v>
      </c>
      <c r="L190">
        <v>200</v>
      </c>
      <c r="M190">
        <v>30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0</v>
      </c>
      <c r="AD190" t="s">
        <v>478</v>
      </c>
    </row>
    <row r="191" spans="1:30" x14ac:dyDescent="0.25">
      <c r="H191" t="s">
        <v>479</v>
      </c>
    </row>
    <row r="192" spans="1:30" x14ac:dyDescent="0.25">
      <c r="A192">
        <v>93</v>
      </c>
      <c r="B192">
        <v>236</v>
      </c>
      <c r="C192" t="s">
        <v>480</v>
      </c>
      <c r="D192" t="s">
        <v>219</v>
      </c>
      <c r="E192" t="s">
        <v>170</v>
      </c>
      <c r="F192" t="s">
        <v>481</v>
      </c>
      <c r="G192" t="str">
        <f>"200805000208"</f>
        <v>200805000208</v>
      </c>
      <c r="H192" t="s">
        <v>482</v>
      </c>
      <c r="I192">
        <v>0</v>
      </c>
      <c r="J192">
        <v>400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0</v>
      </c>
      <c r="AD192" t="s">
        <v>483</v>
      </c>
    </row>
    <row r="193" spans="1:30" x14ac:dyDescent="0.25">
      <c r="H193">
        <v>1110</v>
      </c>
    </row>
    <row r="194" spans="1:30" x14ac:dyDescent="0.25">
      <c r="A194">
        <v>94</v>
      </c>
      <c r="B194">
        <v>2986</v>
      </c>
      <c r="C194" t="s">
        <v>484</v>
      </c>
      <c r="D194" t="s">
        <v>34</v>
      </c>
      <c r="E194" t="s">
        <v>139</v>
      </c>
      <c r="F194" t="s">
        <v>485</v>
      </c>
      <c r="G194" t="str">
        <f>"00361153"</f>
        <v>00361153</v>
      </c>
      <c r="H194" t="s">
        <v>486</v>
      </c>
      <c r="I194">
        <v>0</v>
      </c>
      <c r="J194">
        <v>0</v>
      </c>
      <c r="K194">
        <v>0</v>
      </c>
      <c r="L194">
        <v>0</v>
      </c>
      <c r="M194">
        <v>130</v>
      </c>
      <c r="N194">
        <v>70</v>
      </c>
      <c r="O194">
        <v>30</v>
      </c>
      <c r="P194">
        <v>70</v>
      </c>
      <c r="Q194">
        <v>50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>
        <v>0</v>
      </c>
      <c r="AB194">
        <v>0</v>
      </c>
      <c r="AC194">
        <v>0</v>
      </c>
      <c r="AD194" t="s">
        <v>487</v>
      </c>
    </row>
    <row r="195" spans="1:30" x14ac:dyDescent="0.25">
      <c r="H195" t="s">
        <v>488</v>
      </c>
    </row>
    <row r="196" spans="1:30" x14ac:dyDescent="0.25">
      <c r="A196">
        <v>95</v>
      </c>
      <c r="B196">
        <v>4396</v>
      </c>
      <c r="C196" t="s">
        <v>489</v>
      </c>
      <c r="D196" t="s">
        <v>490</v>
      </c>
      <c r="E196" t="s">
        <v>127</v>
      </c>
      <c r="F196" t="s">
        <v>491</v>
      </c>
      <c r="G196" t="str">
        <f>"201504003052"</f>
        <v>201504003052</v>
      </c>
      <c r="H196" t="s">
        <v>492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60</v>
      </c>
      <c r="W196">
        <v>420</v>
      </c>
      <c r="X196">
        <v>0</v>
      </c>
      <c r="Z196">
        <v>0</v>
      </c>
      <c r="AA196">
        <v>0</v>
      </c>
      <c r="AB196">
        <v>24</v>
      </c>
      <c r="AC196">
        <v>408</v>
      </c>
      <c r="AD196" t="s">
        <v>493</v>
      </c>
    </row>
    <row r="197" spans="1:30" x14ac:dyDescent="0.25">
      <c r="H197" t="s">
        <v>494</v>
      </c>
    </row>
    <row r="198" spans="1:30" x14ac:dyDescent="0.25">
      <c r="A198">
        <v>96</v>
      </c>
      <c r="B198">
        <v>244</v>
      </c>
      <c r="C198" t="s">
        <v>495</v>
      </c>
      <c r="D198" t="s">
        <v>496</v>
      </c>
      <c r="E198" t="s">
        <v>210</v>
      </c>
      <c r="F198" t="s">
        <v>497</v>
      </c>
      <c r="G198" t="str">
        <f>"200801001079"</f>
        <v>200801001079</v>
      </c>
      <c r="H198" t="s">
        <v>498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63</v>
      </c>
      <c r="W198">
        <v>441</v>
      </c>
      <c r="X198">
        <v>6</v>
      </c>
      <c r="Y198">
        <v>1111</v>
      </c>
      <c r="Z198">
        <v>0</v>
      </c>
      <c r="AA198">
        <v>0</v>
      </c>
      <c r="AB198">
        <v>21</v>
      </c>
      <c r="AC198">
        <v>357</v>
      </c>
      <c r="AD198" t="s">
        <v>499</v>
      </c>
    </row>
    <row r="199" spans="1:30" x14ac:dyDescent="0.25">
      <c r="H199">
        <v>1111</v>
      </c>
    </row>
    <row r="200" spans="1:30" x14ac:dyDescent="0.25">
      <c r="A200">
        <v>97</v>
      </c>
      <c r="B200">
        <v>4326</v>
      </c>
      <c r="C200" t="s">
        <v>500</v>
      </c>
      <c r="D200" t="s">
        <v>210</v>
      </c>
      <c r="E200" t="s">
        <v>34</v>
      </c>
      <c r="F200" t="s">
        <v>501</v>
      </c>
      <c r="G200" t="str">
        <f>"00324666"</f>
        <v>00324666</v>
      </c>
      <c r="H200" t="s">
        <v>36</v>
      </c>
      <c r="I200">
        <v>0</v>
      </c>
      <c r="J200">
        <v>400</v>
      </c>
      <c r="K200">
        <v>0</v>
      </c>
      <c r="L200">
        <v>260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46</v>
      </c>
      <c r="W200">
        <v>322</v>
      </c>
      <c r="X200">
        <v>0</v>
      </c>
      <c r="Z200">
        <v>0</v>
      </c>
      <c r="AA200">
        <v>0</v>
      </c>
      <c r="AB200">
        <v>0</v>
      </c>
      <c r="AC200">
        <v>0</v>
      </c>
      <c r="AD200" t="s">
        <v>502</v>
      </c>
    </row>
    <row r="201" spans="1:30" x14ac:dyDescent="0.25">
      <c r="H201" t="s">
        <v>118</v>
      </c>
    </row>
    <row r="202" spans="1:30" x14ac:dyDescent="0.25">
      <c r="A202">
        <v>98</v>
      </c>
      <c r="B202">
        <v>229</v>
      </c>
      <c r="C202" t="s">
        <v>503</v>
      </c>
      <c r="D202" t="s">
        <v>49</v>
      </c>
      <c r="E202" t="s">
        <v>114</v>
      </c>
      <c r="F202" t="s">
        <v>504</v>
      </c>
      <c r="G202" t="str">
        <f>"200801003281"</f>
        <v>200801003281</v>
      </c>
      <c r="H202" t="s">
        <v>505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70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>
        <v>0</v>
      </c>
      <c r="AD202" t="s">
        <v>506</v>
      </c>
    </row>
    <row r="203" spans="1:30" x14ac:dyDescent="0.25">
      <c r="H203" t="s">
        <v>507</v>
      </c>
    </row>
    <row r="204" spans="1:30" x14ac:dyDescent="0.25">
      <c r="A204">
        <v>99</v>
      </c>
      <c r="B204">
        <v>1111</v>
      </c>
      <c r="C204" t="s">
        <v>508</v>
      </c>
      <c r="D204" t="s">
        <v>509</v>
      </c>
      <c r="E204" t="s">
        <v>114</v>
      </c>
      <c r="F204" t="s">
        <v>510</v>
      </c>
      <c r="G204" t="str">
        <f>"201504003318"</f>
        <v>201504003318</v>
      </c>
      <c r="H204" t="s">
        <v>511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>
        <v>0</v>
      </c>
      <c r="AB204">
        <v>24</v>
      </c>
      <c r="AC204">
        <v>408</v>
      </c>
      <c r="AD204" t="s">
        <v>512</v>
      </c>
    </row>
    <row r="205" spans="1:30" x14ac:dyDescent="0.25">
      <c r="H205" t="s">
        <v>513</v>
      </c>
    </row>
    <row r="206" spans="1:30" x14ac:dyDescent="0.25">
      <c r="A206">
        <v>100</v>
      </c>
      <c r="B206">
        <v>980</v>
      </c>
      <c r="C206" t="s">
        <v>514</v>
      </c>
      <c r="D206" t="s">
        <v>34</v>
      </c>
      <c r="E206" t="s">
        <v>515</v>
      </c>
      <c r="F206" t="s">
        <v>516</v>
      </c>
      <c r="G206" t="str">
        <f>"00306097"</f>
        <v>00306097</v>
      </c>
      <c r="H206">
        <v>825</v>
      </c>
      <c r="I206">
        <v>0</v>
      </c>
      <c r="J206">
        <v>0</v>
      </c>
      <c r="K206">
        <v>200</v>
      </c>
      <c r="L206">
        <v>200</v>
      </c>
      <c r="M206">
        <v>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>
        <v>0</v>
      </c>
      <c r="AD206">
        <v>1843</v>
      </c>
    </row>
    <row r="207" spans="1:30" x14ac:dyDescent="0.25">
      <c r="H207">
        <v>1106</v>
      </c>
    </row>
    <row r="208" spans="1:30" x14ac:dyDescent="0.25">
      <c r="A208">
        <v>101</v>
      </c>
      <c r="B208">
        <v>2960</v>
      </c>
      <c r="C208" t="s">
        <v>517</v>
      </c>
      <c r="D208" t="s">
        <v>518</v>
      </c>
      <c r="E208" t="s">
        <v>519</v>
      </c>
      <c r="F208" t="s">
        <v>520</v>
      </c>
      <c r="G208" t="str">
        <f>"00030311"</f>
        <v>00030311</v>
      </c>
      <c r="H208" t="s">
        <v>521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30</v>
      </c>
      <c r="O208">
        <v>30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60</v>
      </c>
      <c r="W208">
        <v>420</v>
      </c>
      <c r="X208">
        <v>0</v>
      </c>
      <c r="Z208">
        <v>0</v>
      </c>
      <c r="AA208">
        <v>0</v>
      </c>
      <c r="AB208">
        <v>24</v>
      </c>
      <c r="AC208">
        <v>408</v>
      </c>
      <c r="AD208" t="s">
        <v>522</v>
      </c>
    </row>
    <row r="209" spans="1:30" x14ac:dyDescent="0.25">
      <c r="H209" t="s">
        <v>523</v>
      </c>
    </row>
    <row r="210" spans="1:30" x14ac:dyDescent="0.25">
      <c r="A210">
        <v>102</v>
      </c>
      <c r="B210">
        <v>88</v>
      </c>
      <c r="C210" t="s">
        <v>524</v>
      </c>
      <c r="D210" t="s">
        <v>114</v>
      </c>
      <c r="E210" t="s">
        <v>34</v>
      </c>
      <c r="F210" t="s">
        <v>525</v>
      </c>
      <c r="G210" t="str">
        <f>"00011321"</f>
        <v>00011321</v>
      </c>
      <c r="H210" t="s">
        <v>309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30</v>
      </c>
      <c r="R210">
        <v>0</v>
      </c>
      <c r="S210">
        <v>0</v>
      </c>
      <c r="T210">
        <v>0</v>
      </c>
      <c r="U210">
        <v>0</v>
      </c>
      <c r="V210">
        <v>67</v>
      </c>
      <c r="W210">
        <v>469</v>
      </c>
      <c r="X210">
        <v>6</v>
      </c>
      <c r="Y210">
        <v>1109</v>
      </c>
      <c r="Z210">
        <v>0</v>
      </c>
      <c r="AA210">
        <v>0</v>
      </c>
      <c r="AB210">
        <v>17</v>
      </c>
      <c r="AC210">
        <v>289</v>
      </c>
      <c r="AD210" t="s">
        <v>526</v>
      </c>
    </row>
    <row r="211" spans="1:30" x14ac:dyDescent="0.25">
      <c r="H211">
        <v>1109</v>
      </c>
    </row>
    <row r="212" spans="1:30" x14ac:dyDescent="0.25">
      <c r="A212">
        <v>103</v>
      </c>
      <c r="B212">
        <v>2385</v>
      </c>
      <c r="C212" t="s">
        <v>527</v>
      </c>
      <c r="D212" t="s">
        <v>528</v>
      </c>
      <c r="E212" t="s">
        <v>114</v>
      </c>
      <c r="F212" t="s">
        <v>529</v>
      </c>
      <c r="G212" t="str">
        <f>"00359349"</f>
        <v>00359349</v>
      </c>
      <c r="H212" t="s">
        <v>43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30</v>
      </c>
      <c r="S212">
        <v>0</v>
      </c>
      <c r="T212">
        <v>0</v>
      </c>
      <c r="U212">
        <v>0</v>
      </c>
      <c r="V212">
        <v>78</v>
      </c>
      <c r="W212">
        <v>546</v>
      </c>
      <c r="X212">
        <v>0</v>
      </c>
      <c r="Z212">
        <v>0</v>
      </c>
      <c r="AA212">
        <v>0</v>
      </c>
      <c r="AB212">
        <v>6</v>
      </c>
      <c r="AC212">
        <v>102</v>
      </c>
      <c r="AD212" t="s">
        <v>530</v>
      </c>
    </row>
    <row r="213" spans="1:30" x14ac:dyDescent="0.25">
      <c r="H213" t="s">
        <v>531</v>
      </c>
    </row>
    <row r="214" spans="1:30" x14ac:dyDescent="0.25">
      <c r="A214">
        <v>104</v>
      </c>
      <c r="B214">
        <v>4049</v>
      </c>
      <c r="C214" t="s">
        <v>532</v>
      </c>
      <c r="D214" t="s">
        <v>40</v>
      </c>
      <c r="E214" t="s">
        <v>533</v>
      </c>
      <c r="F214" t="s">
        <v>534</v>
      </c>
      <c r="G214" t="str">
        <f>"200712002894"</f>
        <v>200712002894</v>
      </c>
      <c r="H214" t="s">
        <v>535</v>
      </c>
      <c r="I214">
        <v>0</v>
      </c>
      <c r="J214">
        <v>0</v>
      </c>
      <c r="K214">
        <v>0</v>
      </c>
      <c r="L214">
        <v>260</v>
      </c>
      <c r="M214">
        <v>0</v>
      </c>
      <c r="N214">
        <v>70</v>
      </c>
      <c r="O214">
        <v>0</v>
      </c>
      <c r="P214">
        <v>30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81</v>
      </c>
      <c r="W214">
        <v>567</v>
      </c>
      <c r="X214">
        <v>0</v>
      </c>
      <c r="Z214">
        <v>0</v>
      </c>
      <c r="AA214">
        <v>0</v>
      </c>
      <c r="AB214">
        <v>0</v>
      </c>
      <c r="AC214">
        <v>0</v>
      </c>
      <c r="AD214" t="s">
        <v>536</v>
      </c>
    </row>
    <row r="215" spans="1:30" x14ac:dyDescent="0.25">
      <c r="H215" t="s">
        <v>537</v>
      </c>
    </row>
    <row r="216" spans="1:30" x14ac:dyDescent="0.25">
      <c r="A216">
        <v>105</v>
      </c>
      <c r="B216">
        <v>1174</v>
      </c>
      <c r="C216" t="s">
        <v>538</v>
      </c>
      <c r="D216" t="s">
        <v>539</v>
      </c>
      <c r="E216" t="s">
        <v>139</v>
      </c>
      <c r="F216" t="s">
        <v>540</v>
      </c>
      <c r="G216" t="str">
        <f>"201504003147"</f>
        <v>201504003147</v>
      </c>
      <c r="H216" t="s">
        <v>541</v>
      </c>
      <c r="I216">
        <v>0</v>
      </c>
      <c r="J216">
        <v>400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0</v>
      </c>
      <c r="AD216" t="s">
        <v>542</v>
      </c>
    </row>
    <row r="217" spans="1:30" x14ac:dyDescent="0.25">
      <c r="H217" t="s">
        <v>543</v>
      </c>
    </row>
    <row r="218" spans="1:30" x14ac:dyDescent="0.25">
      <c r="A218">
        <v>106</v>
      </c>
      <c r="B218">
        <v>751</v>
      </c>
      <c r="C218" t="s">
        <v>544</v>
      </c>
      <c r="D218" t="s">
        <v>48</v>
      </c>
      <c r="E218" t="s">
        <v>34</v>
      </c>
      <c r="F218" t="s">
        <v>545</v>
      </c>
      <c r="G218" t="str">
        <f>"201411000432"</f>
        <v>201411000432</v>
      </c>
      <c r="H218" t="s">
        <v>546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60</v>
      </c>
      <c r="W218">
        <v>420</v>
      </c>
      <c r="X218">
        <v>0</v>
      </c>
      <c r="Z218">
        <v>0</v>
      </c>
      <c r="AA218">
        <v>0</v>
      </c>
      <c r="AB218">
        <v>24</v>
      </c>
      <c r="AC218">
        <v>408</v>
      </c>
      <c r="AD218" t="s">
        <v>547</v>
      </c>
    </row>
    <row r="219" spans="1:30" x14ac:dyDescent="0.25">
      <c r="H219" t="s">
        <v>548</v>
      </c>
    </row>
    <row r="220" spans="1:30" x14ac:dyDescent="0.25">
      <c r="A220">
        <v>107</v>
      </c>
      <c r="B220">
        <v>2387</v>
      </c>
      <c r="C220" t="s">
        <v>549</v>
      </c>
      <c r="D220" t="s">
        <v>550</v>
      </c>
      <c r="E220" t="s">
        <v>14</v>
      </c>
      <c r="F220" t="s">
        <v>551</v>
      </c>
      <c r="G220" t="str">
        <f>"00013981"</f>
        <v>00013981</v>
      </c>
      <c r="H220">
        <v>935</v>
      </c>
      <c r="I220">
        <v>0</v>
      </c>
      <c r="J220">
        <v>0</v>
      </c>
      <c r="K220">
        <v>0</v>
      </c>
      <c r="L220">
        <v>200</v>
      </c>
      <c r="M220">
        <v>30</v>
      </c>
      <c r="N220">
        <v>30</v>
      </c>
      <c r="O220">
        <v>0</v>
      </c>
      <c r="P220">
        <v>30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0</v>
      </c>
      <c r="AD220">
        <v>1813</v>
      </c>
    </row>
    <row r="221" spans="1:30" x14ac:dyDescent="0.25">
      <c r="H221" t="s">
        <v>384</v>
      </c>
    </row>
    <row r="222" spans="1:30" x14ac:dyDescent="0.25">
      <c r="A222">
        <v>108</v>
      </c>
      <c r="B222">
        <v>777</v>
      </c>
      <c r="C222" t="s">
        <v>552</v>
      </c>
      <c r="D222" t="s">
        <v>350</v>
      </c>
      <c r="E222" t="s">
        <v>114</v>
      </c>
      <c r="F222" t="s">
        <v>553</v>
      </c>
      <c r="G222" t="str">
        <f>"00075585"</f>
        <v>00075585</v>
      </c>
      <c r="H222" t="s">
        <v>162</v>
      </c>
      <c r="I222">
        <v>0</v>
      </c>
      <c r="J222">
        <v>0</v>
      </c>
      <c r="K222">
        <v>200</v>
      </c>
      <c r="L222">
        <v>0</v>
      </c>
      <c r="M222">
        <v>100</v>
      </c>
      <c r="N222">
        <v>70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0</v>
      </c>
      <c r="AD222" t="s">
        <v>554</v>
      </c>
    </row>
    <row r="223" spans="1:30" x14ac:dyDescent="0.25">
      <c r="H223" t="s">
        <v>555</v>
      </c>
    </row>
    <row r="224" spans="1:30" x14ac:dyDescent="0.25">
      <c r="A224">
        <v>109</v>
      </c>
      <c r="B224">
        <v>4424</v>
      </c>
      <c r="C224" t="s">
        <v>556</v>
      </c>
      <c r="D224" t="s">
        <v>557</v>
      </c>
      <c r="E224" t="s">
        <v>334</v>
      </c>
      <c r="F224" t="s">
        <v>558</v>
      </c>
      <c r="G224" t="str">
        <f>"00014978"</f>
        <v>00014978</v>
      </c>
      <c r="H224">
        <v>803</v>
      </c>
      <c r="I224">
        <v>0</v>
      </c>
      <c r="J224">
        <v>0</v>
      </c>
      <c r="K224">
        <v>200</v>
      </c>
      <c r="L224">
        <v>0</v>
      </c>
      <c r="M224">
        <v>130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0</v>
      </c>
      <c r="AD224">
        <v>1791</v>
      </c>
    </row>
    <row r="225" spans="1:30" x14ac:dyDescent="0.25">
      <c r="H225" t="s">
        <v>559</v>
      </c>
    </row>
    <row r="226" spans="1:30" x14ac:dyDescent="0.25">
      <c r="A226">
        <v>110</v>
      </c>
      <c r="B226">
        <v>4080</v>
      </c>
      <c r="C226" t="s">
        <v>560</v>
      </c>
      <c r="D226" t="s">
        <v>14</v>
      </c>
      <c r="E226" t="s">
        <v>49</v>
      </c>
      <c r="F226" t="s">
        <v>561</v>
      </c>
      <c r="G226" t="str">
        <f>"00340733"</f>
        <v>00340733</v>
      </c>
      <c r="H226" t="s">
        <v>151</v>
      </c>
      <c r="I226">
        <v>0</v>
      </c>
      <c r="J226">
        <v>400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84</v>
      </c>
      <c r="W226">
        <v>588</v>
      </c>
      <c r="X226">
        <v>0</v>
      </c>
      <c r="Z226">
        <v>0</v>
      </c>
      <c r="AA226">
        <v>0</v>
      </c>
      <c r="AB226">
        <v>0</v>
      </c>
      <c r="AC226">
        <v>0</v>
      </c>
      <c r="AD226" t="s">
        <v>562</v>
      </c>
    </row>
    <row r="227" spans="1:30" x14ac:dyDescent="0.25">
      <c r="H227" t="s">
        <v>563</v>
      </c>
    </row>
    <row r="228" spans="1:30" x14ac:dyDescent="0.25">
      <c r="A228">
        <v>111</v>
      </c>
      <c r="B228">
        <v>475</v>
      </c>
      <c r="C228" t="s">
        <v>470</v>
      </c>
      <c r="D228" t="s">
        <v>15</v>
      </c>
      <c r="E228" t="s">
        <v>49</v>
      </c>
      <c r="F228" t="s">
        <v>471</v>
      </c>
      <c r="G228" t="str">
        <f>"200812000567"</f>
        <v>200812000567</v>
      </c>
      <c r="H228" t="s">
        <v>261</v>
      </c>
      <c r="I228">
        <v>0</v>
      </c>
      <c r="J228">
        <v>0</v>
      </c>
      <c r="K228">
        <v>0</v>
      </c>
      <c r="L228">
        <v>200</v>
      </c>
      <c r="M228">
        <v>30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70</v>
      </c>
      <c r="W228">
        <v>490</v>
      </c>
      <c r="X228">
        <v>0</v>
      </c>
      <c r="Z228">
        <v>0</v>
      </c>
      <c r="AA228">
        <v>0</v>
      </c>
      <c r="AB228">
        <v>14</v>
      </c>
      <c r="AC228">
        <v>238</v>
      </c>
      <c r="AD228" t="s">
        <v>564</v>
      </c>
    </row>
    <row r="229" spans="1:30" x14ac:dyDescent="0.25">
      <c r="H229" t="s">
        <v>473</v>
      </c>
    </row>
    <row r="230" spans="1:30" x14ac:dyDescent="0.25">
      <c r="A230">
        <v>112</v>
      </c>
      <c r="B230">
        <v>1293</v>
      </c>
      <c r="C230" t="s">
        <v>565</v>
      </c>
      <c r="D230" t="s">
        <v>49</v>
      </c>
      <c r="E230" t="s">
        <v>219</v>
      </c>
      <c r="F230" t="s">
        <v>566</v>
      </c>
      <c r="G230" t="str">
        <f>"201504000995"</f>
        <v>201504000995</v>
      </c>
      <c r="H230" t="s">
        <v>215</v>
      </c>
      <c r="I230">
        <v>0</v>
      </c>
      <c r="J230">
        <v>0</v>
      </c>
      <c r="K230">
        <v>0</v>
      </c>
      <c r="L230">
        <v>200</v>
      </c>
      <c r="M230">
        <v>30</v>
      </c>
      <c r="N230">
        <v>70</v>
      </c>
      <c r="O230">
        <v>0</v>
      </c>
      <c r="P230">
        <v>0</v>
      </c>
      <c r="Q230">
        <v>30</v>
      </c>
      <c r="R230">
        <v>0</v>
      </c>
      <c r="S230">
        <v>0</v>
      </c>
      <c r="T230">
        <v>0</v>
      </c>
      <c r="U230">
        <v>0</v>
      </c>
      <c r="V230">
        <v>84</v>
      </c>
      <c r="W230">
        <v>588</v>
      </c>
      <c r="X230">
        <v>0</v>
      </c>
      <c r="Z230">
        <v>0</v>
      </c>
      <c r="AA230">
        <v>0</v>
      </c>
      <c r="AB230">
        <v>0</v>
      </c>
      <c r="AC230">
        <v>0</v>
      </c>
      <c r="AD230" t="s">
        <v>567</v>
      </c>
    </row>
    <row r="231" spans="1:30" x14ac:dyDescent="0.25">
      <c r="H231" t="s">
        <v>384</v>
      </c>
    </row>
    <row r="232" spans="1:30" x14ac:dyDescent="0.25">
      <c r="A232">
        <v>113</v>
      </c>
      <c r="B232">
        <v>4448</v>
      </c>
      <c r="C232" t="s">
        <v>568</v>
      </c>
      <c r="D232" t="s">
        <v>14</v>
      </c>
      <c r="E232" t="s">
        <v>569</v>
      </c>
      <c r="F232" t="s">
        <v>570</v>
      </c>
      <c r="G232" t="str">
        <f>"200805001419"</f>
        <v>200805001419</v>
      </c>
      <c r="H232" t="s">
        <v>571</v>
      </c>
      <c r="I232">
        <v>150</v>
      </c>
      <c r="J232">
        <v>0</v>
      </c>
      <c r="K232">
        <v>0</v>
      </c>
      <c r="L232">
        <v>200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>
        <v>0</v>
      </c>
      <c r="AB232">
        <v>0</v>
      </c>
      <c r="AC232">
        <v>0</v>
      </c>
      <c r="AD232" t="s">
        <v>572</v>
      </c>
    </row>
    <row r="233" spans="1:30" x14ac:dyDescent="0.25">
      <c r="H233" t="s">
        <v>573</v>
      </c>
    </row>
    <row r="234" spans="1:30" x14ac:dyDescent="0.25">
      <c r="A234">
        <v>114</v>
      </c>
      <c r="B234">
        <v>3145</v>
      </c>
      <c r="C234" t="s">
        <v>574</v>
      </c>
      <c r="D234" t="s">
        <v>575</v>
      </c>
      <c r="E234" t="s">
        <v>48</v>
      </c>
      <c r="F234" t="s">
        <v>576</v>
      </c>
      <c r="G234" t="str">
        <f>"00178960"</f>
        <v>00178960</v>
      </c>
      <c r="H234" t="s">
        <v>577</v>
      </c>
      <c r="I234">
        <v>150</v>
      </c>
      <c r="J234">
        <v>0</v>
      </c>
      <c r="K234">
        <v>0</v>
      </c>
      <c r="L234">
        <v>200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>
        <v>0</v>
      </c>
      <c r="AD234" t="s">
        <v>578</v>
      </c>
    </row>
    <row r="235" spans="1:30" x14ac:dyDescent="0.25">
      <c r="H235" t="s">
        <v>579</v>
      </c>
    </row>
    <row r="236" spans="1:30" x14ac:dyDescent="0.25">
      <c r="A236">
        <v>115</v>
      </c>
      <c r="B236">
        <v>4386</v>
      </c>
      <c r="C236" t="s">
        <v>322</v>
      </c>
      <c r="D236" t="s">
        <v>140</v>
      </c>
      <c r="E236" t="s">
        <v>323</v>
      </c>
      <c r="F236" t="s">
        <v>324</v>
      </c>
      <c r="G236" t="str">
        <f>"00305437"</f>
        <v>00305437</v>
      </c>
      <c r="H236" t="s">
        <v>242</v>
      </c>
      <c r="I236">
        <v>0</v>
      </c>
      <c r="J236">
        <v>0</v>
      </c>
      <c r="K236">
        <v>0</v>
      </c>
      <c r="L236">
        <v>260</v>
      </c>
      <c r="M236">
        <v>0</v>
      </c>
      <c r="N236">
        <v>70</v>
      </c>
      <c r="O236">
        <v>30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84</v>
      </c>
      <c r="W236">
        <v>588</v>
      </c>
      <c r="X236">
        <v>0</v>
      </c>
      <c r="Z236">
        <v>0</v>
      </c>
      <c r="AA236">
        <v>0</v>
      </c>
      <c r="AB236">
        <v>0</v>
      </c>
      <c r="AC236">
        <v>0</v>
      </c>
      <c r="AD236" t="s">
        <v>580</v>
      </c>
    </row>
    <row r="237" spans="1:30" x14ac:dyDescent="0.25">
      <c r="H237" t="s">
        <v>326</v>
      </c>
    </row>
    <row r="238" spans="1:30" x14ac:dyDescent="0.25">
      <c r="A238">
        <v>116</v>
      </c>
      <c r="B238">
        <v>2433</v>
      </c>
      <c r="C238" t="s">
        <v>581</v>
      </c>
      <c r="D238" t="s">
        <v>418</v>
      </c>
      <c r="E238" t="s">
        <v>127</v>
      </c>
      <c r="F238" t="s">
        <v>582</v>
      </c>
      <c r="G238" t="str">
        <f>"201504002364"</f>
        <v>201504002364</v>
      </c>
      <c r="H238" t="s">
        <v>583</v>
      </c>
      <c r="I238">
        <v>0</v>
      </c>
      <c r="J238">
        <v>0</v>
      </c>
      <c r="K238">
        <v>0</v>
      </c>
      <c r="L238">
        <v>260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83</v>
      </c>
      <c r="W238">
        <v>581</v>
      </c>
      <c r="X238">
        <v>0</v>
      </c>
      <c r="Z238">
        <v>0</v>
      </c>
      <c r="AA238">
        <v>0</v>
      </c>
      <c r="AB238">
        <v>1</v>
      </c>
      <c r="AC238">
        <v>17</v>
      </c>
      <c r="AD238" t="s">
        <v>584</v>
      </c>
    </row>
    <row r="239" spans="1:30" x14ac:dyDescent="0.25">
      <c r="H239" t="s">
        <v>585</v>
      </c>
    </row>
    <row r="240" spans="1:30" x14ac:dyDescent="0.25">
      <c r="A240">
        <v>117</v>
      </c>
      <c r="B240">
        <v>971</v>
      </c>
      <c r="C240" t="s">
        <v>586</v>
      </c>
      <c r="D240" t="s">
        <v>34</v>
      </c>
      <c r="E240" t="s">
        <v>114</v>
      </c>
      <c r="F240" t="s">
        <v>587</v>
      </c>
      <c r="G240" t="str">
        <f>"00307110"</f>
        <v>00307110</v>
      </c>
      <c r="H240" t="s">
        <v>588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60</v>
      </c>
      <c r="W240">
        <v>420</v>
      </c>
      <c r="X240">
        <v>0</v>
      </c>
      <c r="Z240">
        <v>0</v>
      </c>
      <c r="AA240">
        <v>0</v>
      </c>
      <c r="AB240">
        <v>24</v>
      </c>
      <c r="AC240">
        <v>408</v>
      </c>
      <c r="AD240" t="s">
        <v>589</v>
      </c>
    </row>
    <row r="241" spans="1:30" x14ac:dyDescent="0.25">
      <c r="H241">
        <v>1112</v>
      </c>
    </row>
    <row r="242" spans="1:30" x14ac:dyDescent="0.25">
      <c r="A242">
        <v>118</v>
      </c>
      <c r="B242">
        <v>1316</v>
      </c>
      <c r="C242" t="s">
        <v>590</v>
      </c>
      <c r="D242" t="s">
        <v>591</v>
      </c>
      <c r="E242" t="s">
        <v>49</v>
      </c>
      <c r="F242" t="s">
        <v>592</v>
      </c>
      <c r="G242" t="str">
        <f>"00014345"</f>
        <v>00014345</v>
      </c>
      <c r="H242" t="s">
        <v>593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50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>
        <v>0</v>
      </c>
      <c r="AB242">
        <v>0</v>
      </c>
      <c r="AC242">
        <v>0</v>
      </c>
      <c r="AD242" t="s">
        <v>594</v>
      </c>
    </row>
    <row r="243" spans="1:30" x14ac:dyDescent="0.25">
      <c r="H243" t="s">
        <v>595</v>
      </c>
    </row>
    <row r="244" spans="1:30" x14ac:dyDescent="0.25">
      <c r="A244">
        <v>119</v>
      </c>
      <c r="B244">
        <v>1350</v>
      </c>
      <c r="C244" t="s">
        <v>596</v>
      </c>
      <c r="D244" t="s">
        <v>597</v>
      </c>
      <c r="E244" t="s">
        <v>170</v>
      </c>
      <c r="F244" t="s">
        <v>598</v>
      </c>
      <c r="G244" t="str">
        <f>"00013556"</f>
        <v>00013556</v>
      </c>
      <c r="H244" t="s">
        <v>599</v>
      </c>
      <c r="I244">
        <v>0</v>
      </c>
      <c r="J244">
        <v>0</v>
      </c>
      <c r="K244">
        <v>200</v>
      </c>
      <c r="L244">
        <v>0</v>
      </c>
      <c r="M244">
        <v>100</v>
      </c>
      <c r="N244">
        <v>70</v>
      </c>
      <c r="O244">
        <v>0</v>
      </c>
      <c r="P244">
        <v>0</v>
      </c>
      <c r="Q244">
        <v>0</v>
      </c>
      <c r="R244">
        <v>30</v>
      </c>
      <c r="S244">
        <v>0</v>
      </c>
      <c r="T244">
        <v>0</v>
      </c>
      <c r="U244">
        <v>0</v>
      </c>
      <c r="V244">
        <v>83</v>
      </c>
      <c r="W244">
        <v>581</v>
      </c>
      <c r="X244">
        <v>0</v>
      </c>
      <c r="Z244">
        <v>0</v>
      </c>
      <c r="AA244">
        <v>0</v>
      </c>
      <c r="AB244">
        <v>0</v>
      </c>
      <c r="AC244">
        <v>0</v>
      </c>
      <c r="AD244" t="s">
        <v>600</v>
      </c>
    </row>
    <row r="245" spans="1:30" x14ac:dyDescent="0.25">
      <c r="H245" t="s">
        <v>601</v>
      </c>
    </row>
    <row r="246" spans="1:30" x14ac:dyDescent="0.25">
      <c r="A246">
        <v>120</v>
      </c>
      <c r="B246">
        <v>4282</v>
      </c>
      <c r="C246" t="s">
        <v>602</v>
      </c>
      <c r="D246" t="s">
        <v>200</v>
      </c>
      <c r="E246" t="s">
        <v>603</v>
      </c>
      <c r="F246" t="s">
        <v>604</v>
      </c>
      <c r="G246" t="str">
        <f>"00015199"</f>
        <v>00015199</v>
      </c>
      <c r="H246" t="s">
        <v>157</v>
      </c>
      <c r="I246">
        <v>0</v>
      </c>
      <c r="J246">
        <v>400</v>
      </c>
      <c r="K246">
        <v>0</v>
      </c>
      <c r="L246">
        <v>0</v>
      </c>
      <c r="M246">
        <v>0</v>
      </c>
      <c r="N246">
        <v>70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61</v>
      </c>
      <c r="W246">
        <v>427</v>
      </c>
      <c r="X246">
        <v>0</v>
      </c>
      <c r="Z246">
        <v>0</v>
      </c>
      <c r="AA246">
        <v>0</v>
      </c>
      <c r="AB246">
        <v>0</v>
      </c>
      <c r="AC246">
        <v>0</v>
      </c>
      <c r="AD246" t="s">
        <v>605</v>
      </c>
    </row>
    <row r="247" spans="1:30" x14ac:dyDescent="0.25">
      <c r="H247">
        <v>1107</v>
      </c>
    </row>
    <row r="248" spans="1:30" x14ac:dyDescent="0.25">
      <c r="A248">
        <v>121</v>
      </c>
      <c r="B248">
        <v>3511</v>
      </c>
      <c r="C248" t="s">
        <v>606</v>
      </c>
      <c r="D248" t="s">
        <v>433</v>
      </c>
      <c r="E248" t="s">
        <v>14</v>
      </c>
      <c r="F248" t="s">
        <v>607</v>
      </c>
      <c r="G248" t="str">
        <f>"201504000340"</f>
        <v>201504000340</v>
      </c>
      <c r="H248" t="s">
        <v>58</v>
      </c>
      <c r="I248">
        <v>150</v>
      </c>
      <c r="J248">
        <v>0</v>
      </c>
      <c r="K248">
        <v>0</v>
      </c>
      <c r="L248">
        <v>200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84</v>
      </c>
      <c r="W248">
        <v>588</v>
      </c>
      <c r="X248">
        <v>0</v>
      </c>
      <c r="Z248">
        <v>0</v>
      </c>
      <c r="AA248">
        <v>0</v>
      </c>
      <c r="AB248">
        <v>0</v>
      </c>
      <c r="AC248">
        <v>0</v>
      </c>
      <c r="AD248" t="s">
        <v>608</v>
      </c>
    </row>
    <row r="249" spans="1:30" x14ac:dyDescent="0.25">
      <c r="H249">
        <v>1110</v>
      </c>
    </row>
    <row r="250" spans="1:30" x14ac:dyDescent="0.25">
      <c r="A250">
        <v>122</v>
      </c>
      <c r="B250">
        <v>5007</v>
      </c>
      <c r="C250" t="s">
        <v>609</v>
      </c>
      <c r="D250" t="s">
        <v>200</v>
      </c>
      <c r="E250" t="s">
        <v>114</v>
      </c>
      <c r="F250" t="s">
        <v>610</v>
      </c>
      <c r="G250" t="str">
        <f>"00013297"</f>
        <v>00013297</v>
      </c>
      <c r="H250" t="s">
        <v>247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50</v>
      </c>
      <c r="P250">
        <v>0</v>
      </c>
      <c r="Q250">
        <v>0</v>
      </c>
      <c r="R250">
        <v>30</v>
      </c>
      <c r="S250">
        <v>0</v>
      </c>
      <c r="T250">
        <v>0</v>
      </c>
      <c r="U250">
        <v>0</v>
      </c>
      <c r="V250">
        <v>60</v>
      </c>
      <c r="W250">
        <v>420</v>
      </c>
      <c r="X250">
        <v>0</v>
      </c>
      <c r="Z250">
        <v>0</v>
      </c>
      <c r="AA250">
        <v>0</v>
      </c>
      <c r="AB250">
        <v>24</v>
      </c>
      <c r="AC250">
        <v>408</v>
      </c>
      <c r="AD250" t="s">
        <v>611</v>
      </c>
    </row>
    <row r="251" spans="1:30" x14ac:dyDescent="0.25">
      <c r="H251">
        <v>1112</v>
      </c>
    </row>
    <row r="252" spans="1:30" x14ac:dyDescent="0.25">
      <c r="A252">
        <v>123</v>
      </c>
      <c r="B252">
        <v>2414</v>
      </c>
      <c r="C252" t="s">
        <v>612</v>
      </c>
      <c r="D252" t="s">
        <v>518</v>
      </c>
      <c r="E252" t="s">
        <v>48</v>
      </c>
      <c r="F252" t="s">
        <v>613</v>
      </c>
      <c r="G252" t="str">
        <f>"00297112"</f>
        <v>00297112</v>
      </c>
      <c r="H252" t="s">
        <v>70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70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0</v>
      </c>
      <c r="AD252" t="s">
        <v>614</v>
      </c>
    </row>
    <row r="253" spans="1:30" x14ac:dyDescent="0.25">
      <c r="H253" t="s">
        <v>615</v>
      </c>
    </row>
    <row r="254" spans="1:30" x14ac:dyDescent="0.25">
      <c r="A254">
        <v>124</v>
      </c>
      <c r="B254">
        <v>1504</v>
      </c>
      <c r="C254" t="s">
        <v>616</v>
      </c>
      <c r="D254" t="s">
        <v>617</v>
      </c>
      <c r="E254" t="s">
        <v>170</v>
      </c>
      <c r="F254" t="s">
        <v>618</v>
      </c>
      <c r="G254" t="str">
        <f>"00027841"</f>
        <v>00027841</v>
      </c>
      <c r="H254" t="s">
        <v>619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30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0</v>
      </c>
      <c r="AA254">
        <v>0</v>
      </c>
      <c r="AB254">
        <v>0</v>
      </c>
      <c r="AC254">
        <v>0</v>
      </c>
      <c r="AD254" t="s">
        <v>620</v>
      </c>
    </row>
    <row r="255" spans="1:30" x14ac:dyDescent="0.25">
      <c r="H255" t="s">
        <v>621</v>
      </c>
    </row>
    <row r="256" spans="1:30" x14ac:dyDescent="0.25">
      <c r="A256">
        <v>125</v>
      </c>
      <c r="B256">
        <v>448</v>
      </c>
      <c r="C256" t="s">
        <v>622</v>
      </c>
      <c r="D256" t="s">
        <v>623</v>
      </c>
      <c r="E256" t="s">
        <v>48</v>
      </c>
      <c r="F256" t="s">
        <v>624</v>
      </c>
      <c r="G256" t="str">
        <f>"00256207"</f>
        <v>00256207</v>
      </c>
      <c r="H256" t="s">
        <v>393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>
        <v>0</v>
      </c>
      <c r="AD256" t="s">
        <v>625</v>
      </c>
    </row>
    <row r="257" spans="1:30" x14ac:dyDescent="0.25">
      <c r="H257" t="s">
        <v>626</v>
      </c>
    </row>
    <row r="258" spans="1:30" x14ac:dyDescent="0.25">
      <c r="A258">
        <v>126</v>
      </c>
      <c r="B258">
        <v>727</v>
      </c>
      <c r="C258" t="s">
        <v>627</v>
      </c>
      <c r="D258" t="s">
        <v>628</v>
      </c>
      <c r="E258" t="s">
        <v>34</v>
      </c>
      <c r="F258" t="s">
        <v>629</v>
      </c>
      <c r="G258" t="str">
        <f>"201406014935"</f>
        <v>201406014935</v>
      </c>
      <c r="H258" t="s">
        <v>583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50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0</v>
      </c>
      <c r="AB258">
        <v>0</v>
      </c>
      <c r="AC258">
        <v>0</v>
      </c>
      <c r="AD258" t="s">
        <v>630</v>
      </c>
    </row>
    <row r="259" spans="1:30" x14ac:dyDescent="0.25">
      <c r="H259" t="s">
        <v>631</v>
      </c>
    </row>
    <row r="260" spans="1:30" x14ac:dyDescent="0.25">
      <c r="A260">
        <v>127</v>
      </c>
      <c r="B260">
        <v>1141</v>
      </c>
      <c r="C260" t="s">
        <v>632</v>
      </c>
      <c r="D260" t="s">
        <v>170</v>
      </c>
      <c r="E260" t="s">
        <v>140</v>
      </c>
      <c r="F260" t="s">
        <v>633</v>
      </c>
      <c r="G260" t="str">
        <f>"00013793"</f>
        <v>00013793</v>
      </c>
      <c r="H260" t="s">
        <v>634</v>
      </c>
      <c r="I260">
        <v>150</v>
      </c>
      <c r="J260">
        <v>0</v>
      </c>
      <c r="K260">
        <v>0</v>
      </c>
      <c r="L260">
        <v>0</v>
      </c>
      <c r="M260">
        <v>130</v>
      </c>
      <c r="N260">
        <v>70</v>
      </c>
      <c r="O260">
        <v>0</v>
      </c>
      <c r="P260">
        <v>50</v>
      </c>
      <c r="Q260">
        <v>30</v>
      </c>
      <c r="R260">
        <v>0</v>
      </c>
      <c r="S260">
        <v>0</v>
      </c>
      <c r="T260">
        <v>0</v>
      </c>
      <c r="U260">
        <v>0</v>
      </c>
      <c r="V260">
        <v>84</v>
      </c>
      <c r="W260">
        <v>588</v>
      </c>
      <c r="X260">
        <v>0</v>
      </c>
      <c r="Z260">
        <v>0</v>
      </c>
      <c r="AA260">
        <v>0</v>
      </c>
      <c r="AB260">
        <v>0</v>
      </c>
      <c r="AC260">
        <v>0</v>
      </c>
      <c r="AD260" t="s">
        <v>635</v>
      </c>
    </row>
    <row r="261" spans="1:30" x14ac:dyDescent="0.25">
      <c r="H261" t="s">
        <v>636</v>
      </c>
    </row>
    <row r="262" spans="1:30" x14ac:dyDescent="0.25">
      <c r="A262">
        <v>128</v>
      </c>
      <c r="B262">
        <v>1523</v>
      </c>
      <c r="C262" t="s">
        <v>637</v>
      </c>
      <c r="D262" t="s">
        <v>34</v>
      </c>
      <c r="E262" t="s">
        <v>127</v>
      </c>
      <c r="F262" t="s">
        <v>638</v>
      </c>
      <c r="G262" t="str">
        <f>"201411000796"</f>
        <v>201411000796</v>
      </c>
      <c r="H262" t="s">
        <v>639</v>
      </c>
      <c r="I262">
        <v>0</v>
      </c>
      <c r="J262">
        <v>0</v>
      </c>
      <c r="K262">
        <v>0</v>
      </c>
      <c r="L262">
        <v>200</v>
      </c>
      <c r="M262">
        <v>30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>
        <v>0</v>
      </c>
      <c r="AD262" t="s">
        <v>640</v>
      </c>
    </row>
    <row r="263" spans="1:30" x14ac:dyDescent="0.25">
      <c r="H263">
        <v>1108</v>
      </c>
    </row>
    <row r="264" spans="1:30" x14ac:dyDescent="0.25">
      <c r="A264">
        <v>129</v>
      </c>
      <c r="B264">
        <v>409</v>
      </c>
      <c r="C264" t="s">
        <v>641</v>
      </c>
      <c r="D264" t="s">
        <v>126</v>
      </c>
      <c r="E264" t="s">
        <v>75</v>
      </c>
      <c r="F264" t="s">
        <v>642</v>
      </c>
      <c r="G264" t="str">
        <f>"00253824"</f>
        <v>00253824</v>
      </c>
      <c r="H264" t="s">
        <v>99</v>
      </c>
      <c r="I264">
        <v>0</v>
      </c>
      <c r="J264">
        <v>400</v>
      </c>
      <c r="K264">
        <v>0</v>
      </c>
      <c r="L264">
        <v>0</v>
      </c>
      <c r="M264">
        <v>0</v>
      </c>
      <c r="N264">
        <v>50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60</v>
      </c>
      <c r="W264">
        <v>420</v>
      </c>
      <c r="X264">
        <v>0</v>
      </c>
      <c r="Z264">
        <v>0</v>
      </c>
      <c r="AA264">
        <v>0</v>
      </c>
      <c r="AB264">
        <v>0</v>
      </c>
      <c r="AC264">
        <v>0</v>
      </c>
      <c r="AD264" t="s">
        <v>643</v>
      </c>
    </row>
    <row r="265" spans="1:30" x14ac:dyDescent="0.25">
      <c r="H265" t="s">
        <v>644</v>
      </c>
    </row>
    <row r="266" spans="1:30" x14ac:dyDescent="0.25">
      <c r="A266">
        <v>130</v>
      </c>
      <c r="B266">
        <v>3687</v>
      </c>
      <c r="C266" t="s">
        <v>645</v>
      </c>
      <c r="D266" t="s">
        <v>67</v>
      </c>
      <c r="E266" t="s">
        <v>219</v>
      </c>
      <c r="F266" t="s">
        <v>646</v>
      </c>
      <c r="G266" t="str">
        <f>"00305117"</f>
        <v>00305117</v>
      </c>
      <c r="H266" t="s">
        <v>647</v>
      </c>
      <c r="I266">
        <v>0</v>
      </c>
      <c r="J266">
        <v>0</v>
      </c>
      <c r="K266">
        <v>0</v>
      </c>
      <c r="L266">
        <v>200</v>
      </c>
      <c r="M266">
        <v>30</v>
      </c>
      <c r="N266">
        <v>70</v>
      </c>
      <c r="O266">
        <v>0</v>
      </c>
      <c r="P266">
        <v>0</v>
      </c>
      <c r="Q266">
        <v>30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0</v>
      </c>
      <c r="AD266" t="s">
        <v>648</v>
      </c>
    </row>
    <row r="267" spans="1:30" x14ac:dyDescent="0.25">
      <c r="H267" t="s">
        <v>649</v>
      </c>
    </row>
    <row r="268" spans="1:30" x14ac:dyDescent="0.25">
      <c r="A268">
        <v>131</v>
      </c>
      <c r="B268">
        <v>2948</v>
      </c>
      <c r="C268" t="s">
        <v>650</v>
      </c>
      <c r="D268" t="s">
        <v>651</v>
      </c>
      <c r="E268" t="s">
        <v>75</v>
      </c>
      <c r="F268" t="s">
        <v>652</v>
      </c>
      <c r="G268" t="str">
        <f>"201512001765"</f>
        <v>201512001765</v>
      </c>
      <c r="H268" t="s">
        <v>653</v>
      </c>
      <c r="I268">
        <v>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30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>
        <v>0</v>
      </c>
      <c r="AD268" t="s">
        <v>654</v>
      </c>
    </row>
    <row r="269" spans="1:30" x14ac:dyDescent="0.25">
      <c r="H269" t="s">
        <v>655</v>
      </c>
    </row>
    <row r="270" spans="1:30" x14ac:dyDescent="0.25">
      <c r="A270">
        <v>132</v>
      </c>
      <c r="B270">
        <v>136</v>
      </c>
      <c r="C270" t="s">
        <v>396</v>
      </c>
      <c r="D270" t="s">
        <v>397</v>
      </c>
      <c r="E270" t="s">
        <v>171</v>
      </c>
      <c r="F270" t="s">
        <v>398</v>
      </c>
      <c r="G270" t="str">
        <f>"00013149"</f>
        <v>00013149</v>
      </c>
      <c r="H270" t="s">
        <v>399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30</v>
      </c>
      <c r="R270">
        <v>50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>
        <v>0</v>
      </c>
      <c r="AD270" t="s">
        <v>656</v>
      </c>
    </row>
    <row r="271" spans="1:30" x14ac:dyDescent="0.25">
      <c r="H271" t="s">
        <v>401</v>
      </c>
    </row>
    <row r="272" spans="1:30" x14ac:dyDescent="0.25">
      <c r="A272">
        <v>133</v>
      </c>
      <c r="B272">
        <v>5105</v>
      </c>
      <c r="C272" t="s">
        <v>657</v>
      </c>
      <c r="D272" t="s">
        <v>658</v>
      </c>
      <c r="E272" t="s">
        <v>48</v>
      </c>
      <c r="F272" t="s">
        <v>659</v>
      </c>
      <c r="G272" t="str">
        <f>"200807000023"</f>
        <v>200807000023</v>
      </c>
      <c r="H272" t="s">
        <v>58</v>
      </c>
      <c r="I272">
        <v>0</v>
      </c>
      <c r="J272">
        <v>0</v>
      </c>
      <c r="K272">
        <v>200</v>
      </c>
      <c r="L272">
        <v>0</v>
      </c>
      <c r="M272">
        <v>100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84</v>
      </c>
      <c r="W272">
        <v>588</v>
      </c>
      <c r="X272">
        <v>0</v>
      </c>
      <c r="Z272">
        <v>0</v>
      </c>
      <c r="AA272">
        <v>0</v>
      </c>
      <c r="AB272">
        <v>0</v>
      </c>
      <c r="AC272">
        <v>0</v>
      </c>
      <c r="AD272" t="s">
        <v>660</v>
      </c>
    </row>
    <row r="273" spans="1:30" x14ac:dyDescent="0.25">
      <c r="H273" t="s">
        <v>661</v>
      </c>
    </row>
    <row r="274" spans="1:30" x14ac:dyDescent="0.25">
      <c r="A274">
        <v>134</v>
      </c>
      <c r="B274">
        <v>1938</v>
      </c>
      <c r="C274" t="s">
        <v>662</v>
      </c>
      <c r="D274" t="s">
        <v>33</v>
      </c>
      <c r="E274" t="s">
        <v>170</v>
      </c>
      <c r="F274" t="s">
        <v>663</v>
      </c>
      <c r="G274" t="str">
        <f>"200801006764"</f>
        <v>200801006764</v>
      </c>
      <c r="H274" t="s">
        <v>541</v>
      </c>
      <c r="I274">
        <v>0</v>
      </c>
      <c r="J274">
        <v>0</v>
      </c>
      <c r="K274">
        <v>0</v>
      </c>
      <c r="L274">
        <v>260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84</v>
      </c>
      <c r="W274">
        <v>588</v>
      </c>
      <c r="X274">
        <v>0</v>
      </c>
      <c r="Z274">
        <v>0</v>
      </c>
      <c r="AA274">
        <v>0</v>
      </c>
      <c r="AB274">
        <v>0</v>
      </c>
      <c r="AC274">
        <v>0</v>
      </c>
      <c r="AD274" t="s">
        <v>664</v>
      </c>
    </row>
    <row r="275" spans="1:30" x14ac:dyDescent="0.25">
      <c r="H275">
        <v>1107</v>
      </c>
    </row>
    <row r="276" spans="1:30" x14ac:dyDescent="0.25">
      <c r="A276">
        <v>135</v>
      </c>
      <c r="B276">
        <v>3509</v>
      </c>
      <c r="C276" t="s">
        <v>665</v>
      </c>
      <c r="D276" t="s">
        <v>666</v>
      </c>
      <c r="E276" t="s">
        <v>667</v>
      </c>
      <c r="F276" t="s">
        <v>668</v>
      </c>
      <c r="G276" t="str">
        <f>"00366116"</f>
        <v>00366116</v>
      </c>
      <c r="H276" t="s">
        <v>669</v>
      </c>
      <c r="I276">
        <v>0</v>
      </c>
      <c r="J276">
        <v>0</v>
      </c>
      <c r="K276">
        <v>0</v>
      </c>
      <c r="L276">
        <v>200</v>
      </c>
      <c r="M276">
        <v>30</v>
      </c>
      <c r="N276">
        <v>50</v>
      </c>
      <c r="O276">
        <v>0</v>
      </c>
      <c r="P276">
        <v>30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>
        <v>0</v>
      </c>
      <c r="AD276" t="s">
        <v>670</v>
      </c>
    </row>
    <row r="277" spans="1:30" x14ac:dyDescent="0.25">
      <c r="H277" t="s">
        <v>671</v>
      </c>
    </row>
    <row r="278" spans="1:30" x14ac:dyDescent="0.25">
      <c r="A278">
        <v>136</v>
      </c>
      <c r="B278">
        <v>1633</v>
      </c>
      <c r="C278" t="s">
        <v>672</v>
      </c>
      <c r="D278" t="s">
        <v>673</v>
      </c>
      <c r="E278" t="s">
        <v>34</v>
      </c>
      <c r="F278" t="s">
        <v>674</v>
      </c>
      <c r="G278" t="str">
        <f>"200811001129"</f>
        <v>200811001129</v>
      </c>
      <c r="H278" t="s">
        <v>675</v>
      </c>
      <c r="I278">
        <v>0</v>
      </c>
      <c r="J278">
        <v>0</v>
      </c>
      <c r="K278">
        <v>0</v>
      </c>
      <c r="L278">
        <v>260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6</v>
      </c>
      <c r="Y278">
        <v>1111</v>
      </c>
      <c r="Z278">
        <v>0</v>
      </c>
      <c r="AA278">
        <v>0</v>
      </c>
      <c r="AB278">
        <v>0</v>
      </c>
      <c r="AC278">
        <v>0</v>
      </c>
      <c r="AD278" t="s">
        <v>676</v>
      </c>
    </row>
    <row r="279" spans="1:30" x14ac:dyDescent="0.25">
      <c r="H279">
        <v>1111</v>
      </c>
    </row>
    <row r="280" spans="1:30" x14ac:dyDescent="0.25">
      <c r="A280">
        <v>137</v>
      </c>
      <c r="B280">
        <v>2041</v>
      </c>
      <c r="C280" t="s">
        <v>677</v>
      </c>
      <c r="D280" t="s">
        <v>678</v>
      </c>
      <c r="E280" t="s">
        <v>34</v>
      </c>
      <c r="F280" t="s">
        <v>679</v>
      </c>
      <c r="G280" t="str">
        <f>"201504001062"</f>
        <v>201504001062</v>
      </c>
      <c r="H280">
        <v>836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>
        <v>0</v>
      </c>
      <c r="AD280">
        <v>1694</v>
      </c>
    </row>
    <row r="281" spans="1:30" x14ac:dyDescent="0.25">
      <c r="H281" t="s">
        <v>680</v>
      </c>
    </row>
    <row r="282" spans="1:30" x14ac:dyDescent="0.25">
      <c r="A282">
        <v>138</v>
      </c>
      <c r="B282">
        <v>2078</v>
      </c>
      <c r="C282" t="s">
        <v>681</v>
      </c>
      <c r="D282" t="s">
        <v>418</v>
      </c>
      <c r="E282" t="s">
        <v>15</v>
      </c>
      <c r="F282" t="s">
        <v>682</v>
      </c>
      <c r="G282" t="str">
        <f>"201402008466"</f>
        <v>201402008466</v>
      </c>
      <c r="H282">
        <v>803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70</v>
      </c>
      <c r="O282">
        <v>30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0</v>
      </c>
      <c r="AB282">
        <v>0</v>
      </c>
      <c r="AC282">
        <v>0</v>
      </c>
      <c r="AD282">
        <v>1691</v>
      </c>
    </row>
    <row r="283" spans="1:30" x14ac:dyDescent="0.25">
      <c r="H283" t="s">
        <v>683</v>
      </c>
    </row>
    <row r="284" spans="1:30" x14ac:dyDescent="0.25">
      <c r="A284">
        <v>139</v>
      </c>
      <c r="B284">
        <v>3229</v>
      </c>
      <c r="C284" t="s">
        <v>684</v>
      </c>
      <c r="D284" t="s">
        <v>67</v>
      </c>
      <c r="E284" t="s">
        <v>34</v>
      </c>
      <c r="F284" t="s">
        <v>685</v>
      </c>
      <c r="G284" t="str">
        <f>"00339729"</f>
        <v>00339729</v>
      </c>
      <c r="H284" t="s">
        <v>686</v>
      </c>
      <c r="I284">
        <v>0</v>
      </c>
      <c r="J284">
        <v>0</v>
      </c>
      <c r="K284">
        <v>0</v>
      </c>
      <c r="L284">
        <v>0</v>
      </c>
      <c r="M284">
        <v>100</v>
      </c>
      <c r="N284">
        <v>70</v>
      </c>
      <c r="O284">
        <v>30</v>
      </c>
      <c r="P284">
        <v>0</v>
      </c>
      <c r="Q284">
        <v>0</v>
      </c>
      <c r="R284">
        <v>30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>
        <v>0</v>
      </c>
      <c r="AB284">
        <v>0</v>
      </c>
      <c r="AC284">
        <v>0</v>
      </c>
      <c r="AD284" t="s">
        <v>687</v>
      </c>
    </row>
    <row r="285" spans="1:30" x14ac:dyDescent="0.25">
      <c r="H285">
        <v>1110</v>
      </c>
    </row>
    <row r="286" spans="1:30" x14ac:dyDescent="0.25">
      <c r="A286">
        <v>140</v>
      </c>
      <c r="B286">
        <v>1370</v>
      </c>
      <c r="C286" t="s">
        <v>688</v>
      </c>
      <c r="D286" t="s">
        <v>33</v>
      </c>
      <c r="E286" t="s">
        <v>114</v>
      </c>
      <c r="F286" t="s">
        <v>689</v>
      </c>
      <c r="G286" t="str">
        <f>"00314193"</f>
        <v>00314193</v>
      </c>
      <c r="H286" t="s">
        <v>206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>
        <v>0</v>
      </c>
      <c r="AD286" t="s">
        <v>690</v>
      </c>
    </row>
    <row r="287" spans="1:30" x14ac:dyDescent="0.25">
      <c r="H287" t="s">
        <v>691</v>
      </c>
    </row>
    <row r="288" spans="1:30" x14ac:dyDescent="0.25">
      <c r="A288">
        <v>141</v>
      </c>
      <c r="B288">
        <v>4641</v>
      </c>
      <c r="C288" t="s">
        <v>692</v>
      </c>
      <c r="D288" t="s">
        <v>693</v>
      </c>
      <c r="E288" t="s">
        <v>34</v>
      </c>
      <c r="F288" t="s">
        <v>694</v>
      </c>
      <c r="G288" t="str">
        <f>"00232701"</f>
        <v>00232701</v>
      </c>
      <c r="H288" t="s">
        <v>70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60</v>
      </c>
      <c r="W288">
        <v>420</v>
      </c>
      <c r="X288">
        <v>0</v>
      </c>
      <c r="Z288">
        <v>0</v>
      </c>
      <c r="AA288">
        <v>0</v>
      </c>
      <c r="AB288">
        <v>24</v>
      </c>
      <c r="AC288">
        <v>408</v>
      </c>
      <c r="AD288" t="s">
        <v>695</v>
      </c>
    </row>
    <row r="289" spans="1:30" x14ac:dyDescent="0.25">
      <c r="H289" t="s">
        <v>696</v>
      </c>
    </row>
    <row r="290" spans="1:30" x14ac:dyDescent="0.25">
      <c r="A290">
        <v>142</v>
      </c>
      <c r="B290">
        <v>4641</v>
      </c>
      <c r="C290" t="s">
        <v>692</v>
      </c>
      <c r="D290" t="s">
        <v>693</v>
      </c>
      <c r="E290" t="s">
        <v>34</v>
      </c>
      <c r="F290" t="s">
        <v>694</v>
      </c>
      <c r="G290" t="str">
        <f>"00232701"</f>
        <v>00232701</v>
      </c>
      <c r="H290" t="s">
        <v>70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60</v>
      </c>
      <c r="W290">
        <v>420</v>
      </c>
      <c r="X290">
        <v>6</v>
      </c>
      <c r="Y290" t="s">
        <v>697</v>
      </c>
      <c r="Z290">
        <v>0</v>
      </c>
      <c r="AA290">
        <v>0</v>
      </c>
      <c r="AB290">
        <v>24</v>
      </c>
      <c r="AC290">
        <v>408</v>
      </c>
      <c r="AD290" t="s">
        <v>695</v>
      </c>
    </row>
    <row r="291" spans="1:30" x14ac:dyDescent="0.25">
      <c r="H291" t="s">
        <v>696</v>
      </c>
    </row>
    <row r="292" spans="1:30" x14ac:dyDescent="0.25">
      <c r="A292">
        <v>143</v>
      </c>
      <c r="B292">
        <v>3304</v>
      </c>
      <c r="C292" t="s">
        <v>698</v>
      </c>
      <c r="D292" t="s">
        <v>699</v>
      </c>
      <c r="E292" t="s">
        <v>700</v>
      </c>
      <c r="F292" t="s">
        <v>701</v>
      </c>
      <c r="G292" t="str">
        <f>"00213225"</f>
        <v>00213225</v>
      </c>
      <c r="H292">
        <v>550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70</v>
      </c>
      <c r="T292">
        <v>0</v>
      </c>
      <c r="U292">
        <v>0</v>
      </c>
      <c r="V292">
        <v>60</v>
      </c>
      <c r="W292">
        <v>420</v>
      </c>
      <c r="X292">
        <v>0</v>
      </c>
      <c r="Z292">
        <v>1</v>
      </c>
      <c r="AA292">
        <v>0</v>
      </c>
      <c r="AB292">
        <v>24</v>
      </c>
      <c r="AC292">
        <v>408</v>
      </c>
      <c r="AD292">
        <v>1678</v>
      </c>
    </row>
    <row r="293" spans="1:30" x14ac:dyDescent="0.25">
      <c r="H293">
        <v>1107</v>
      </c>
    </row>
    <row r="294" spans="1:30" x14ac:dyDescent="0.25">
      <c r="A294">
        <v>144</v>
      </c>
      <c r="B294">
        <v>639</v>
      </c>
      <c r="C294" t="s">
        <v>702</v>
      </c>
      <c r="D294" t="s">
        <v>145</v>
      </c>
      <c r="E294" t="s">
        <v>219</v>
      </c>
      <c r="F294" t="s">
        <v>703</v>
      </c>
      <c r="G294" t="str">
        <f>"201412005502"</f>
        <v>201412005502</v>
      </c>
      <c r="H294" t="s">
        <v>704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70</v>
      </c>
      <c r="O294">
        <v>30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84</v>
      </c>
      <c r="W294">
        <v>588</v>
      </c>
      <c r="X294">
        <v>0</v>
      </c>
      <c r="Z294">
        <v>0</v>
      </c>
      <c r="AA294">
        <v>0</v>
      </c>
      <c r="AB294">
        <v>0</v>
      </c>
      <c r="AC294">
        <v>0</v>
      </c>
      <c r="AD294" t="s">
        <v>705</v>
      </c>
    </row>
    <row r="295" spans="1:30" x14ac:dyDescent="0.25">
      <c r="H295" t="s">
        <v>706</v>
      </c>
    </row>
    <row r="296" spans="1:30" x14ac:dyDescent="0.25">
      <c r="A296">
        <v>145</v>
      </c>
      <c r="B296">
        <v>1698</v>
      </c>
      <c r="C296" t="s">
        <v>707</v>
      </c>
      <c r="D296" t="s">
        <v>219</v>
      </c>
      <c r="E296" t="s">
        <v>204</v>
      </c>
      <c r="F296" t="s">
        <v>708</v>
      </c>
      <c r="G296" t="str">
        <f>"201504003055"</f>
        <v>201504003055</v>
      </c>
      <c r="H296" t="s">
        <v>709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50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79</v>
      </c>
      <c r="W296">
        <v>553</v>
      </c>
      <c r="X296">
        <v>0</v>
      </c>
      <c r="Z296">
        <v>0</v>
      </c>
      <c r="AA296">
        <v>0</v>
      </c>
      <c r="AB296">
        <v>0</v>
      </c>
      <c r="AC296">
        <v>0</v>
      </c>
      <c r="AD296" t="s">
        <v>710</v>
      </c>
    </row>
    <row r="297" spans="1:30" x14ac:dyDescent="0.25">
      <c r="H297" t="s">
        <v>711</v>
      </c>
    </row>
    <row r="298" spans="1:30" x14ac:dyDescent="0.25">
      <c r="A298">
        <v>146</v>
      </c>
      <c r="B298">
        <v>1005</v>
      </c>
      <c r="C298" t="s">
        <v>712</v>
      </c>
      <c r="D298" t="s">
        <v>15</v>
      </c>
      <c r="E298" t="s">
        <v>377</v>
      </c>
      <c r="F298" t="s">
        <v>713</v>
      </c>
      <c r="G298" t="str">
        <f>"00292471"</f>
        <v>00292471</v>
      </c>
      <c r="H298" t="s">
        <v>714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0</v>
      </c>
      <c r="AB298">
        <v>0</v>
      </c>
      <c r="AC298">
        <v>0</v>
      </c>
      <c r="AD298" t="s">
        <v>710</v>
      </c>
    </row>
    <row r="299" spans="1:30" x14ac:dyDescent="0.25">
      <c r="H299">
        <v>1106</v>
      </c>
    </row>
    <row r="300" spans="1:30" x14ac:dyDescent="0.25">
      <c r="A300">
        <v>147</v>
      </c>
      <c r="B300">
        <v>1799</v>
      </c>
      <c r="C300" t="s">
        <v>715</v>
      </c>
      <c r="D300" t="s">
        <v>716</v>
      </c>
      <c r="E300" t="s">
        <v>717</v>
      </c>
      <c r="F300" t="s">
        <v>718</v>
      </c>
      <c r="G300" t="str">
        <f>"200809000664"</f>
        <v>200809000664</v>
      </c>
      <c r="H300" t="s">
        <v>122</v>
      </c>
      <c r="I300">
        <v>0</v>
      </c>
      <c r="J300">
        <v>0</v>
      </c>
      <c r="K300">
        <v>0</v>
      </c>
      <c r="L300">
        <v>0</v>
      </c>
      <c r="M300">
        <v>100</v>
      </c>
      <c r="N300">
        <v>70</v>
      </c>
      <c r="O300">
        <v>50</v>
      </c>
      <c r="P300">
        <v>0</v>
      </c>
      <c r="Q300">
        <v>30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>
        <v>0</v>
      </c>
      <c r="AD300" t="s">
        <v>719</v>
      </c>
    </row>
    <row r="301" spans="1:30" x14ac:dyDescent="0.25">
      <c r="H301" t="s">
        <v>118</v>
      </c>
    </row>
    <row r="302" spans="1:30" x14ac:dyDescent="0.25">
      <c r="A302">
        <v>148</v>
      </c>
      <c r="B302">
        <v>4075</v>
      </c>
      <c r="C302" t="s">
        <v>720</v>
      </c>
      <c r="D302" t="s">
        <v>200</v>
      </c>
      <c r="E302" t="s">
        <v>721</v>
      </c>
      <c r="F302" t="s">
        <v>722</v>
      </c>
      <c r="G302" t="str">
        <f>"00369044"</f>
        <v>00369044</v>
      </c>
      <c r="H302" t="s">
        <v>723</v>
      </c>
      <c r="I302">
        <v>0</v>
      </c>
      <c r="J302">
        <v>0</v>
      </c>
      <c r="K302">
        <v>0</v>
      </c>
      <c r="L302">
        <v>0</v>
      </c>
      <c r="M302">
        <v>100</v>
      </c>
      <c r="N302">
        <v>50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>
        <v>0</v>
      </c>
      <c r="AD302" t="s">
        <v>724</v>
      </c>
    </row>
    <row r="303" spans="1:30" x14ac:dyDescent="0.25">
      <c r="H303" t="s">
        <v>725</v>
      </c>
    </row>
    <row r="304" spans="1:30" x14ac:dyDescent="0.25">
      <c r="A304">
        <v>149</v>
      </c>
      <c r="B304">
        <v>2334</v>
      </c>
      <c r="C304" t="s">
        <v>726</v>
      </c>
      <c r="D304" t="s">
        <v>33</v>
      </c>
      <c r="E304" t="s">
        <v>41</v>
      </c>
      <c r="F304" t="s">
        <v>727</v>
      </c>
      <c r="G304" t="str">
        <f>"201504001674"</f>
        <v>201504001674</v>
      </c>
      <c r="H304" t="s">
        <v>309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70</v>
      </c>
      <c r="O304">
        <v>30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84</v>
      </c>
      <c r="W304">
        <v>588</v>
      </c>
      <c r="X304">
        <v>0</v>
      </c>
      <c r="Z304">
        <v>0</v>
      </c>
      <c r="AA304">
        <v>0</v>
      </c>
      <c r="AB304">
        <v>0</v>
      </c>
      <c r="AC304">
        <v>0</v>
      </c>
      <c r="AD304" t="s">
        <v>728</v>
      </c>
    </row>
    <row r="305" spans="1:30" x14ac:dyDescent="0.25">
      <c r="H305" t="s">
        <v>729</v>
      </c>
    </row>
    <row r="306" spans="1:30" x14ac:dyDescent="0.25">
      <c r="A306">
        <v>150</v>
      </c>
      <c r="B306">
        <v>3903</v>
      </c>
      <c r="C306" t="s">
        <v>131</v>
      </c>
      <c r="D306" t="s">
        <v>730</v>
      </c>
      <c r="E306" t="s">
        <v>515</v>
      </c>
      <c r="F306" t="s">
        <v>731</v>
      </c>
      <c r="G306" t="str">
        <f>"00287453"</f>
        <v>00287453</v>
      </c>
      <c r="H306">
        <v>957</v>
      </c>
      <c r="I306">
        <v>0</v>
      </c>
      <c r="J306">
        <v>400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34</v>
      </c>
      <c r="W306">
        <v>238</v>
      </c>
      <c r="X306">
        <v>0</v>
      </c>
      <c r="Z306">
        <v>0</v>
      </c>
      <c r="AA306">
        <v>0</v>
      </c>
      <c r="AB306">
        <v>0</v>
      </c>
      <c r="AC306">
        <v>0</v>
      </c>
      <c r="AD306">
        <v>1665</v>
      </c>
    </row>
    <row r="307" spans="1:30" x14ac:dyDescent="0.25">
      <c r="H307">
        <v>1110</v>
      </c>
    </row>
    <row r="308" spans="1:30" x14ac:dyDescent="0.25">
      <c r="A308">
        <v>151</v>
      </c>
      <c r="B308">
        <v>1247</v>
      </c>
      <c r="C308" t="s">
        <v>732</v>
      </c>
      <c r="D308" t="s">
        <v>33</v>
      </c>
      <c r="E308" t="s">
        <v>459</v>
      </c>
      <c r="F308" t="s">
        <v>733</v>
      </c>
      <c r="G308" t="str">
        <f>"200802005175"</f>
        <v>200802005175</v>
      </c>
      <c r="H308" t="s">
        <v>734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30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60</v>
      </c>
      <c r="W308">
        <v>420</v>
      </c>
      <c r="X308">
        <v>0</v>
      </c>
      <c r="Z308">
        <v>0</v>
      </c>
      <c r="AA308">
        <v>0</v>
      </c>
      <c r="AB308">
        <v>24</v>
      </c>
      <c r="AC308">
        <v>408</v>
      </c>
      <c r="AD308" t="s">
        <v>735</v>
      </c>
    </row>
    <row r="309" spans="1:30" x14ac:dyDescent="0.25">
      <c r="H309" t="s">
        <v>736</v>
      </c>
    </row>
    <row r="310" spans="1:30" x14ac:dyDescent="0.25">
      <c r="A310">
        <v>152</v>
      </c>
      <c r="B310">
        <v>2398</v>
      </c>
      <c r="C310" t="s">
        <v>737</v>
      </c>
      <c r="D310" t="s">
        <v>34</v>
      </c>
      <c r="E310" t="s">
        <v>114</v>
      </c>
      <c r="F310" t="s">
        <v>738</v>
      </c>
      <c r="G310" t="str">
        <f>"00264711"</f>
        <v>00264711</v>
      </c>
      <c r="H310">
        <v>770</v>
      </c>
      <c r="I310">
        <v>0</v>
      </c>
      <c r="J310">
        <v>0</v>
      </c>
      <c r="K310">
        <v>0</v>
      </c>
      <c r="L310">
        <v>200</v>
      </c>
      <c r="M310">
        <v>30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80</v>
      </c>
      <c r="W310">
        <v>560</v>
      </c>
      <c r="X310">
        <v>6</v>
      </c>
      <c r="Y310" t="s">
        <v>697</v>
      </c>
      <c r="Z310">
        <v>0</v>
      </c>
      <c r="AA310">
        <v>0</v>
      </c>
      <c r="AB310">
        <v>4</v>
      </c>
      <c r="AC310">
        <v>68</v>
      </c>
      <c r="AD310">
        <v>1658</v>
      </c>
    </row>
    <row r="311" spans="1:30" x14ac:dyDescent="0.25">
      <c r="H311" t="s">
        <v>739</v>
      </c>
    </row>
    <row r="312" spans="1:30" x14ac:dyDescent="0.25">
      <c r="A312">
        <v>153</v>
      </c>
      <c r="B312">
        <v>2398</v>
      </c>
      <c r="C312" t="s">
        <v>737</v>
      </c>
      <c r="D312" t="s">
        <v>34</v>
      </c>
      <c r="E312" t="s">
        <v>114</v>
      </c>
      <c r="F312" t="s">
        <v>738</v>
      </c>
      <c r="G312" t="str">
        <f>"00264711"</f>
        <v>00264711</v>
      </c>
      <c r="H312">
        <v>770</v>
      </c>
      <c r="I312">
        <v>0</v>
      </c>
      <c r="J312">
        <v>0</v>
      </c>
      <c r="K312">
        <v>0</v>
      </c>
      <c r="L312">
        <v>200</v>
      </c>
      <c r="M312">
        <v>30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80</v>
      </c>
      <c r="W312">
        <v>560</v>
      </c>
      <c r="X312">
        <v>0</v>
      </c>
      <c r="Z312">
        <v>0</v>
      </c>
      <c r="AA312">
        <v>0</v>
      </c>
      <c r="AB312">
        <v>4</v>
      </c>
      <c r="AC312">
        <v>68</v>
      </c>
      <c r="AD312">
        <v>1658</v>
      </c>
    </row>
    <row r="313" spans="1:30" x14ac:dyDescent="0.25">
      <c r="H313" t="s">
        <v>739</v>
      </c>
    </row>
    <row r="314" spans="1:30" x14ac:dyDescent="0.25">
      <c r="A314">
        <v>154</v>
      </c>
      <c r="B314">
        <v>1634</v>
      </c>
      <c r="C314" t="s">
        <v>740</v>
      </c>
      <c r="D314" t="s">
        <v>40</v>
      </c>
      <c r="E314" t="s">
        <v>48</v>
      </c>
      <c r="F314" t="s">
        <v>741</v>
      </c>
      <c r="G314" t="str">
        <f>"201402007317"</f>
        <v>201402007317</v>
      </c>
      <c r="H314">
        <v>770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70</v>
      </c>
      <c r="O314">
        <v>30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>
        <v>0</v>
      </c>
      <c r="AD314">
        <v>1658</v>
      </c>
    </row>
    <row r="315" spans="1:30" x14ac:dyDescent="0.25">
      <c r="H315" t="s">
        <v>742</v>
      </c>
    </row>
    <row r="316" spans="1:30" x14ac:dyDescent="0.25">
      <c r="A316">
        <v>155</v>
      </c>
      <c r="B316">
        <v>3883</v>
      </c>
      <c r="C316" t="s">
        <v>189</v>
      </c>
      <c r="D316" t="s">
        <v>743</v>
      </c>
      <c r="E316" t="s">
        <v>515</v>
      </c>
      <c r="F316" t="s">
        <v>744</v>
      </c>
      <c r="G316" t="str">
        <f>"201504004779"</f>
        <v>201504004779</v>
      </c>
      <c r="H316" t="s">
        <v>387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>
        <v>0</v>
      </c>
      <c r="AD316" t="s">
        <v>745</v>
      </c>
    </row>
    <row r="317" spans="1:30" x14ac:dyDescent="0.25">
      <c r="H317" t="s">
        <v>746</v>
      </c>
    </row>
    <row r="318" spans="1:30" x14ac:dyDescent="0.25">
      <c r="A318">
        <v>156</v>
      </c>
      <c r="B318">
        <v>1583</v>
      </c>
      <c r="C318" t="s">
        <v>458</v>
      </c>
      <c r="D318" t="s">
        <v>459</v>
      </c>
      <c r="E318" t="s">
        <v>34</v>
      </c>
      <c r="F318" t="s">
        <v>460</v>
      </c>
      <c r="G318" t="str">
        <f>"201504001491"</f>
        <v>201504001491</v>
      </c>
      <c r="H318" t="s">
        <v>461</v>
      </c>
      <c r="I318">
        <v>150</v>
      </c>
      <c r="J318">
        <v>0</v>
      </c>
      <c r="K318">
        <v>0</v>
      </c>
      <c r="L318">
        <v>200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>
        <v>0</v>
      </c>
      <c r="AD318" t="s">
        <v>747</v>
      </c>
    </row>
    <row r="319" spans="1:30" x14ac:dyDescent="0.25">
      <c r="H319" t="s">
        <v>463</v>
      </c>
    </row>
    <row r="320" spans="1:30" x14ac:dyDescent="0.25">
      <c r="A320">
        <v>157</v>
      </c>
      <c r="B320">
        <v>1688</v>
      </c>
      <c r="C320" t="s">
        <v>748</v>
      </c>
      <c r="D320" t="s">
        <v>85</v>
      </c>
      <c r="E320" t="s">
        <v>213</v>
      </c>
      <c r="F320" t="s">
        <v>749</v>
      </c>
      <c r="G320" t="str">
        <f>"00292830"</f>
        <v>00292830</v>
      </c>
      <c r="H320" t="s">
        <v>467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30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84</v>
      </c>
      <c r="W320">
        <v>588</v>
      </c>
      <c r="X320">
        <v>0</v>
      </c>
      <c r="Z320">
        <v>0</v>
      </c>
      <c r="AA320">
        <v>0</v>
      </c>
      <c r="AB320">
        <v>0</v>
      </c>
      <c r="AC320">
        <v>0</v>
      </c>
      <c r="AD320" t="s">
        <v>750</v>
      </c>
    </row>
    <row r="321" spans="1:30" x14ac:dyDescent="0.25">
      <c r="H321">
        <v>1108</v>
      </c>
    </row>
    <row r="322" spans="1:30" x14ac:dyDescent="0.25">
      <c r="A322">
        <v>158</v>
      </c>
      <c r="B322">
        <v>3312</v>
      </c>
      <c r="C322" t="s">
        <v>751</v>
      </c>
      <c r="D322" t="s">
        <v>171</v>
      </c>
      <c r="E322" t="s">
        <v>14</v>
      </c>
      <c r="F322" t="s">
        <v>752</v>
      </c>
      <c r="G322" t="str">
        <f>"201411001047"</f>
        <v>201411001047</v>
      </c>
      <c r="H322" t="s">
        <v>336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50</v>
      </c>
      <c r="O322">
        <v>0</v>
      </c>
      <c r="P322">
        <v>0</v>
      </c>
      <c r="Q322">
        <v>30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>
        <v>0</v>
      </c>
      <c r="AD322" t="s">
        <v>753</v>
      </c>
    </row>
    <row r="323" spans="1:30" x14ac:dyDescent="0.25">
      <c r="H323" t="s">
        <v>754</v>
      </c>
    </row>
    <row r="324" spans="1:30" x14ac:dyDescent="0.25">
      <c r="A324">
        <v>159</v>
      </c>
      <c r="B324">
        <v>4403</v>
      </c>
      <c r="C324" t="s">
        <v>755</v>
      </c>
      <c r="D324" t="s">
        <v>756</v>
      </c>
      <c r="E324" t="s">
        <v>127</v>
      </c>
      <c r="F324" t="s">
        <v>757</v>
      </c>
      <c r="G324" t="str">
        <f>"00355416"</f>
        <v>00355416</v>
      </c>
      <c r="H324" t="s">
        <v>758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>
        <v>0</v>
      </c>
      <c r="AD324" t="s">
        <v>759</v>
      </c>
    </row>
    <row r="325" spans="1:30" x14ac:dyDescent="0.25">
      <c r="H325" t="s">
        <v>760</v>
      </c>
    </row>
    <row r="326" spans="1:30" x14ac:dyDescent="0.25">
      <c r="A326">
        <v>160</v>
      </c>
      <c r="B326">
        <v>3208</v>
      </c>
      <c r="C326" t="s">
        <v>761</v>
      </c>
      <c r="D326" t="s">
        <v>762</v>
      </c>
      <c r="E326" t="s">
        <v>48</v>
      </c>
      <c r="F326" t="s">
        <v>763</v>
      </c>
      <c r="G326" t="str">
        <f>"201504004416"</f>
        <v>201504004416</v>
      </c>
      <c r="H326" t="s">
        <v>764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60</v>
      </c>
      <c r="W326">
        <v>420</v>
      </c>
      <c r="X326">
        <v>0</v>
      </c>
      <c r="Z326">
        <v>0</v>
      </c>
      <c r="AA326">
        <v>0</v>
      </c>
      <c r="AB326">
        <v>24</v>
      </c>
      <c r="AC326">
        <v>408</v>
      </c>
      <c r="AD326" t="s">
        <v>765</v>
      </c>
    </row>
    <row r="327" spans="1:30" x14ac:dyDescent="0.25">
      <c r="H327" t="s">
        <v>766</v>
      </c>
    </row>
    <row r="328" spans="1:30" x14ac:dyDescent="0.25">
      <c r="A328">
        <v>161</v>
      </c>
      <c r="B328">
        <v>3208</v>
      </c>
      <c r="C328" t="s">
        <v>761</v>
      </c>
      <c r="D328" t="s">
        <v>762</v>
      </c>
      <c r="E328" t="s">
        <v>48</v>
      </c>
      <c r="F328" t="s">
        <v>763</v>
      </c>
      <c r="G328" t="str">
        <f>"201504004416"</f>
        <v>201504004416</v>
      </c>
      <c r="H328" t="s">
        <v>764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60</v>
      </c>
      <c r="W328">
        <v>420</v>
      </c>
      <c r="X328">
        <v>6</v>
      </c>
      <c r="Y328">
        <v>1115</v>
      </c>
      <c r="Z328">
        <v>0</v>
      </c>
      <c r="AA328">
        <v>0</v>
      </c>
      <c r="AB328">
        <v>24</v>
      </c>
      <c r="AC328">
        <v>408</v>
      </c>
      <c r="AD328" t="s">
        <v>765</v>
      </c>
    </row>
    <row r="329" spans="1:30" x14ac:dyDescent="0.25">
      <c r="H329" t="s">
        <v>766</v>
      </c>
    </row>
    <row r="330" spans="1:30" x14ac:dyDescent="0.25">
      <c r="A330">
        <v>162</v>
      </c>
      <c r="B330">
        <v>2612</v>
      </c>
      <c r="C330" t="s">
        <v>767</v>
      </c>
      <c r="D330" t="s">
        <v>34</v>
      </c>
      <c r="E330" t="s">
        <v>127</v>
      </c>
      <c r="F330" t="s">
        <v>768</v>
      </c>
      <c r="G330" t="str">
        <f>"00335988"</f>
        <v>00335988</v>
      </c>
      <c r="H330" t="s">
        <v>314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0</v>
      </c>
      <c r="AD330" t="s">
        <v>769</v>
      </c>
    </row>
    <row r="331" spans="1:30" x14ac:dyDescent="0.25">
      <c r="H331" t="s">
        <v>770</v>
      </c>
    </row>
    <row r="332" spans="1:30" x14ac:dyDescent="0.25">
      <c r="A332">
        <v>163</v>
      </c>
      <c r="B332">
        <v>444</v>
      </c>
      <c r="C332" t="s">
        <v>771</v>
      </c>
      <c r="D332" t="s">
        <v>772</v>
      </c>
      <c r="E332" t="s">
        <v>773</v>
      </c>
      <c r="F332" t="s">
        <v>774</v>
      </c>
      <c r="G332" t="str">
        <f>"00272359"</f>
        <v>00272359</v>
      </c>
      <c r="H332" t="s">
        <v>775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60</v>
      </c>
      <c r="W332">
        <v>420</v>
      </c>
      <c r="X332">
        <v>0</v>
      </c>
      <c r="Z332">
        <v>0</v>
      </c>
      <c r="AA332">
        <v>0</v>
      </c>
      <c r="AB332">
        <v>24</v>
      </c>
      <c r="AC332">
        <v>408</v>
      </c>
      <c r="AD332" t="s">
        <v>776</v>
      </c>
    </row>
    <row r="333" spans="1:30" x14ac:dyDescent="0.25">
      <c r="H333" t="s">
        <v>777</v>
      </c>
    </row>
    <row r="334" spans="1:30" x14ac:dyDescent="0.25">
      <c r="A334">
        <v>164</v>
      </c>
      <c r="B334">
        <v>4546</v>
      </c>
      <c r="C334" t="s">
        <v>778</v>
      </c>
      <c r="D334" t="s">
        <v>459</v>
      </c>
      <c r="E334" t="s">
        <v>15</v>
      </c>
      <c r="F334" t="s">
        <v>779</v>
      </c>
      <c r="G334" t="str">
        <f>"00184003"</f>
        <v>00184003</v>
      </c>
      <c r="H334" t="s">
        <v>64</v>
      </c>
      <c r="I334">
        <v>0</v>
      </c>
      <c r="J334">
        <v>0</v>
      </c>
      <c r="K334">
        <v>0</v>
      </c>
      <c r="L334">
        <v>200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76</v>
      </c>
      <c r="W334">
        <v>532</v>
      </c>
      <c r="X334">
        <v>0</v>
      </c>
      <c r="Z334">
        <v>0</v>
      </c>
      <c r="AA334">
        <v>0</v>
      </c>
      <c r="AB334">
        <v>0</v>
      </c>
      <c r="AC334">
        <v>0</v>
      </c>
      <c r="AD334" t="s">
        <v>780</v>
      </c>
    </row>
    <row r="335" spans="1:30" x14ac:dyDescent="0.25">
      <c r="H335" t="s">
        <v>781</v>
      </c>
    </row>
    <row r="336" spans="1:30" x14ac:dyDescent="0.25">
      <c r="A336">
        <v>165</v>
      </c>
      <c r="B336">
        <v>4723</v>
      </c>
      <c r="C336" t="s">
        <v>782</v>
      </c>
      <c r="D336" t="s">
        <v>170</v>
      </c>
      <c r="E336" t="s">
        <v>459</v>
      </c>
      <c r="F336" t="s">
        <v>783</v>
      </c>
      <c r="G336" t="str">
        <f>"201512000397"</f>
        <v>201512000397</v>
      </c>
      <c r="H336" t="s">
        <v>185</v>
      </c>
      <c r="I336">
        <v>0</v>
      </c>
      <c r="J336">
        <v>0</v>
      </c>
      <c r="K336">
        <v>0</v>
      </c>
      <c r="L336">
        <v>200</v>
      </c>
      <c r="M336">
        <v>0</v>
      </c>
      <c r="N336">
        <v>70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84</v>
      </c>
      <c r="W336">
        <v>588</v>
      </c>
      <c r="X336">
        <v>0</v>
      </c>
      <c r="Z336">
        <v>0</v>
      </c>
      <c r="AA336">
        <v>0</v>
      </c>
      <c r="AB336">
        <v>0</v>
      </c>
      <c r="AC336">
        <v>0</v>
      </c>
      <c r="AD336" t="s">
        <v>784</v>
      </c>
    </row>
    <row r="337" spans="1:30" x14ac:dyDescent="0.25">
      <c r="H337" t="s">
        <v>785</v>
      </c>
    </row>
    <row r="338" spans="1:30" x14ac:dyDescent="0.25">
      <c r="A338">
        <v>166</v>
      </c>
      <c r="B338">
        <v>2056</v>
      </c>
      <c r="C338" t="s">
        <v>786</v>
      </c>
      <c r="D338" t="s">
        <v>139</v>
      </c>
      <c r="E338" t="s">
        <v>15</v>
      </c>
      <c r="F338" t="s">
        <v>787</v>
      </c>
      <c r="G338" t="str">
        <f>"00329502"</f>
        <v>00329502</v>
      </c>
      <c r="H338" t="s">
        <v>788</v>
      </c>
      <c r="I338">
        <v>0</v>
      </c>
      <c r="J338">
        <v>0</v>
      </c>
      <c r="K338">
        <v>0</v>
      </c>
      <c r="L338">
        <v>0</v>
      </c>
      <c r="M338">
        <v>130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84</v>
      </c>
      <c r="W338">
        <v>588</v>
      </c>
      <c r="X338">
        <v>0</v>
      </c>
      <c r="Z338">
        <v>0</v>
      </c>
      <c r="AA338">
        <v>0</v>
      </c>
      <c r="AB338">
        <v>0</v>
      </c>
      <c r="AC338">
        <v>0</v>
      </c>
      <c r="AD338" t="s">
        <v>789</v>
      </c>
    </row>
    <row r="339" spans="1:30" x14ac:dyDescent="0.25">
      <c r="H339" t="s">
        <v>790</v>
      </c>
    </row>
    <row r="340" spans="1:30" x14ac:dyDescent="0.25">
      <c r="A340">
        <v>167</v>
      </c>
      <c r="B340">
        <v>4637</v>
      </c>
      <c r="C340" t="s">
        <v>791</v>
      </c>
      <c r="D340" t="s">
        <v>200</v>
      </c>
      <c r="E340" t="s">
        <v>114</v>
      </c>
      <c r="F340" t="s">
        <v>792</v>
      </c>
      <c r="G340" t="str">
        <f>"00290553"</f>
        <v>00290553</v>
      </c>
      <c r="H340" t="s">
        <v>793</v>
      </c>
      <c r="I340">
        <v>0</v>
      </c>
      <c r="J340">
        <v>400</v>
      </c>
      <c r="K340">
        <v>0</v>
      </c>
      <c r="L340">
        <v>0</v>
      </c>
      <c r="M340">
        <v>0</v>
      </c>
      <c r="N340">
        <v>70</v>
      </c>
      <c r="O340">
        <v>70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34</v>
      </c>
      <c r="W340">
        <v>238</v>
      </c>
      <c r="X340">
        <v>0</v>
      </c>
      <c r="Z340">
        <v>0</v>
      </c>
      <c r="AA340">
        <v>0</v>
      </c>
      <c r="AB340">
        <v>0</v>
      </c>
      <c r="AC340">
        <v>0</v>
      </c>
      <c r="AD340" t="s">
        <v>794</v>
      </c>
    </row>
    <row r="341" spans="1:30" x14ac:dyDescent="0.25">
      <c r="H341">
        <v>1110</v>
      </c>
    </row>
    <row r="342" spans="1:30" x14ac:dyDescent="0.25">
      <c r="A342">
        <v>168</v>
      </c>
      <c r="B342">
        <v>300</v>
      </c>
      <c r="C342" t="s">
        <v>795</v>
      </c>
      <c r="D342" t="s">
        <v>333</v>
      </c>
      <c r="E342" t="s">
        <v>15</v>
      </c>
      <c r="F342" t="s">
        <v>796</v>
      </c>
      <c r="G342" t="str">
        <f>"00012002"</f>
        <v>00012002</v>
      </c>
      <c r="H342" t="s">
        <v>797</v>
      </c>
      <c r="I342">
        <v>0</v>
      </c>
      <c r="J342">
        <v>0</v>
      </c>
      <c r="K342">
        <v>0</v>
      </c>
      <c r="L342">
        <v>200</v>
      </c>
      <c r="M342">
        <v>30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84</v>
      </c>
      <c r="W342">
        <v>588</v>
      </c>
      <c r="X342">
        <v>0</v>
      </c>
      <c r="Z342">
        <v>0</v>
      </c>
      <c r="AA342">
        <v>0</v>
      </c>
      <c r="AB342">
        <v>0</v>
      </c>
      <c r="AC342">
        <v>0</v>
      </c>
      <c r="AD342" t="s">
        <v>798</v>
      </c>
    </row>
    <row r="343" spans="1:30" x14ac:dyDescent="0.25">
      <c r="H343" t="s">
        <v>799</v>
      </c>
    </row>
    <row r="344" spans="1:30" x14ac:dyDescent="0.25">
      <c r="A344">
        <v>169</v>
      </c>
      <c r="B344">
        <v>1156</v>
      </c>
      <c r="C344" t="s">
        <v>800</v>
      </c>
      <c r="D344" t="s">
        <v>801</v>
      </c>
      <c r="E344" t="s">
        <v>34</v>
      </c>
      <c r="F344" t="s">
        <v>802</v>
      </c>
      <c r="G344" t="str">
        <f>"201406019225"</f>
        <v>201406019225</v>
      </c>
      <c r="H344" t="s">
        <v>803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84</v>
      </c>
      <c r="W344">
        <v>588</v>
      </c>
      <c r="X344">
        <v>0</v>
      </c>
      <c r="Z344">
        <v>0</v>
      </c>
      <c r="AA344">
        <v>0</v>
      </c>
      <c r="AB344">
        <v>0</v>
      </c>
      <c r="AC344">
        <v>0</v>
      </c>
      <c r="AD344" t="s">
        <v>804</v>
      </c>
    </row>
    <row r="345" spans="1:30" x14ac:dyDescent="0.25">
      <c r="H345" t="s">
        <v>805</v>
      </c>
    </row>
    <row r="346" spans="1:30" x14ac:dyDescent="0.25">
      <c r="A346">
        <v>170</v>
      </c>
      <c r="B346">
        <v>5079</v>
      </c>
      <c r="C346" t="s">
        <v>806</v>
      </c>
      <c r="D346" t="s">
        <v>204</v>
      </c>
      <c r="E346" t="s">
        <v>34</v>
      </c>
      <c r="F346" t="s">
        <v>807</v>
      </c>
      <c r="G346" t="str">
        <f>"00249769"</f>
        <v>00249769</v>
      </c>
      <c r="H346" t="s">
        <v>309</v>
      </c>
      <c r="I346">
        <v>0</v>
      </c>
      <c r="J346">
        <v>0</v>
      </c>
      <c r="K346">
        <v>0</v>
      </c>
      <c r="L346">
        <v>200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>
        <v>0</v>
      </c>
      <c r="AD346" t="s">
        <v>808</v>
      </c>
    </row>
    <row r="347" spans="1:30" x14ac:dyDescent="0.25">
      <c r="H347" t="s">
        <v>809</v>
      </c>
    </row>
    <row r="348" spans="1:30" x14ac:dyDescent="0.25">
      <c r="A348">
        <v>171</v>
      </c>
      <c r="B348">
        <v>3857</v>
      </c>
      <c r="C348" t="s">
        <v>810</v>
      </c>
      <c r="D348" t="s">
        <v>48</v>
      </c>
      <c r="E348" t="s">
        <v>219</v>
      </c>
      <c r="F348" t="s">
        <v>811</v>
      </c>
      <c r="G348" t="str">
        <f>"00363238"</f>
        <v>00363238</v>
      </c>
      <c r="H348">
        <v>737</v>
      </c>
      <c r="I348">
        <v>0</v>
      </c>
      <c r="J348">
        <v>0</v>
      </c>
      <c r="K348">
        <v>0</v>
      </c>
      <c r="L348">
        <v>200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76</v>
      </c>
      <c r="W348">
        <v>532</v>
      </c>
      <c r="X348">
        <v>0</v>
      </c>
      <c r="Z348">
        <v>0</v>
      </c>
      <c r="AA348">
        <v>0</v>
      </c>
      <c r="AB348">
        <v>8</v>
      </c>
      <c r="AC348">
        <v>136</v>
      </c>
      <c r="AD348">
        <v>1635</v>
      </c>
    </row>
    <row r="349" spans="1:30" x14ac:dyDescent="0.25">
      <c r="H349" t="s">
        <v>812</v>
      </c>
    </row>
    <row r="350" spans="1:30" x14ac:dyDescent="0.25">
      <c r="A350">
        <v>172</v>
      </c>
      <c r="B350">
        <v>2018</v>
      </c>
      <c r="C350" t="s">
        <v>813</v>
      </c>
      <c r="D350" t="s">
        <v>170</v>
      </c>
      <c r="E350" t="s">
        <v>48</v>
      </c>
      <c r="F350" t="s">
        <v>814</v>
      </c>
      <c r="G350" t="str">
        <f>"00330944"</f>
        <v>00330944</v>
      </c>
      <c r="H350" t="s">
        <v>135</v>
      </c>
      <c r="I350">
        <v>0</v>
      </c>
      <c r="J350">
        <v>0</v>
      </c>
      <c r="K350">
        <v>0</v>
      </c>
      <c r="L350">
        <v>200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>
        <v>0</v>
      </c>
      <c r="AD350" t="s">
        <v>815</v>
      </c>
    </row>
    <row r="351" spans="1:30" x14ac:dyDescent="0.25">
      <c r="H351" t="s">
        <v>816</v>
      </c>
    </row>
    <row r="352" spans="1:30" x14ac:dyDescent="0.25">
      <c r="A352">
        <v>173</v>
      </c>
      <c r="B352">
        <v>3942</v>
      </c>
      <c r="C352" t="s">
        <v>817</v>
      </c>
      <c r="D352" t="s">
        <v>818</v>
      </c>
      <c r="E352" t="s">
        <v>819</v>
      </c>
      <c r="F352" t="s">
        <v>820</v>
      </c>
      <c r="G352" t="str">
        <f>"00338059"</f>
        <v>00338059</v>
      </c>
      <c r="H352" t="s">
        <v>821</v>
      </c>
      <c r="I352">
        <v>0</v>
      </c>
      <c r="J352">
        <v>0</v>
      </c>
      <c r="K352">
        <v>0</v>
      </c>
      <c r="L352">
        <v>200</v>
      </c>
      <c r="M352">
        <v>30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>
        <v>0</v>
      </c>
      <c r="AD352" t="s">
        <v>822</v>
      </c>
    </row>
    <row r="353" spans="1:30" x14ac:dyDescent="0.25">
      <c r="H353">
        <v>1107</v>
      </c>
    </row>
    <row r="354" spans="1:30" x14ac:dyDescent="0.25">
      <c r="A354">
        <v>174</v>
      </c>
      <c r="B354">
        <v>1410</v>
      </c>
      <c r="C354" t="s">
        <v>823</v>
      </c>
      <c r="D354" t="s">
        <v>34</v>
      </c>
      <c r="E354" t="s">
        <v>824</v>
      </c>
      <c r="F354" t="s">
        <v>825</v>
      </c>
      <c r="G354" t="str">
        <f>"201504004642"</f>
        <v>201504004642</v>
      </c>
      <c r="H354">
        <v>770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60</v>
      </c>
      <c r="W354">
        <v>420</v>
      </c>
      <c r="X354">
        <v>0</v>
      </c>
      <c r="Z354">
        <v>0</v>
      </c>
      <c r="AA354">
        <v>0</v>
      </c>
      <c r="AB354">
        <v>24</v>
      </c>
      <c r="AC354">
        <v>408</v>
      </c>
      <c r="AD354">
        <v>1628</v>
      </c>
    </row>
    <row r="355" spans="1:30" x14ac:dyDescent="0.25">
      <c r="H355" t="s">
        <v>826</v>
      </c>
    </row>
    <row r="356" spans="1:30" x14ac:dyDescent="0.25">
      <c r="A356">
        <v>175</v>
      </c>
      <c r="B356">
        <v>168</v>
      </c>
      <c r="C356" t="s">
        <v>827</v>
      </c>
      <c r="D356" t="s">
        <v>114</v>
      </c>
      <c r="E356" t="s">
        <v>15</v>
      </c>
      <c r="F356" t="s">
        <v>828</v>
      </c>
      <c r="G356" t="str">
        <f>"00294143"</f>
        <v>00294143</v>
      </c>
      <c r="H356" t="s">
        <v>704</v>
      </c>
      <c r="I356">
        <v>0</v>
      </c>
      <c r="J356">
        <v>0</v>
      </c>
      <c r="K356">
        <v>0</v>
      </c>
      <c r="L356">
        <v>200</v>
      </c>
      <c r="M356">
        <v>0</v>
      </c>
      <c r="N356">
        <v>50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84</v>
      </c>
      <c r="W356">
        <v>588</v>
      </c>
      <c r="X356">
        <v>0</v>
      </c>
      <c r="Z356">
        <v>0</v>
      </c>
      <c r="AA356">
        <v>0</v>
      </c>
      <c r="AB356">
        <v>0</v>
      </c>
      <c r="AC356">
        <v>0</v>
      </c>
      <c r="AD356" t="s">
        <v>829</v>
      </c>
    </row>
    <row r="357" spans="1:30" x14ac:dyDescent="0.25">
      <c r="H357">
        <v>1112</v>
      </c>
    </row>
    <row r="358" spans="1:30" x14ac:dyDescent="0.25">
      <c r="A358">
        <v>176</v>
      </c>
      <c r="B358">
        <v>206</v>
      </c>
      <c r="C358" t="s">
        <v>189</v>
      </c>
      <c r="D358" t="s">
        <v>830</v>
      </c>
      <c r="E358" t="s">
        <v>161</v>
      </c>
      <c r="F358" t="s">
        <v>831</v>
      </c>
      <c r="G358" t="str">
        <f>"00296664"</f>
        <v>00296664</v>
      </c>
      <c r="H358" t="s">
        <v>832</v>
      </c>
      <c r="I358">
        <v>0</v>
      </c>
      <c r="J358">
        <v>0</v>
      </c>
      <c r="K358">
        <v>0</v>
      </c>
      <c r="L358">
        <v>200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84</v>
      </c>
      <c r="W358">
        <v>588</v>
      </c>
      <c r="X358">
        <v>0</v>
      </c>
      <c r="Z358">
        <v>0</v>
      </c>
      <c r="AA358">
        <v>0</v>
      </c>
      <c r="AB358">
        <v>0</v>
      </c>
      <c r="AC358">
        <v>0</v>
      </c>
      <c r="AD358" t="s">
        <v>833</v>
      </c>
    </row>
    <row r="359" spans="1:30" x14ac:dyDescent="0.25">
      <c r="H359" t="s">
        <v>834</v>
      </c>
    </row>
    <row r="360" spans="1:30" x14ac:dyDescent="0.25">
      <c r="A360">
        <v>177</v>
      </c>
      <c r="B360">
        <v>3474</v>
      </c>
      <c r="C360" t="s">
        <v>835</v>
      </c>
      <c r="D360" t="s">
        <v>836</v>
      </c>
      <c r="E360" t="s">
        <v>34</v>
      </c>
      <c r="F360" t="s">
        <v>837</v>
      </c>
      <c r="G360" t="str">
        <f>"00327038"</f>
        <v>00327038</v>
      </c>
      <c r="H360" t="s">
        <v>838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84</v>
      </c>
      <c r="W360">
        <v>588</v>
      </c>
      <c r="X360">
        <v>0</v>
      </c>
      <c r="Z360">
        <v>0</v>
      </c>
      <c r="AA360">
        <v>0</v>
      </c>
      <c r="AB360">
        <v>0</v>
      </c>
      <c r="AC360">
        <v>0</v>
      </c>
      <c r="AD360" t="s">
        <v>839</v>
      </c>
    </row>
    <row r="361" spans="1:30" x14ac:dyDescent="0.25">
      <c r="H361" t="s">
        <v>840</v>
      </c>
    </row>
    <row r="362" spans="1:30" x14ac:dyDescent="0.25">
      <c r="A362">
        <v>178</v>
      </c>
      <c r="B362">
        <v>3225</v>
      </c>
      <c r="C362" t="s">
        <v>841</v>
      </c>
      <c r="D362" t="s">
        <v>15</v>
      </c>
      <c r="E362" t="s">
        <v>34</v>
      </c>
      <c r="F362" t="s">
        <v>842</v>
      </c>
      <c r="G362" t="str">
        <f>"201504004646"</f>
        <v>201504004646</v>
      </c>
      <c r="H362" t="s">
        <v>843</v>
      </c>
      <c r="I362">
        <v>0</v>
      </c>
      <c r="J362">
        <v>0</v>
      </c>
      <c r="K362">
        <v>0</v>
      </c>
      <c r="L362">
        <v>200</v>
      </c>
      <c r="M362">
        <v>0</v>
      </c>
      <c r="N362">
        <v>70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>
        <v>0</v>
      </c>
      <c r="AD362" t="s">
        <v>844</v>
      </c>
    </row>
    <row r="363" spans="1:30" x14ac:dyDescent="0.25">
      <c r="H363" t="s">
        <v>845</v>
      </c>
    </row>
    <row r="364" spans="1:30" x14ac:dyDescent="0.25">
      <c r="A364">
        <v>179</v>
      </c>
      <c r="B364">
        <v>582</v>
      </c>
      <c r="C364" t="s">
        <v>846</v>
      </c>
      <c r="D364" t="s">
        <v>232</v>
      </c>
      <c r="E364" t="s">
        <v>49</v>
      </c>
      <c r="F364" t="s">
        <v>847</v>
      </c>
      <c r="G364" t="str">
        <f>"00011207"</f>
        <v>00011207</v>
      </c>
      <c r="H364" t="s">
        <v>382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>
        <v>0</v>
      </c>
      <c r="AD364" t="s">
        <v>848</v>
      </c>
    </row>
    <row r="365" spans="1:30" x14ac:dyDescent="0.25">
      <c r="H365" t="s">
        <v>849</v>
      </c>
    </row>
    <row r="366" spans="1:30" x14ac:dyDescent="0.25">
      <c r="A366">
        <v>180</v>
      </c>
      <c r="B366">
        <v>1833</v>
      </c>
      <c r="C366" t="s">
        <v>850</v>
      </c>
      <c r="D366" t="s">
        <v>830</v>
      </c>
      <c r="E366" t="s">
        <v>56</v>
      </c>
      <c r="F366" t="s">
        <v>851</v>
      </c>
      <c r="G366" t="str">
        <f>"201504001619"</f>
        <v>201504001619</v>
      </c>
      <c r="H366" t="s">
        <v>309</v>
      </c>
      <c r="I366">
        <v>150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70</v>
      </c>
      <c r="R366">
        <v>0</v>
      </c>
      <c r="S366">
        <v>0</v>
      </c>
      <c r="T366">
        <v>0</v>
      </c>
      <c r="U366">
        <v>0</v>
      </c>
      <c r="V366">
        <v>84</v>
      </c>
      <c r="W366">
        <v>588</v>
      </c>
      <c r="X366">
        <v>0</v>
      </c>
      <c r="Z366">
        <v>0</v>
      </c>
      <c r="AA366">
        <v>0</v>
      </c>
      <c r="AB366">
        <v>0</v>
      </c>
      <c r="AC366">
        <v>0</v>
      </c>
      <c r="AD366" t="s">
        <v>852</v>
      </c>
    </row>
    <row r="367" spans="1:30" x14ac:dyDescent="0.25">
      <c r="H367" t="s">
        <v>853</v>
      </c>
    </row>
    <row r="368" spans="1:30" x14ac:dyDescent="0.25">
      <c r="A368">
        <v>181</v>
      </c>
      <c r="B368">
        <v>4557</v>
      </c>
      <c r="C368" t="s">
        <v>854</v>
      </c>
      <c r="D368" t="s">
        <v>14</v>
      </c>
      <c r="E368" t="s">
        <v>855</v>
      </c>
      <c r="F368" t="s">
        <v>856</v>
      </c>
      <c r="G368" t="str">
        <f>"201412007312"</f>
        <v>201412007312</v>
      </c>
      <c r="H368" t="s">
        <v>571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84</v>
      </c>
      <c r="W368">
        <v>588</v>
      </c>
      <c r="X368">
        <v>0</v>
      </c>
      <c r="Z368">
        <v>0</v>
      </c>
      <c r="AA368">
        <v>0</v>
      </c>
      <c r="AB368">
        <v>0</v>
      </c>
      <c r="AC368">
        <v>0</v>
      </c>
      <c r="AD368" t="s">
        <v>857</v>
      </c>
    </row>
    <row r="369" spans="1:30" x14ac:dyDescent="0.25">
      <c r="H369" t="s">
        <v>858</v>
      </c>
    </row>
    <row r="370" spans="1:30" x14ac:dyDescent="0.25">
      <c r="A370">
        <v>182</v>
      </c>
      <c r="B370">
        <v>2902</v>
      </c>
      <c r="C370" t="s">
        <v>859</v>
      </c>
      <c r="D370" t="s">
        <v>114</v>
      </c>
      <c r="E370" t="s">
        <v>48</v>
      </c>
      <c r="F370" t="s">
        <v>860</v>
      </c>
      <c r="G370" t="str">
        <f>"200802001329"</f>
        <v>200802001329</v>
      </c>
      <c r="H370">
        <v>726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0</v>
      </c>
      <c r="P370">
        <v>30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0</v>
      </c>
      <c r="AD370">
        <v>1614</v>
      </c>
    </row>
    <row r="371" spans="1:30" x14ac:dyDescent="0.25">
      <c r="H371" t="s">
        <v>861</v>
      </c>
    </row>
    <row r="372" spans="1:30" x14ac:dyDescent="0.25">
      <c r="A372">
        <v>183</v>
      </c>
      <c r="B372">
        <v>2676</v>
      </c>
      <c r="C372" t="s">
        <v>862</v>
      </c>
      <c r="D372" t="s">
        <v>333</v>
      </c>
      <c r="E372" t="s">
        <v>15</v>
      </c>
      <c r="F372" t="s">
        <v>863</v>
      </c>
      <c r="G372" t="str">
        <f>"00369068"</f>
        <v>00369068</v>
      </c>
      <c r="H372" t="s">
        <v>864</v>
      </c>
      <c r="I372">
        <v>0</v>
      </c>
      <c r="J372">
        <v>0</v>
      </c>
      <c r="K372">
        <v>0</v>
      </c>
      <c r="L372">
        <v>0</v>
      </c>
      <c r="M372">
        <v>100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0</v>
      </c>
      <c r="AD372" t="s">
        <v>865</v>
      </c>
    </row>
    <row r="373" spans="1:30" x14ac:dyDescent="0.25">
      <c r="H373" t="s">
        <v>866</v>
      </c>
    </row>
    <row r="374" spans="1:30" x14ac:dyDescent="0.25">
      <c r="A374">
        <v>184</v>
      </c>
      <c r="B374">
        <v>3561</v>
      </c>
      <c r="C374" t="s">
        <v>867</v>
      </c>
      <c r="D374" t="s">
        <v>33</v>
      </c>
      <c r="E374" t="s">
        <v>161</v>
      </c>
      <c r="F374" t="s">
        <v>868</v>
      </c>
      <c r="G374" t="str">
        <f>"00363209"</f>
        <v>00363209</v>
      </c>
      <c r="H374" t="s">
        <v>669</v>
      </c>
      <c r="I374">
        <v>0</v>
      </c>
      <c r="J374">
        <v>0</v>
      </c>
      <c r="K374">
        <v>0</v>
      </c>
      <c r="L374">
        <v>0</v>
      </c>
      <c r="M374">
        <v>100</v>
      </c>
      <c r="N374">
        <v>70</v>
      </c>
      <c r="O374">
        <v>0</v>
      </c>
      <c r="P374">
        <v>50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0</v>
      </c>
      <c r="AD374" t="s">
        <v>869</v>
      </c>
    </row>
    <row r="375" spans="1:30" x14ac:dyDescent="0.25">
      <c r="H375" t="s">
        <v>870</v>
      </c>
    </row>
    <row r="376" spans="1:30" x14ac:dyDescent="0.25">
      <c r="A376">
        <v>185</v>
      </c>
      <c r="B376">
        <v>3018</v>
      </c>
      <c r="C376" t="s">
        <v>871</v>
      </c>
      <c r="D376" t="s">
        <v>872</v>
      </c>
      <c r="E376" t="s">
        <v>773</v>
      </c>
      <c r="F376" t="s">
        <v>873</v>
      </c>
      <c r="G376" t="str">
        <f>"00084349"</f>
        <v>00084349</v>
      </c>
      <c r="H376" t="s">
        <v>874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60</v>
      </c>
      <c r="W376">
        <v>420</v>
      </c>
      <c r="X376">
        <v>0</v>
      </c>
      <c r="Z376">
        <v>0</v>
      </c>
      <c r="AA376">
        <v>0</v>
      </c>
      <c r="AB376">
        <v>24</v>
      </c>
      <c r="AC376">
        <v>408</v>
      </c>
      <c r="AD376" t="s">
        <v>875</v>
      </c>
    </row>
    <row r="377" spans="1:30" x14ac:dyDescent="0.25">
      <c r="H377" t="s">
        <v>876</v>
      </c>
    </row>
    <row r="378" spans="1:30" x14ac:dyDescent="0.25">
      <c r="A378">
        <v>186</v>
      </c>
      <c r="B378">
        <v>1027</v>
      </c>
      <c r="C378" t="s">
        <v>877</v>
      </c>
      <c r="D378" t="s">
        <v>340</v>
      </c>
      <c r="E378" t="s">
        <v>48</v>
      </c>
      <c r="F378" t="s">
        <v>878</v>
      </c>
      <c r="G378" t="str">
        <f>"201504000496"</f>
        <v>201504000496</v>
      </c>
      <c r="H378" t="s">
        <v>675</v>
      </c>
      <c r="I378">
        <v>0</v>
      </c>
      <c r="J378">
        <v>0</v>
      </c>
      <c r="K378">
        <v>0</v>
      </c>
      <c r="L378">
        <v>200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>
        <v>0</v>
      </c>
      <c r="AD378" t="s">
        <v>879</v>
      </c>
    </row>
    <row r="379" spans="1:30" x14ac:dyDescent="0.25">
      <c r="H379" t="s">
        <v>880</v>
      </c>
    </row>
    <row r="380" spans="1:30" x14ac:dyDescent="0.25">
      <c r="A380">
        <v>187</v>
      </c>
      <c r="B380">
        <v>3277</v>
      </c>
      <c r="C380" t="s">
        <v>881</v>
      </c>
      <c r="D380" t="s">
        <v>597</v>
      </c>
      <c r="E380" t="s">
        <v>75</v>
      </c>
      <c r="F380" t="s">
        <v>882</v>
      </c>
      <c r="G380" t="str">
        <f>"00028679"</f>
        <v>00028679</v>
      </c>
      <c r="H380" t="s">
        <v>883</v>
      </c>
      <c r="I380">
        <v>0</v>
      </c>
      <c r="J380">
        <v>0</v>
      </c>
      <c r="K380">
        <v>0</v>
      </c>
      <c r="L380">
        <v>200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84</v>
      </c>
      <c r="W380">
        <v>588</v>
      </c>
      <c r="X380">
        <v>0</v>
      </c>
      <c r="Z380">
        <v>1</v>
      </c>
      <c r="AA380">
        <v>0</v>
      </c>
      <c r="AB380">
        <v>0</v>
      </c>
      <c r="AC380">
        <v>0</v>
      </c>
      <c r="AD380" t="s">
        <v>884</v>
      </c>
    </row>
    <row r="381" spans="1:30" x14ac:dyDescent="0.25">
      <c r="H381" t="s">
        <v>885</v>
      </c>
    </row>
    <row r="382" spans="1:30" x14ac:dyDescent="0.25">
      <c r="A382">
        <v>188</v>
      </c>
      <c r="B382">
        <v>114</v>
      </c>
      <c r="C382" t="s">
        <v>886</v>
      </c>
      <c r="D382" t="s">
        <v>465</v>
      </c>
      <c r="E382" t="s">
        <v>114</v>
      </c>
      <c r="F382" t="s">
        <v>887</v>
      </c>
      <c r="G382" t="str">
        <f>"00274969"</f>
        <v>00274969</v>
      </c>
      <c r="H382" t="s">
        <v>838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60</v>
      </c>
      <c r="W382">
        <v>420</v>
      </c>
      <c r="X382">
        <v>0</v>
      </c>
      <c r="Z382">
        <v>0</v>
      </c>
      <c r="AA382">
        <v>0</v>
      </c>
      <c r="AB382">
        <v>24</v>
      </c>
      <c r="AC382">
        <v>408</v>
      </c>
      <c r="AD382" t="s">
        <v>888</v>
      </c>
    </row>
    <row r="383" spans="1:30" x14ac:dyDescent="0.25">
      <c r="H383" t="s">
        <v>889</v>
      </c>
    </row>
    <row r="384" spans="1:30" x14ac:dyDescent="0.25">
      <c r="A384">
        <v>189</v>
      </c>
      <c r="B384">
        <v>2370</v>
      </c>
      <c r="C384" t="s">
        <v>890</v>
      </c>
      <c r="D384" t="s">
        <v>891</v>
      </c>
      <c r="E384" t="s">
        <v>892</v>
      </c>
      <c r="F384" t="s">
        <v>893</v>
      </c>
      <c r="G384" t="str">
        <f>"00348444"</f>
        <v>00348444</v>
      </c>
      <c r="H384" t="s">
        <v>653</v>
      </c>
      <c r="I384">
        <v>0</v>
      </c>
      <c r="J384">
        <v>0</v>
      </c>
      <c r="K384">
        <v>0</v>
      </c>
      <c r="L384">
        <v>0</v>
      </c>
      <c r="M384">
        <v>100</v>
      </c>
      <c r="N384">
        <v>30</v>
      </c>
      <c r="O384">
        <v>0</v>
      </c>
      <c r="P384">
        <v>50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>
        <v>0</v>
      </c>
      <c r="AD384" t="s">
        <v>894</v>
      </c>
    </row>
    <row r="385" spans="1:30" x14ac:dyDescent="0.25">
      <c r="H385">
        <v>1117</v>
      </c>
    </row>
    <row r="386" spans="1:30" x14ac:dyDescent="0.25">
      <c r="A386">
        <v>190</v>
      </c>
      <c r="B386">
        <v>227</v>
      </c>
      <c r="C386" t="s">
        <v>895</v>
      </c>
      <c r="D386" t="s">
        <v>693</v>
      </c>
      <c r="E386" t="s">
        <v>896</v>
      </c>
      <c r="F386" t="s">
        <v>897</v>
      </c>
      <c r="G386" t="str">
        <f>"00013463"</f>
        <v>00013463</v>
      </c>
      <c r="H386" t="s">
        <v>898</v>
      </c>
      <c r="I386">
        <v>0</v>
      </c>
      <c r="J386">
        <v>0</v>
      </c>
      <c r="K386">
        <v>0</v>
      </c>
      <c r="L386">
        <v>200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6</v>
      </c>
      <c r="Y386">
        <v>1109</v>
      </c>
      <c r="Z386">
        <v>0</v>
      </c>
      <c r="AA386">
        <v>0</v>
      </c>
      <c r="AB386">
        <v>0</v>
      </c>
      <c r="AC386">
        <v>0</v>
      </c>
      <c r="AD386" t="s">
        <v>899</v>
      </c>
    </row>
    <row r="387" spans="1:30" x14ac:dyDescent="0.25">
      <c r="H387">
        <v>1109</v>
      </c>
    </row>
    <row r="388" spans="1:30" x14ac:dyDescent="0.25">
      <c r="A388">
        <v>191</v>
      </c>
      <c r="B388">
        <v>2489</v>
      </c>
      <c r="C388" t="s">
        <v>900</v>
      </c>
      <c r="D388" t="s">
        <v>140</v>
      </c>
      <c r="E388" t="s">
        <v>901</v>
      </c>
      <c r="F388" t="s">
        <v>902</v>
      </c>
      <c r="G388" t="str">
        <f>"201504004310"</f>
        <v>201504004310</v>
      </c>
      <c r="H388" t="s">
        <v>151</v>
      </c>
      <c r="I388">
        <v>0</v>
      </c>
      <c r="J388">
        <v>0</v>
      </c>
      <c r="K388">
        <v>0</v>
      </c>
      <c r="L388">
        <v>200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84</v>
      </c>
      <c r="W388">
        <v>588</v>
      </c>
      <c r="X388">
        <v>0</v>
      </c>
      <c r="Z388">
        <v>0</v>
      </c>
      <c r="AA388">
        <v>0</v>
      </c>
      <c r="AB388">
        <v>0</v>
      </c>
      <c r="AC388">
        <v>0</v>
      </c>
      <c r="AD388" t="s">
        <v>903</v>
      </c>
    </row>
    <row r="389" spans="1:30" x14ac:dyDescent="0.25">
      <c r="H389" t="s">
        <v>904</v>
      </c>
    </row>
    <row r="390" spans="1:30" x14ac:dyDescent="0.25">
      <c r="A390">
        <v>192</v>
      </c>
      <c r="B390">
        <v>3131</v>
      </c>
      <c r="C390" t="s">
        <v>905</v>
      </c>
      <c r="D390" t="s">
        <v>127</v>
      </c>
      <c r="E390" t="s">
        <v>34</v>
      </c>
      <c r="F390" t="s">
        <v>906</v>
      </c>
      <c r="G390" t="str">
        <f>"200801007044"</f>
        <v>200801007044</v>
      </c>
      <c r="H390" t="s">
        <v>704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30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>
        <v>0</v>
      </c>
      <c r="AD390" t="s">
        <v>907</v>
      </c>
    </row>
    <row r="391" spans="1:30" x14ac:dyDescent="0.25">
      <c r="H391" t="s">
        <v>908</v>
      </c>
    </row>
    <row r="392" spans="1:30" x14ac:dyDescent="0.25">
      <c r="A392">
        <v>193</v>
      </c>
      <c r="B392">
        <v>2703</v>
      </c>
      <c r="C392" t="s">
        <v>909</v>
      </c>
      <c r="D392" t="s">
        <v>433</v>
      </c>
      <c r="E392" t="s">
        <v>140</v>
      </c>
      <c r="F392" t="s">
        <v>910</v>
      </c>
      <c r="G392" t="str">
        <f>"00013847"</f>
        <v>00013847</v>
      </c>
      <c r="H392" t="s">
        <v>521</v>
      </c>
      <c r="I392">
        <v>0</v>
      </c>
      <c r="J392">
        <v>0</v>
      </c>
      <c r="K392">
        <v>0</v>
      </c>
      <c r="L392">
        <v>0</v>
      </c>
      <c r="M392">
        <v>100</v>
      </c>
      <c r="N392">
        <v>30</v>
      </c>
      <c r="O392">
        <v>0</v>
      </c>
      <c r="P392">
        <v>0</v>
      </c>
      <c r="Q392">
        <v>0</v>
      </c>
      <c r="R392">
        <v>30</v>
      </c>
      <c r="S392">
        <v>0</v>
      </c>
      <c r="T392">
        <v>0</v>
      </c>
      <c r="U392">
        <v>0</v>
      </c>
      <c r="V392">
        <v>76</v>
      </c>
      <c r="W392">
        <v>532</v>
      </c>
      <c r="X392">
        <v>0</v>
      </c>
      <c r="Z392">
        <v>0</v>
      </c>
      <c r="AA392">
        <v>0</v>
      </c>
      <c r="AB392">
        <v>8</v>
      </c>
      <c r="AC392">
        <v>136</v>
      </c>
      <c r="AD392" t="s">
        <v>911</v>
      </c>
    </row>
    <row r="393" spans="1:30" x14ac:dyDescent="0.25">
      <c r="H393" t="s">
        <v>912</v>
      </c>
    </row>
    <row r="394" spans="1:30" x14ac:dyDescent="0.25">
      <c r="A394">
        <v>194</v>
      </c>
      <c r="B394">
        <v>2678</v>
      </c>
      <c r="C394" t="s">
        <v>913</v>
      </c>
      <c r="D394" t="s">
        <v>15</v>
      </c>
      <c r="E394" t="s">
        <v>75</v>
      </c>
      <c r="F394" t="s">
        <v>914</v>
      </c>
      <c r="G394" t="str">
        <f>"00289821"</f>
        <v>00289821</v>
      </c>
      <c r="H394" t="s">
        <v>915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30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60</v>
      </c>
      <c r="W394">
        <v>420</v>
      </c>
      <c r="X394">
        <v>6</v>
      </c>
      <c r="Y394">
        <v>1115</v>
      </c>
      <c r="Z394">
        <v>0</v>
      </c>
      <c r="AA394">
        <v>0</v>
      </c>
      <c r="AB394">
        <v>24</v>
      </c>
      <c r="AC394">
        <v>408</v>
      </c>
      <c r="AD394" t="s">
        <v>916</v>
      </c>
    </row>
    <row r="395" spans="1:30" x14ac:dyDescent="0.25">
      <c r="H395" t="s">
        <v>917</v>
      </c>
    </row>
    <row r="396" spans="1:30" x14ac:dyDescent="0.25">
      <c r="A396">
        <v>195</v>
      </c>
      <c r="B396">
        <v>2678</v>
      </c>
      <c r="C396" t="s">
        <v>913</v>
      </c>
      <c r="D396" t="s">
        <v>15</v>
      </c>
      <c r="E396" t="s">
        <v>75</v>
      </c>
      <c r="F396" t="s">
        <v>914</v>
      </c>
      <c r="G396" t="str">
        <f>"00289821"</f>
        <v>00289821</v>
      </c>
      <c r="H396" t="s">
        <v>915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60</v>
      </c>
      <c r="W396">
        <v>420</v>
      </c>
      <c r="X396">
        <v>0</v>
      </c>
      <c r="Z396">
        <v>0</v>
      </c>
      <c r="AA396">
        <v>0</v>
      </c>
      <c r="AB396">
        <v>24</v>
      </c>
      <c r="AC396">
        <v>408</v>
      </c>
      <c r="AD396" t="s">
        <v>916</v>
      </c>
    </row>
    <row r="397" spans="1:30" x14ac:dyDescent="0.25">
      <c r="H397" t="s">
        <v>917</v>
      </c>
    </row>
    <row r="398" spans="1:30" x14ac:dyDescent="0.25">
      <c r="A398">
        <v>196</v>
      </c>
      <c r="B398">
        <v>1498</v>
      </c>
      <c r="C398" t="s">
        <v>918</v>
      </c>
      <c r="D398" t="s">
        <v>232</v>
      </c>
      <c r="E398" t="s">
        <v>350</v>
      </c>
      <c r="F398" t="s">
        <v>919</v>
      </c>
      <c r="G398" t="str">
        <f>"200802002230"</f>
        <v>200802002230</v>
      </c>
      <c r="H398" t="s">
        <v>920</v>
      </c>
      <c r="I398">
        <v>0</v>
      </c>
      <c r="J398">
        <v>0</v>
      </c>
      <c r="K398">
        <v>0</v>
      </c>
      <c r="L398">
        <v>0</v>
      </c>
      <c r="M398">
        <v>100</v>
      </c>
      <c r="N398">
        <v>70</v>
      </c>
      <c r="O398">
        <v>30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>
        <v>0</v>
      </c>
      <c r="AD398" t="s">
        <v>921</v>
      </c>
    </row>
    <row r="399" spans="1:30" x14ac:dyDescent="0.25">
      <c r="H399" t="s">
        <v>922</v>
      </c>
    </row>
    <row r="400" spans="1:30" x14ac:dyDescent="0.25">
      <c r="A400">
        <v>197</v>
      </c>
      <c r="B400">
        <v>3192</v>
      </c>
      <c r="C400" t="s">
        <v>923</v>
      </c>
      <c r="D400" t="s">
        <v>924</v>
      </c>
      <c r="E400" t="s">
        <v>49</v>
      </c>
      <c r="F400" t="s">
        <v>925</v>
      </c>
      <c r="G400" t="str">
        <f>"00015494"</f>
        <v>00015494</v>
      </c>
      <c r="H400" t="s">
        <v>634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60</v>
      </c>
      <c r="W400">
        <v>420</v>
      </c>
      <c r="X400">
        <v>0</v>
      </c>
      <c r="Z400">
        <v>0</v>
      </c>
      <c r="AA400">
        <v>0</v>
      </c>
      <c r="AB400">
        <v>24</v>
      </c>
      <c r="AC400">
        <v>408</v>
      </c>
      <c r="AD400" t="s">
        <v>926</v>
      </c>
    </row>
    <row r="401" spans="1:30" x14ac:dyDescent="0.25">
      <c r="H401" t="s">
        <v>927</v>
      </c>
    </row>
    <row r="402" spans="1:30" x14ac:dyDescent="0.25">
      <c r="A402">
        <v>198</v>
      </c>
      <c r="B402">
        <v>2204</v>
      </c>
      <c r="C402" t="s">
        <v>928</v>
      </c>
      <c r="D402" t="s">
        <v>333</v>
      </c>
      <c r="E402" t="s">
        <v>34</v>
      </c>
      <c r="F402" t="s">
        <v>929</v>
      </c>
      <c r="G402" t="str">
        <f>"00018547"</f>
        <v>00018547</v>
      </c>
      <c r="H402" t="s">
        <v>930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70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>
        <v>0</v>
      </c>
      <c r="AD402" t="s">
        <v>931</v>
      </c>
    </row>
    <row r="403" spans="1:30" x14ac:dyDescent="0.25">
      <c r="H403">
        <v>1106</v>
      </c>
    </row>
    <row r="404" spans="1:30" x14ac:dyDescent="0.25">
      <c r="A404">
        <v>199</v>
      </c>
      <c r="B404">
        <v>5304</v>
      </c>
      <c r="C404" t="s">
        <v>932</v>
      </c>
      <c r="D404" t="s">
        <v>114</v>
      </c>
      <c r="E404" t="s">
        <v>34</v>
      </c>
      <c r="F404" t="s">
        <v>933</v>
      </c>
      <c r="G404" t="str">
        <f>"00015288"</f>
        <v>00015288</v>
      </c>
      <c r="H404" t="s">
        <v>934</v>
      </c>
      <c r="I404">
        <v>0</v>
      </c>
      <c r="J404">
        <v>0</v>
      </c>
      <c r="K404">
        <v>0</v>
      </c>
      <c r="L404">
        <v>0</v>
      </c>
      <c r="M404">
        <v>100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80</v>
      </c>
      <c r="W404">
        <v>560</v>
      </c>
      <c r="X404">
        <v>0</v>
      </c>
      <c r="Z404">
        <v>0</v>
      </c>
      <c r="AA404">
        <v>0</v>
      </c>
      <c r="AB404">
        <v>0</v>
      </c>
      <c r="AC404">
        <v>0</v>
      </c>
      <c r="AD404" t="s">
        <v>935</v>
      </c>
    </row>
    <row r="405" spans="1:30" x14ac:dyDescent="0.25">
      <c r="H405" t="s">
        <v>936</v>
      </c>
    </row>
    <row r="406" spans="1:30" x14ac:dyDescent="0.25">
      <c r="A406">
        <v>200</v>
      </c>
      <c r="B406">
        <v>5342</v>
      </c>
      <c r="C406" t="s">
        <v>937</v>
      </c>
      <c r="D406" t="s">
        <v>40</v>
      </c>
      <c r="E406" t="s">
        <v>75</v>
      </c>
      <c r="F406" t="s">
        <v>938</v>
      </c>
      <c r="G406" t="str">
        <f>"00366405"</f>
        <v>00366405</v>
      </c>
      <c r="H406" t="s">
        <v>939</v>
      </c>
      <c r="I406">
        <v>0</v>
      </c>
      <c r="J406">
        <v>400</v>
      </c>
      <c r="K406">
        <v>0</v>
      </c>
      <c r="L406">
        <v>200</v>
      </c>
      <c r="M406">
        <v>0</v>
      </c>
      <c r="N406">
        <v>50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Z406">
        <v>0</v>
      </c>
      <c r="AA406">
        <v>0</v>
      </c>
      <c r="AB406">
        <v>0</v>
      </c>
      <c r="AC406">
        <v>0</v>
      </c>
      <c r="AD406" t="s">
        <v>940</v>
      </c>
    </row>
    <row r="407" spans="1:30" x14ac:dyDescent="0.25">
      <c r="H407" t="s">
        <v>129</v>
      </c>
    </row>
    <row r="408" spans="1:30" x14ac:dyDescent="0.25">
      <c r="A408">
        <v>201</v>
      </c>
      <c r="B408">
        <v>1184</v>
      </c>
      <c r="C408" t="s">
        <v>941</v>
      </c>
      <c r="D408" t="s">
        <v>15</v>
      </c>
      <c r="E408" t="s">
        <v>658</v>
      </c>
      <c r="F408" t="s">
        <v>942</v>
      </c>
      <c r="G408" t="str">
        <f>"201402012271"</f>
        <v>201402012271</v>
      </c>
      <c r="H408">
        <v>770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50</v>
      </c>
      <c r="S408">
        <v>0</v>
      </c>
      <c r="T408">
        <v>0</v>
      </c>
      <c r="U408">
        <v>0</v>
      </c>
      <c r="V408">
        <v>76</v>
      </c>
      <c r="W408">
        <v>532</v>
      </c>
      <c r="X408">
        <v>0</v>
      </c>
      <c r="Z408">
        <v>0</v>
      </c>
      <c r="AA408">
        <v>0</v>
      </c>
      <c r="AB408">
        <v>8</v>
      </c>
      <c r="AC408">
        <v>136</v>
      </c>
      <c r="AD408">
        <v>1558</v>
      </c>
    </row>
    <row r="409" spans="1:30" x14ac:dyDescent="0.25">
      <c r="H409" t="s">
        <v>943</v>
      </c>
    </row>
    <row r="410" spans="1:30" x14ac:dyDescent="0.25">
      <c r="A410">
        <v>202</v>
      </c>
      <c r="B410">
        <v>1051</v>
      </c>
      <c r="C410" t="s">
        <v>944</v>
      </c>
      <c r="D410" t="s">
        <v>232</v>
      </c>
      <c r="E410" t="s">
        <v>693</v>
      </c>
      <c r="F410" t="s">
        <v>945</v>
      </c>
      <c r="G410" t="str">
        <f>"00225883"</f>
        <v>00225883</v>
      </c>
      <c r="H410" t="s">
        <v>669</v>
      </c>
      <c r="I410">
        <v>0</v>
      </c>
      <c r="J410">
        <v>0</v>
      </c>
      <c r="K410">
        <v>0</v>
      </c>
      <c r="L410">
        <v>0</v>
      </c>
      <c r="M410">
        <v>100</v>
      </c>
      <c r="N410">
        <v>70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84</v>
      </c>
      <c r="W410">
        <v>588</v>
      </c>
      <c r="X410">
        <v>0</v>
      </c>
      <c r="Z410">
        <v>0</v>
      </c>
      <c r="AA410">
        <v>0</v>
      </c>
      <c r="AB410">
        <v>0</v>
      </c>
      <c r="AC410">
        <v>0</v>
      </c>
      <c r="AD410" t="s">
        <v>946</v>
      </c>
    </row>
    <row r="411" spans="1:30" x14ac:dyDescent="0.25">
      <c r="H411">
        <v>1105</v>
      </c>
    </row>
    <row r="412" spans="1:30" x14ac:dyDescent="0.25">
      <c r="A412">
        <v>203</v>
      </c>
      <c r="B412">
        <v>594</v>
      </c>
      <c r="C412" t="s">
        <v>947</v>
      </c>
      <c r="D412" t="s">
        <v>170</v>
      </c>
      <c r="E412" t="s">
        <v>75</v>
      </c>
      <c r="F412" t="s">
        <v>948</v>
      </c>
      <c r="G412" t="str">
        <f>"00014149"</f>
        <v>00014149</v>
      </c>
      <c r="H412" t="s">
        <v>949</v>
      </c>
      <c r="I412">
        <v>0</v>
      </c>
      <c r="J412">
        <v>0</v>
      </c>
      <c r="K412">
        <v>0</v>
      </c>
      <c r="L412">
        <v>0</v>
      </c>
      <c r="M412">
        <v>100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1</v>
      </c>
      <c r="AA412">
        <v>0</v>
      </c>
      <c r="AB412">
        <v>0</v>
      </c>
      <c r="AC412">
        <v>0</v>
      </c>
      <c r="AD412" t="s">
        <v>950</v>
      </c>
    </row>
    <row r="413" spans="1:30" x14ac:dyDescent="0.25">
      <c r="H413">
        <v>1116</v>
      </c>
    </row>
    <row r="414" spans="1:30" x14ac:dyDescent="0.25">
      <c r="A414">
        <v>204</v>
      </c>
      <c r="B414">
        <v>2790</v>
      </c>
      <c r="C414" t="s">
        <v>951</v>
      </c>
      <c r="D414" t="s">
        <v>952</v>
      </c>
      <c r="E414" t="s">
        <v>139</v>
      </c>
      <c r="F414" t="s">
        <v>953</v>
      </c>
      <c r="G414" t="str">
        <f>"00221485"</f>
        <v>00221485</v>
      </c>
      <c r="H414">
        <v>792</v>
      </c>
      <c r="I414">
        <v>0</v>
      </c>
      <c r="J414">
        <v>0</v>
      </c>
      <c r="K414">
        <v>0</v>
      </c>
      <c r="L414">
        <v>0</v>
      </c>
      <c r="M414">
        <v>100</v>
      </c>
      <c r="N414">
        <v>70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84</v>
      </c>
      <c r="W414">
        <v>588</v>
      </c>
      <c r="X414">
        <v>0</v>
      </c>
      <c r="Z414">
        <v>0</v>
      </c>
      <c r="AA414">
        <v>0</v>
      </c>
      <c r="AB414">
        <v>0</v>
      </c>
      <c r="AC414">
        <v>0</v>
      </c>
      <c r="AD414">
        <v>1550</v>
      </c>
    </row>
    <row r="415" spans="1:30" x14ac:dyDescent="0.25">
      <c r="H415">
        <v>1106</v>
      </c>
    </row>
    <row r="416" spans="1:30" x14ac:dyDescent="0.25">
      <c r="A416">
        <v>205</v>
      </c>
      <c r="B416">
        <v>2853</v>
      </c>
      <c r="C416" t="s">
        <v>954</v>
      </c>
      <c r="D416" t="s">
        <v>171</v>
      </c>
      <c r="E416" t="s">
        <v>34</v>
      </c>
      <c r="F416" t="s">
        <v>955</v>
      </c>
      <c r="G416" t="str">
        <f>"00289058"</f>
        <v>00289058</v>
      </c>
      <c r="H416">
        <v>660</v>
      </c>
      <c r="I416">
        <v>0</v>
      </c>
      <c r="J416">
        <v>0</v>
      </c>
      <c r="K416">
        <v>0</v>
      </c>
      <c r="L416">
        <v>0</v>
      </c>
      <c r="M416">
        <v>100</v>
      </c>
      <c r="N416">
        <v>70</v>
      </c>
      <c r="O416">
        <v>0</v>
      </c>
      <c r="P416">
        <v>30</v>
      </c>
      <c r="Q416">
        <v>0</v>
      </c>
      <c r="R416">
        <v>70</v>
      </c>
      <c r="S416">
        <v>0</v>
      </c>
      <c r="T416">
        <v>30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0</v>
      </c>
      <c r="AD416">
        <v>1548</v>
      </c>
    </row>
    <row r="417" spans="1:30" x14ac:dyDescent="0.25">
      <c r="H417" t="s">
        <v>956</v>
      </c>
    </row>
    <row r="418" spans="1:30" x14ac:dyDescent="0.25">
      <c r="A418">
        <v>206</v>
      </c>
      <c r="B418">
        <v>5243</v>
      </c>
      <c r="C418" t="s">
        <v>957</v>
      </c>
      <c r="D418" t="s">
        <v>958</v>
      </c>
      <c r="E418" t="s">
        <v>114</v>
      </c>
      <c r="F418" t="s">
        <v>959</v>
      </c>
      <c r="G418" t="str">
        <f>"200802000036"</f>
        <v>200802000036</v>
      </c>
      <c r="H418" t="s">
        <v>342</v>
      </c>
      <c r="I418">
        <v>0</v>
      </c>
      <c r="J418">
        <v>0</v>
      </c>
      <c r="K418">
        <v>0</v>
      </c>
      <c r="L418">
        <v>200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84</v>
      </c>
      <c r="W418">
        <v>588</v>
      </c>
      <c r="X418">
        <v>0</v>
      </c>
      <c r="Z418">
        <v>0</v>
      </c>
      <c r="AA418">
        <v>0</v>
      </c>
      <c r="AB418">
        <v>0</v>
      </c>
      <c r="AC418">
        <v>0</v>
      </c>
      <c r="AD418" t="s">
        <v>960</v>
      </c>
    </row>
    <row r="419" spans="1:30" x14ac:dyDescent="0.25">
      <c r="H419" t="s">
        <v>961</v>
      </c>
    </row>
    <row r="420" spans="1:30" x14ac:dyDescent="0.25">
      <c r="A420">
        <v>207</v>
      </c>
      <c r="B420">
        <v>341</v>
      </c>
      <c r="C420" t="s">
        <v>322</v>
      </c>
      <c r="D420" t="s">
        <v>127</v>
      </c>
      <c r="E420" t="s">
        <v>34</v>
      </c>
      <c r="F420" t="s">
        <v>962</v>
      </c>
      <c r="G420" t="str">
        <f>"201502000884"</f>
        <v>201502000884</v>
      </c>
      <c r="H420" t="s">
        <v>963</v>
      </c>
      <c r="I420">
        <v>0</v>
      </c>
      <c r="J420">
        <v>0</v>
      </c>
      <c r="K420">
        <v>0</v>
      </c>
      <c r="L420">
        <v>200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>
        <v>0</v>
      </c>
      <c r="AD420" t="s">
        <v>964</v>
      </c>
    </row>
    <row r="421" spans="1:30" x14ac:dyDescent="0.25">
      <c r="H421" t="s">
        <v>965</v>
      </c>
    </row>
    <row r="422" spans="1:30" x14ac:dyDescent="0.25">
      <c r="A422">
        <v>208</v>
      </c>
      <c r="B422">
        <v>669</v>
      </c>
      <c r="C422" t="s">
        <v>966</v>
      </c>
      <c r="D422" t="s">
        <v>291</v>
      </c>
      <c r="E422" t="s">
        <v>120</v>
      </c>
      <c r="F422" t="s">
        <v>967</v>
      </c>
      <c r="G422" t="str">
        <f>"00014062"</f>
        <v>00014062</v>
      </c>
      <c r="H422" t="s">
        <v>242</v>
      </c>
      <c r="I422">
        <v>0</v>
      </c>
      <c r="J422">
        <v>0</v>
      </c>
      <c r="K422">
        <v>0</v>
      </c>
      <c r="L422">
        <v>0</v>
      </c>
      <c r="M422">
        <v>100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83</v>
      </c>
      <c r="W422">
        <v>581</v>
      </c>
      <c r="X422">
        <v>0</v>
      </c>
      <c r="Z422">
        <v>0</v>
      </c>
      <c r="AA422">
        <v>0</v>
      </c>
      <c r="AB422">
        <v>1</v>
      </c>
      <c r="AC422">
        <v>17</v>
      </c>
      <c r="AD422" t="s">
        <v>968</v>
      </c>
    </row>
    <row r="423" spans="1:30" x14ac:dyDescent="0.25">
      <c r="H423" t="s">
        <v>969</v>
      </c>
    </row>
    <row r="424" spans="1:30" x14ac:dyDescent="0.25">
      <c r="A424">
        <v>209</v>
      </c>
      <c r="B424">
        <v>2076</v>
      </c>
      <c r="C424" t="s">
        <v>970</v>
      </c>
      <c r="D424" t="s">
        <v>41</v>
      </c>
      <c r="E424" t="s">
        <v>459</v>
      </c>
      <c r="F424" t="s">
        <v>971</v>
      </c>
      <c r="G424" t="str">
        <f>"00329590"</f>
        <v>00329590</v>
      </c>
      <c r="H424" t="s">
        <v>972</v>
      </c>
      <c r="I424">
        <v>0</v>
      </c>
      <c r="J424">
        <v>0</v>
      </c>
      <c r="K424">
        <v>0</v>
      </c>
      <c r="L424">
        <v>0</v>
      </c>
      <c r="M424">
        <v>100</v>
      </c>
      <c r="N424">
        <v>50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84</v>
      </c>
      <c r="W424">
        <v>588</v>
      </c>
      <c r="X424">
        <v>0</v>
      </c>
      <c r="Z424">
        <v>0</v>
      </c>
      <c r="AA424">
        <v>0</v>
      </c>
      <c r="AB424">
        <v>0</v>
      </c>
      <c r="AC424">
        <v>0</v>
      </c>
      <c r="AD424" t="s">
        <v>973</v>
      </c>
    </row>
    <row r="425" spans="1:30" x14ac:dyDescent="0.25">
      <c r="H425">
        <v>1116</v>
      </c>
    </row>
    <row r="426" spans="1:30" x14ac:dyDescent="0.25">
      <c r="A426">
        <v>210</v>
      </c>
      <c r="B426">
        <v>4870</v>
      </c>
      <c r="C426" t="s">
        <v>974</v>
      </c>
      <c r="D426" t="s">
        <v>975</v>
      </c>
      <c r="E426" t="s">
        <v>15</v>
      </c>
      <c r="F426" t="s">
        <v>976</v>
      </c>
      <c r="G426" t="str">
        <f>"00079405"</f>
        <v>00079405</v>
      </c>
      <c r="H426" t="s">
        <v>675</v>
      </c>
      <c r="I426">
        <v>0</v>
      </c>
      <c r="J426">
        <v>0</v>
      </c>
      <c r="K426">
        <v>0</v>
      </c>
      <c r="L426">
        <v>0</v>
      </c>
      <c r="M426">
        <v>100</v>
      </c>
      <c r="N426">
        <v>70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>
        <v>0</v>
      </c>
      <c r="AD426" t="s">
        <v>977</v>
      </c>
    </row>
    <row r="427" spans="1:30" x14ac:dyDescent="0.25">
      <c r="H427" t="s">
        <v>978</v>
      </c>
    </row>
    <row r="428" spans="1:30" x14ac:dyDescent="0.25">
      <c r="A428">
        <v>211</v>
      </c>
      <c r="B428">
        <v>1398</v>
      </c>
      <c r="C428" t="s">
        <v>979</v>
      </c>
      <c r="D428" t="s">
        <v>127</v>
      </c>
      <c r="E428" t="s">
        <v>980</v>
      </c>
      <c r="F428" t="s">
        <v>981</v>
      </c>
      <c r="G428" t="str">
        <f>"201504000090"</f>
        <v>201504000090</v>
      </c>
      <c r="H428" t="s">
        <v>982</v>
      </c>
      <c r="I428">
        <v>0</v>
      </c>
      <c r="J428">
        <v>0</v>
      </c>
      <c r="K428">
        <v>0</v>
      </c>
      <c r="L428">
        <v>200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70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>
        <v>0</v>
      </c>
      <c r="AD428" t="s">
        <v>983</v>
      </c>
    </row>
    <row r="429" spans="1:30" x14ac:dyDescent="0.25">
      <c r="H429" t="s">
        <v>984</v>
      </c>
    </row>
    <row r="430" spans="1:30" x14ac:dyDescent="0.25">
      <c r="A430">
        <v>212</v>
      </c>
      <c r="B430">
        <v>3054</v>
      </c>
      <c r="C430" t="s">
        <v>985</v>
      </c>
      <c r="D430" t="s">
        <v>127</v>
      </c>
      <c r="E430" t="s">
        <v>15</v>
      </c>
      <c r="F430" t="s">
        <v>986</v>
      </c>
      <c r="G430" t="str">
        <f>"200712004055"</f>
        <v>200712004055</v>
      </c>
      <c r="H430" t="s">
        <v>987</v>
      </c>
      <c r="I430">
        <v>0</v>
      </c>
      <c r="J430">
        <v>0</v>
      </c>
      <c r="K430">
        <v>0</v>
      </c>
      <c r="L430">
        <v>0</v>
      </c>
      <c r="M430">
        <v>130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>
        <v>0</v>
      </c>
      <c r="AD430" t="s">
        <v>988</v>
      </c>
    </row>
    <row r="431" spans="1:30" x14ac:dyDescent="0.25">
      <c r="H431" t="s">
        <v>989</v>
      </c>
    </row>
    <row r="432" spans="1:30" x14ac:dyDescent="0.25">
      <c r="A432">
        <v>213</v>
      </c>
      <c r="B432">
        <v>947</v>
      </c>
      <c r="C432" t="s">
        <v>990</v>
      </c>
      <c r="D432" t="s">
        <v>991</v>
      </c>
      <c r="E432" t="s">
        <v>34</v>
      </c>
      <c r="F432" t="s">
        <v>992</v>
      </c>
      <c r="G432" t="str">
        <f>"201304000113"</f>
        <v>201304000113</v>
      </c>
      <c r="H432">
        <v>770</v>
      </c>
      <c r="I432">
        <v>0</v>
      </c>
      <c r="J432">
        <v>0</v>
      </c>
      <c r="K432">
        <v>0</v>
      </c>
      <c r="L432">
        <v>0</v>
      </c>
      <c r="M432">
        <v>100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82</v>
      </c>
      <c r="W432">
        <v>574</v>
      </c>
      <c r="X432">
        <v>0</v>
      </c>
      <c r="Z432">
        <v>0</v>
      </c>
      <c r="AA432">
        <v>0</v>
      </c>
      <c r="AB432">
        <v>0</v>
      </c>
      <c r="AC432">
        <v>0</v>
      </c>
      <c r="AD432">
        <v>1514</v>
      </c>
    </row>
    <row r="433" spans="1:30" x14ac:dyDescent="0.25">
      <c r="H433" t="s">
        <v>993</v>
      </c>
    </row>
    <row r="434" spans="1:30" x14ac:dyDescent="0.25">
      <c r="A434">
        <v>214</v>
      </c>
      <c r="B434">
        <v>3637</v>
      </c>
      <c r="C434" t="s">
        <v>994</v>
      </c>
      <c r="D434" t="s">
        <v>995</v>
      </c>
      <c r="E434" t="s">
        <v>34</v>
      </c>
      <c r="F434" t="s">
        <v>996</v>
      </c>
      <c r="G434" t="str">
        <f>"200910000860"</f>
        <v>200910000860</v>
      </c>
      <c r="H434" t="s">
        <v>997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30</v>
      </c>
      <c r="R434">
        <v>0</v>
      </c>
      <c r="S434">
        <v>0</v>
      </c>
      <c r="T434">
        <v>0</v>
      </c>
      <c r="U434">
        <v>0</v>
      </c>
      <c r="V434">
        <v>72</v>
      </c>
      <c r="W434">
        <v>504</v>
      </c>
      <c r="X434">
        <v>0</v>
      </c>
      <c r="Z434">
        <v>0</v>
      </c>
      <c r="AA434">
        <v>0</v>
      </c>
      <c r="AB434">
        <v>12</v>
      </c>
      <c r="AC434">
        <v>204</v>
      </c>
      <c r="AD434" t="s">
        <v>998</v>
      </c>
    </row>
    <row r="435" spans="1:30" x14ac:dyDescent="0.25">
      <c r="H435" t="s">
        <v>999</v>
      </c>
    </row>
    <row r="436" spans="1:30" x14ac:dyDescent="0.25">
      <c r="A436">
        <v>215</v>
      </c>
      <c r="B436">
        <v>2459</v>
      </c>
      <c r="C436" t="s">
        <v>1000</v>
      </c>
      <c r="D436" t="s">
        <v>34</v>
      </c>
      <c r="E436" t="s">
        <v>1001</v>
      </c>
      <c r="F436" t="s">
        <v>1002</v>
      </c>
      <c r="G436" t="str">
        <f>"00014951"</f>
        <v>00014951</v>
      </c>
      <c r="H436" t="s">
        <v>797</v>
      </c>
      <c r="I436">
        <v>0</v>
      </c>
      <c r="J436">
        <v>0</v>
      </c>
      <c r="K436">
        <v>0</v>
      </c>
      <c r="L436">
        <v>0</v>
      </c>
      <c r="M436">
        <v>100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84</v>
      </c>
      <c r="W436">
        <v>588</v>
      </c>
      <c r="X436">
        <v>0</v>
      </c>
      <c r="Z436">
        <v>0</v>
      </c>
      <c r="AA436">
        <v>0</v>
      </c>
      <c r="AB436">
        <v>0</v>
      </c>
      <c r="AC436">
        <v>0</v>
      </c>
      <c r="AD436" t="s">
        <v>1003</v>
      </c>
    </row>
    <row r="437" spans="1:30" x14ac:dyDescent="0.25">
      <c r="H437" t="s">
        <v>1004</v>
      </c>
    </row>
    <row r="438" spans="1:30" x14ac:dyDescent="0.25">
      <c r="A438">
        <v>216</v>
      </c>
      <c r="B438">
        <v>301</v>
      </c>
      <c r="C438" t="s">
        <v>1005</v>
      </c>
      <c r="D438" t="s">
        <v>14</v>
      </c>
      <c r="E438" t="s">
        <v>1006</v>
      </c>
      <c r="F438" t="s">
        <v>1007</v>
      </c>
      <c r="G438" t="str">
        <f>"00255000"</f>
        <v>00255000</v>
      </c>
      <c r="H438">
        <v>847</v>
      </c>
      <c r="I438">
        <v>0</v>
      </c>
      <c r="J438">
        <v>0</v>
      </c>
      <c r="K438">
        <v>0</v>
      </c>
      <c r="L438">
        <v>200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58</v>
      </c>
      <c r="W438">
        <v>406</v>
      </c>
      <c r="X438">
        <v>0</v>
      </c>
      <c r="Z438">
        <v>0</v>
      </c>
      <c r="AA438">
        <v>0</v>
      </c>
      <c r="AB438">
        <v>1</v>
      </c>
      <c r="AC438">
        <v>17</v>
      </c>
      <c r="AD438">
        <v>1500</v>
      </c>
    </row>
    <row r="439" spans="1:30" x14ac:dyDescent="0.25">
      <c r="H439" t="s">
        <v>1008</v>
      </c>
    </row>
    <row r="440" spans="1:30" x14ac:dyDescent="0.25">
      <c r="A440">
        <v>217</v>
      </c>
      <c r="B440">
        <v>2190</v>
      </c>
      <c r="C440" t="s">
        <v>1009</v>
      </c>
      <c r="D440" t="s">
        <v>1010</v>
      </c>
      <c r="E440" t="s">
        <v>334</v>
      </c>
      <c r="F440" t="s">
        <v>1011</v>
      </c>
      <c r="G440" t="str">
        <f>"201504000478"</f>
        <v>201504000478</v>
      </c>
      <c r="H440" t="s">
        <v>455</v>
      </c>
      <c r="I440">
        <v>0</v>
      </c>
      <c r="J440">
        <v>0</v>
      </c>
      <c r="K440">
        <v>0</v>
      </c>
      <c r="L440">
        <v>0</v>
      </c>
      <c r="M440">
        <v>100</v>
      </c>
      <c r="N440">
        <v>30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84</v>
      </c>
      <c r="W440">
        <v>588</v>
      </c>
      <c r="X440">
        <v>0</v>
      </c>
      <c r="Z440">
        <v>0</v>
      </c>
      <c r="AA440">
        <v>0</v>
      </c>
      <c r="AB440">
        <v>0</v>
      </c>
      <c r="AC440">
        <v>0</v>
      </c>
      <c r="AD440" t="s">
        <v>1012</v>
      </c>
    </row>
    <row r="441" spans="1:30" x14ac:dyDescent="0.25">
      <c r="H441" t="s">
        <v>1013</v>
      </c>
    </row>
    <row r="442" spans="1:30" x14ac:dyDescent="0.25">
      <c r="A442">
        <v>218</v>
      </c>
      <c r="B442">
        <v>2007</v>
      </c>
      <c r="C442" t="s">
        <v>1014</v>
      </c>
      <c r="D442" t="s">
        <v>1015</v>
      </c>
      <c r="E442" t="s">
        <v>334</v>
      </c>
      <c r="F442" t="s">
        <v>1016</v>
      </c>
      <c r="G442" t="str">
        <f>"00011227"</f>
        <v>00011227</v>
      </c>
      <c r="H442" t="s">
        <v>1017</v>
      </c>
      <c r="I442">
        <v>0</v>
      </c>
      <c r="J442">
        <v>0</v>
      </c>
      <c r="K442">
        <v>0</v>
      </c>
      <c r="L442">
        <v>0</v>
      </c>
      <c r="M442">
        <v>100</v>
      </c>
      <c r="N442">
        <v>30</v>
      </c>
      <c r="O442">
        <v>0</v>
      </c>
      <c r="P442">
        <v>30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>
        <v>0</v>
      </c>
      <c r="AD442" t="s">
        <v>1018</v>
      </c>
    </row>
    <row r="443" spans="1:30" x14ac:dyDescent="0.25">
      <c r="H443" t="s">
        <v>1019</v>
      </c>
    </row>
    <row r="444" spans="1:30" x14ac:dyDescent="0.25">
      <c r="A444">
        <v>219</v>
      </c>
      <c r="B444">
        <v>4171</v>
      </c>
      <c r="C444" t="s">
        <v>1020</v>
      </c>
      <c r="D444" t="s">
        <v>453</v>
      </c>
      <c r="E444" t="s">
        <v>34</v>
      </c>
      <c r="F444" t="s">
        <v>1021</v>
      </c>
      <c r="G444" t="str">
        <f>"00319083"</f>
        <v>00319083</v>
      </c>
      <c r="H444" t="s">
        <v>775</v>
      </c>
      <c r="I444">
        <v>0</v>
      </c>
      <c r="J444">
        <v>0</v>
      </c>
      <c r="K444">
        <v>0</v>
      </c>
      <c r="L444">
        <v>200</v>
      </c>
      <c r="M444">
        <v>0</v>
      </c>
      <c r="N444">
        <v>70</v>
      </c>
      <c r="O444">
        <v>0</v>
      </c>
      <c r="P444">
        <v>30</v>
      </c>
      <c r="Q444">
        <v>0</v>
      </c>
      <c r="R444">
        <v>30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Z444">
        <v>0</v>
      </c>
      <c r="AA444">
        <v>0</v>
      </c>
      <c r="AB444">
        <v>21</v>
      </c>
      <c r="AC444">
        <v>357</v>
      </c>
      <c r="AD444" t="s">
        <v>1022</v>
      </c>
    </row>
    <row r="445" spans="1:30" x14ac:dyDescent="0.25">
      <c r="H445" t="s">
        <v>1023</v>
      </c>
    </row>
    <row r="446" spans="1:30" x14ac:dyDescent="0.25">
      <c r="A446">
        <v>220</v>
      </c>
      <c r="B446">
        <v>1389</v>
      </c>
      <c r="C446" t="s">
        <v>1024</v>
      </c>
      <c r="D446" t="s">
        <v>1025</v>
      </c>
      <c r="E446" t="s">
        <v>1006</v>
      </c>
      <c r="F446" t="s">
        <v>1026</v>
      </c>
      <c r="G446" t="str">
        <f>"201504003832"</f>
        <v>201504003832</v>
      </c>
      <c r="H446">
        <v>858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84</v>
      </c>
      <c r="W446">
        <v>588</v>
      </c>
      <c r="X446">
        <v>0</v>
      </c>
      <c r="Z446">
        <v>0</v>
      </c>
      <c r="AA446">
        <v>0</v>
      </c>
      <c r="AB446">
        <v>0</v>
      </c>
      <c r="AC446">
        <v>0</v>
      </c>
      <c r="AD446">
        <v>1476</v>
      </c>
    </row>
    <row r="447" spans="1:30" x14ac:dyDescent="0.25">
      <c r="H447" t="s">
        <v>1027</v>
      </c>
    </row>
    <row r="448" spans="1:30" x14ac:dyDescent="0.25">
      <c r="A448">
        <v>221</v>
      </c>
      <c r="B448">
        <v>1079</v>
      </c>
      <c r="C448" t="s">
        <v>1028</v>
      </c>
      <c r="D448" t="s">
        <v>418</v>
      </c>
      <c r="E448" t="s">
        <v>127</v>
      </c>
      <c r="F448" t="s">
        <v>1029</v>
      </c>
      <c r="G448" t="str">
        <f>"00311706"</f>
        <v>00311706</v>
      </c>
      <c r="H448" t="s">
        <v>77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78</v>
      </c>
      <c r="W448">
        <v>546</v>
      </c>
      <c r="X448">
        <v>0</v>
      </c>
      <c r="Z448">
        <v>0</v>
      </c>
      <c r="AA448">
        <v>0</v>
      </c>
      <c r="AB448">
        <v>6</v>
      </c>
      <c r="AC448">
        <v>102</v>
      </c>
      <c r="AD448" t="s">
        <v>1030</v>
      </c>
    </row>
    <row r="449" spans="1:30" x14ac:dyDescent="0.25">
      <c r="H449" t="s">
        <v>1031</v>
      </c>
    </row>
    <row r="450" spans="1:30" x14ac:dyDescent="0.25">
      <c r="A450">
        <v>222</v>
      </c>
      <c r="B450">
        <v>1568</v>
      </c>
      <c r="C450" t="s">
        <v>1032</v>
      </c>
      <c r="D450" t="s">
        <v>1033</v>
      </c>
      <c r="E450" t="s">
        <v>49</v>
      </c>
      <c r="F450" t="s">
        <v>1034</v>
      </c>
      <c r="G450" t="str">
        <f>"00093338"</f>
        <v>00093338</v>
      </c>
      <c r="H450" t="s">
        <v>51</v>
      </c>
      <c r="I450">
        <v>0</v>
      </c>
      <c r="J450">
        <v>0</v>
      </c>
      <c r="K450">
        <v>0</v>
      </c>
      <c r="L450">
        <v>0</v>
      </c>
      <c r="M450">
        <v>100</v>
      </c>
      <c r="N450">
        <v>30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>
        <v>0</v>
      </c>
      <c r="AD450" t="s">
        <v>1035</v>
      </c>
    </row>
    <row r="451" spans="1:30" x14ac:dyDescent="0.25">
      <c r="H451" t="s">
        <v>129</v>
      </c>
    </row>
    <row r="452" spans="1:30" x14ac:dyDescent="0.25">
      <c r="A452">
        <v>223</v>
      </c>
      <c r="B452">
        <v>4556</v>
      </c>
      <c r="C452" t="s">
        <v>1036</v>
      </c>
      <c r="D452" t="s">
        <v>1037</v>
      </c>
      <c r="E452" t="s">
        <v>34</v>
      </c>
      <c r="F452" t="s">
        <v>1038</v>
      </c>
      <c r="G452" t="str">
        <f>"201504005000"</f>
        <v>201504005000</v>
      </c>
      <c r="H452" t="s">
        <v>541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30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>
        <v>0</v>
      </c>
      <c r="AD452" t="s">
        <v>1039</v>
      </c>
    </row>
    <row r="453" spans="1:30" x14ac:dyDescent="0.25">
      <c r="H453" t="s">
        <v>1040</v>
      </c>
    </row>
    <row r="454" spans="1:30" x14ac:dyDescent="0.25">
      <c r="A454">
        <v>224</v>
      </c>
      <c r="B454">
        <v>2289</v>
      </c>
      <c r="C454" t="s">
        <v>1041</v>
      </c>
      <c r="D454" t="s">
        <v>219</v>
      </c>
      <c r="E454" t="s">
        <v>15</v>
      </c>
      <c r="F454" t="s">
        <v>1042</v>
      </c>
      <c r="G454" t="str">
        <f>"00313711"</f>
        <v>00313711</v>
      </c>
      <c r="H454">
        <v>682</v>
      </c>
      <c r="I454">
        <v>0</v>
      </c>
      <c r="J454">
        <v>0</v>
      </c>
      <c r="K454">
        <v>0</v>
      </c>
      <c r="L454">
        <v>0</v>
      </c>
      <c r="M454">
        <v>100</v>
      </c>
      <c r="N454">
        <v>70</v>
      </c>
      <c r="O454">
        <v>0</v>
      </c>
      <c r="P454">
        <v>0</v>
      </c>
      <c r="Q454">
        <v>0</v>
      </c>
      <c r="R454">
        <v>30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>
        <v>0</v>
      </c>
      <c r="AD454">
        <v>1470</v>
      </c>
    </row>
    <row r="455" spans="1:30" x14ac:dyDescent="0.25">
      <c r="H455" t="s">
        <v>1043</v>
      </c>
    </row>
    <row r="456" spans="1:30" x14ac:dyDescent="0.25">
      <c r="A456">
        <v>225</v>
      </c>
      <c r="B456">
        <v>4236</v>
      </c>
      <c r="C456" t="s">
        <v>1044</v>
      </c>
      <c r="D456" t="s">
        <v>55</v>
      </c>
      <c r="E456" t="s">
        <v>377</v>
      </c>
      <c r="F456" t="s">
        <v>1045</v>
      </c>
      <c r="G456" t="str">
        <f>"201406017668"</f>
        <v>201406017668</v>
      </c>
      <c r="H456" t="s">
        <v>173</v>
      </c>
      <c r="I456">
        <v>0</v>
      </c>
      <c r="J456">
        <v>0</v>
      </c>
      <c r="K456">
        <v>0</v>
      </c>
      <c r="L456">
        <v>0</v>
      </c>
      <c r="M456">
        <v>100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84</v>
      </c>
      <c r="W456">
        <v>588</v>
      </c>
      <c r="X456">
        <v>0</v>
      </c>
      <c r="Z456">
        <v>1</v>
      </c>
      <c r="AA456">
        <v>0</v>
      </c>
      <c r="AB456">
        <v>0</v>
      </c>
      <c r="AC456">
        <v>0</v>
      </c>
      <c r="AD456" t="s">
        <v>1046</v>
      </c>
    </row>
    <row r="457" spans="1:30" x14ac:dyDescent="0.25">
      <c r="H457" t="s">
        <v>1047</v>
      </c>
    </row>
    <row r="458" spans="1:30" x14ac:dyDescent="0.25">
      <c r="A458">
        <v>226</v>
      </c>
      <c r="B458">
        <v>2265</v>
      </c>
      <c r="C458" t="s">
        <v>1048</v>
      </c>
      <c r="D458" t="s">
        <v>286</v>
      </c>
      <c r="E458" t="s">
        <v>139</v>
      </c>
      <c r="F458" t="s">
        <v>1049</v>
      </c>
      <c r="G458" t="str">
        <f>"201405001576"</f>
        <v>201405001576</v>
      </c>
      <c r="H458" t="s">
        <v>571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70</v>
      </c>
      <c r="O458">
        <v>50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>
        <v>0</v>
      </c>
      <c r="AD458" t="s">
        <v>1050</v>
      </c>
    </row>
    <row r="459" spans="1:30" x14ac:dyDescent="0.25">
      <c r="H459" t="s">
        <v>1051</v>
      </c>
    </row>
    <row r="460" spans="1:30" x14ac:dyDescent="0.25">
      <c r="A460">
        <v>227</v>
      </c>
      <c r="B460">
        <v>5061</v>
      </c>
      <c r="C460" t="s">
        <v>1052</v>
      </c>
      <c r="D460" t="s">
        <v>15</v>
      </c>
      <c r="E460" t="s">
        <v>427</v>
      </c>
      <c r="F460" t="s">
        <v>1053</v>
      </c>
      <c r="G460" t="str">
        <f>"00361023"</f>
        <v>00361023</v>
      </c>
      <c r="H460" t="s">
        <v>319</v>
      </c>
      <c r="I460">
        <v>0</v>
      </c>
      <c r="J460">
        <v>0</v>
      </c>
      <c r="K460">
        <v>0</v>
      </c>
      <c r="L460">
        <v>0</v>
      </c>
      <c r="M460">
        <v>100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0</v>
      </c>
      <c r="AD460" t="s">
        <v>1054</v>
      </c>
    </row>
    <row r="461" spans="1:30" x14ac:dyDescent="0.25">
      <c r="H461" t="s">
        <v>1055</v>
      </c>
    </row>
    <row r="462" spans="1:30" x14ac:dyDescent="0.25">
      <c r="A462">
        <v>228</v>
      </c>
      <c r="B462">
        <v>4543</v>
      </c>
      <c r="C462" t="s">
        <v>1056</v>
      </c>
      <c r="D462" t="s">
        <v>75</v>
      </c>
      <c r="E462" t="s">
        <v>15</v>
      </c>
      <c r="F462" t="s">
        <v>1057</v>
      </c>
      <c r="G462" t="str">
        <f>"200712002885"</f>
        <v>200712002885</v>
      </c>
      <c r="H462" t="s">
        <v>1058</v>
      </c>
      <c r="I462">
        <v>150</v>
      </c>
      <c r="J462">
        <v>0</v>
      </c>
      <c r="K462">
        <v>0</v>
      </c>
      <c r="L462">
        <v>0</v>
      </c>
      <c r="M462">
        <v>0</v>
      </c>
      <c r="N462">
        <v>50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>
        <v>0</v>
      </c>
      <c r="AD462" t="s">
        <v>1059</v>
      </c>
    </row>
    <row r="463" spans="1:30" x14ac:dyDescent="0.25">
      <c r="H463" t="s">
        <v>1060</v>
      </c>
    </row>
    <row r="464" spans="1:30" x14ac:dyDescent="0.25">
      <c r="A464">
        <v>229</v>
      </c>
      <c r="B464">
        <v>233</v>
      </c>
      <c r="C464" t="s">
        <v>1061</v>
      </c>
      <c r="D464" t="s">
        <v>127</v>
      </c>
      <c r="E464" t="s">
        <v>114</v>
      </c>
      <c r="F464" t="s">
        <v>1062</v>
      </c>
      <c r="G464" t="str">
        <f>"201510004920"</f>
        <v>201510004920</v>
      </c>
      <c r="H464" t="s">
        <v>1063</v>
      </c>
      <c r="I464">
        <v>0</v>
      </c>
      <c r="J464">
        <v>0</v>
      </c>
      <c r="K464">
        <v>0</v>
      </c>
      <c r="L464">
        <v>200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63</v>
      </c>
      <c r="W464">
        <v>441</v>
      </c>
      <c r="X464">
        <v>0</v>
      </c>
      <c r="Z464">
        <v>0</v>
      </c>
      <c r="AA464">
        <v>0</v>
      </c>
      <c r="AB464">
        <v>0</v>
      </c>
      <c r="AC464">
        <v>0</v>
      </c>
      <c r="AD464" t="s">
        <v>1064</v>
      </c>
    </row>
    <row r="465" spans="1:30" x14ac:dyDescent="0.25">
      <c r="H465" t="s">
        <v>1065</v>
      </c>
    </row>
    <row r="466" spans="1:30" x14ac:dyDescent="0.25">
      <c r="A466">
        <v>230</v>
      </c>
      <c r="B466">
        <v>4485</v>
      </c>
      <c r="C466" t="s">
        <v>1066</v>
      </c>
      <c r="D466" t="s">
        <v>1067</v>
      </c>
      <c r="E466" t="s">
        <v>170</v>
      </c>
      <c r="F466" t="s">
        <v>1068</v>
      </c>
      <c r="G466" t="str">
        <f>"00342579"</f>
        <v>00342579</v>
      </c>
      <c r="H466" t="s">
        <v>1069</v>
      </c>
      <c r="I466">
        <v>0</v>
      </c>
      <c r="J466">
        <v>0</v>
      </c>
      <c r="K466">
        <v>0</v>
      </c>
      <c r="L466">
        <v>200</v>
      </c>
      <c r="M466">
        <v>0</v>
      </c>
      <c r="N466">
        <v>70</v>
      </c>
      <c r="O466">
        <v>0</v>
      </c>
      <c r="P466">
        <v>50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24</v>
      </c>
      <c r="W466">
        <v>168</v>
      </c>
      <c r="X466">
        <v>0</v>
      </c>
      <c r="Z466">
        <v>0</v>
      </c>
      <c r="AA466">
        <v>0</v>
      </c>
      <c r="AB466">
        <v>0</v>
      </c>
      <c r="AC466">
        <v>0</v>
      </c>
      <c r="AD466" t="s">
        <v>1070</v>
      </c>
    </row>
    <row r="467" spans="1:30" x14ac:dyDescent="0.25">
      <c r="H467" t="s">
        <v>1071</v>
      </c>
    </row>
    <row r="468" spans="1:30" x14ac:dyDescent="0.25">
      <c r="A468">
        <v>231</v>
      </c>
      <c r="B468">
        <v>2853</v>
      </c>
      <c r="C468" t="s">
        <v>954</v>
      </c>
      <c r="D468" t="s">
        <v>171</v>
      </c>
      <c r="E468" t="s">
        <v>34</v>
      </c>
      <c r="F468" t="s">
        <v>955</v>
      </c>
      <c r="G468" t="str">
        <f>"00289058"</f>
        <v>00289058</v>
      </c>
      <c r="H468">
        <v>660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70</v>
      </c>
      <c r="O468">
        <v>0</v>
      </c>
      <c r="P468">
        <v>30</v>
      </c>
      <c r="Q468">
        <v>0</v>
      </c>
      <c r="R468">
        <v>70</v>
      </c>
      <c r="S468">
        <v>0</v>
      </c>
      <c r="T468">
        <v>30</v>
      </c>
      <c r="U468">
        <v>0</v>
      </c>
      <c r="V468">
        <v>84</v>
      </c>
      <c r="W468">
        <v>588</v>
      </c>
      <c r="X468">
        <v>0</v>
      </c>
      <c r="Z468">
        <v>0</v>
      </c>
      <c r="AA468">
        <v>0</v>
      </c>
      <c r="AB468">
        <v>0</v>
      </c>
      <c r="AC468">
        <v>0</v>
      </c>
      <c r="AD468">
        <v>1448</v>
      </c>
    </row>
    <row r="469" spans="1:30" x14ac:dyDescent="0.25">
      <c r="H469" t="s">
        <v>956</v>
      </c>
    </row>
    <row r="470" spans="1:30" x14ac:dyDescent="0.25">
      <c r="A470">
        <v>232</v>
      </c>
      <c r="B470">
        <v>4420</v>
      </c>
      <c r="C470" t="s">
        <v>1072</v>
      </c>
      <c r="D470" t="s">
        <v>75</v>
      </c>
      <c r="E470" t="s">
        <v>892</v>
      </c>
      <c r="F470" t="s">
        <v>1073</v>
      </c>
      <c r="G470" t="str">
        <f>"00349957"</f>
        <v>00349957</v>
      </c>
      <c r="H470" t="s">
        <v>1074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50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84</v>
      </c>
      <c r="W470">
        <v>588</v>
      </c>
      <c r="X470">
        <v>0</v>
      </c>
      <c r="Z470">
        <v>1</v>
      </c>
      <c r="AA470">
        <v>0</v>
      </c>
      <c r="AB470">
        <v>0</v>
      </c>
      <c r="AC470">
        <v>0</v>
      </c>
      <c r="AD470" t="s">
        <v>1075</v>
      </c>
    </row>
    <row r="471" spans="1:30" x14ac:dyDescent="0.25">
      <c r="H471">
        <v>1105</v>
      </c>
    </row>
    <row r="472" spans="1:30" x14ac:dyDescent="0.25">
      <c r="A472">
        <v>233</v>
      </c>
      <c r="B472">
        <v>3309</v>
      </c>
      <c r="C472" t="s">
        <v>1076</v>
      </c>
      <c r="D472" t="s">
        <v>200</v>
      </c>
      <c r="E472" t="s">
        <v>171</v>
      </c>
      <c r="F472" t="s">
        <v>1077</v>
      </c>
      <c r="G472" t="str">
        <f>"00310181"</f>
        <v>00310181</v>
      </c>
      <c r="H472" t="s">
        <v>704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70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6</v>
      </c>
      <c r="Y472">
        <v>1111</v>
      </c>
      <c r="Z472">
        <v>0</v>
      </c>
      <c r="AA472">
        <v>0</v>
      </c>
      <c r="AB472">
        <v>0</v>
      </c>
      <c r="AC472">
        <v>0</v>
      </c>
      <c r="AD472" t="s">
        <v>1078</v>
      </c>
    </row>
    <row r="473" spans="1:30" x14ac:dyDescent="0.25">
      <c r="H473">
        <v>1111</v>
      </c>
    </row>
    <row r="474" spans="1:30" x14ac:dyDescent="0.25">
      <c r="A474">
        <v>234</v>
      </c>
      <c r="B474">
        <v>4340</v>
      </c>
      <c r="C474" t="s">
        <v>1079</v>
      </c>
      <c r="D474" t="s">
        <v>161</v>
      </c>
      <c r="E474" t="s">
        <v>34</v>
      </c>
      <c r="F474" t="s">
        <v>1080</v>
      </c>
      <c r="G474" t="str">
        <f>"00184598"</f>
        <v>00184598</v>
      </c>
      <c r="H474" t="s">
        <v>920</v>
      </c>
      <c r="I474">
        <v>0</v>
      </c>
      <c r="J474">
        <v>0</v>
      </c>
      <c r="K474">
        <v>0</v>
      </c>
      <c r="L474">
        <v>0</v>
      </c>
      <c r="M474">
        <v>100</v>
      </c>
      <c r="N474">
        <v>70</v>
      </c>
      <c r="O474">
        <v>70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59</v>
      </c>
      <c r="W474">
        <v>413</v>
      </c>
      <c r="X474">
        <v>0</v>
      </c>
      <c r="Z474">
        <v>0</v>
      </c>
      <c r="AA474">
        <v>0</v>
      </c>
      <c r="AB474">
        <v>0</v>
      </c>
      <c r="AC474">
        <v>0</v>
      </c>
      <c r="AD474" t="s">
        <v>1081</v>
      </c>
    </row>
    <row r="475" spans="1:30" x14ac:dyDescent="0.25">
      <c r="H475" t="s">
        <v>1082</v>
      </c>
    </row>
    <row r="476" spans="1:30" x14ac:dyDescent="0.25">
      <c r="A476">
        <v>235</v>
      </c>
      <c r="B476">
        <v>3704</v>
      </c>
      <c r="C476" t="s">
        <v>1083</v>
      </c>
      <c r="D476" t="s">
        <v>49</v>
      </c>
      <c r="E476" t="s">
        <v>171</v>
      </c>
      <c r="F476" t="s">
        <v>1084</v>
      </c>
      <c r="G476" t="str">
        <f>"200805000410"</f>
        <v>200805000410</v>
      </c>
      <c r="H476" t="s">
        <v>898</v>
      </c>
      <c r="I476">
        <v>0</v>
      </c>
      <c r="J476">
        <v>0</v>
      </c>
      <c r="K476">
        <v>0</v>
      </c>
      <c r="L476">
        <v>200</v>
      </c>
      <c r="M476">
        <v>0</v>
      </c>
      <c r="N476">
        <v>30</v>
      </c>
      <c r="O476">
        <v>0</v>
      </c>
      <c r="P476">
        <v>30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64</v>
      </c>
      <c r="W476">
        <v>448</v>
      </c>
      <c r="X476">
        <v>0</v>
      </c>
      <c r="Z476">
        <v>0</v>
      </c>
      <c r="AA476">
        <v>0</v>
      </c>
      <c r="AB476">
        <v>0</v>
      </c>
      <c r="AC476">
        <v>0</v>
      </c>
      <c r="AD476" t="s">
        <v>1085</v>
      </c>
    </row>
    <row r="477" spans="1:30" x14ac:dyDescent="0.25">
      <c r="H477">
        <v>1106</v>
      </c>
    </row>
    <row r="478" spans="1:30" x14ac:dyDescent="0.25">
      <c r="A478">
        <v>236</v>
      </c>
      <c r="B478">
        <v>4068</v>
      </c>
      <c r="C478" t="s">
        <v>1086</v>
      </c>
      <c r="D478" t="s">
        <v>1087</v>
      </c>
      <c r="E478" t="s">
        <v>114</v>
      </c>
      <c r="F478" t="s">
        <v>1088</v>
      </c>
      <c r="G478" t="str">
        <f>"00083732"</f>
        <v>00083732</v>
      </c>
      <c r="H478" t="s">
        <v>1017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70</v>
      </c>
      <c r="O478">
        <v>50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84</v>
      </c>
      <c r="W478">
        <v>588</v>
      </c>
      <c r="X478">
        <v>0</v>
      </c>
      <c r="Z478">
        <v>0</v>
      </c>
      <c r="AA478">
        <v>0</v>
      </c>
      <c r="AB478">
        <v>0</v>
      </c>
      <c r="AC478">
        <v>0</v>
      </c>
      <c r="AD478" t="s">
        <v>1089</v>
      </c>
    </row>
    <row r="479" spans="1:30" x14ac:dyDescent="0.25">
      <c r="H479" t="s">
        <v>1090</v>
      </c>
    </row>
    <row r="480" spans="1:30" x14ac:dyDescent="0.25">
      <c r="A480">
        <v>237</v>
      </c>
      <c r="B480">
        <v>507</v>
      </c>
      <c r="C480" t="s">
        <v>1091</v>
      </c>
      <c r="D480" t="s">
        <v>1092</v>
      </c>
      <c r="E480" t="s">
        <v>350</v>
      </c>
      <c r="F480" t="s">
        <v>1093</v>
      </c>
      <c r="G480" t="str">
        <f>"00297359"</f>
        <v>00297359</v>
      </c>
      <c r="H480" t="s">
        <v>1094</v>
      </c>
      <c r="I480">
        <v>0</v>
      </c>
      <c r="J480">
        <v>400</v>
      </c>
      <c r="K480">
        <v>0</v>
      </c>
      <c r="L480">
        <v>200</v>
      </c>
      <c r="M480">
        <v>0</v>
      </c>
      <c r="N480">
        <v>70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Z480">
        <v>0</v>
      </c>
      <c r="AA480">
        <v>0</v>
      </c>
      <c r="AB480">
        <v>0</v>
      </c>
      <c r="AC480">
        <v>0</v>
      </c>
      <c r="AD480" t="s">
        <v>1095</v>
      </c>
    </row>
    <row r="481" spans="1:30" x14ac:dyDescent="0.25">
      <c r="H481" t="s">
        <v>118</v>
      </c>
    </row>
    <row r="482" spans="1:30" x14ac:dyDescent="0.25">
      <c r="A482">
        <v>238</v>
      </c>
      <c r="B482">
        <v>230</v>
      </c>
      <c r="C482" t="s">
        <v>1096</v>
      </c>
      <c r="D482" t="s">
        <v>1097</v>
      </c>
      <c r="E482" t="s">
        <v>445</v>
      </c>
      <c r="F482" t="s">
        <v>1098</v>
      </c>
      <c r="G482" t="str">
        <f>"201504001807"</f>
        <v>201504001807</v>
      </c>
      <c r="H482" t="s">
        <v>1099</v>
      </c>
      <c r="I482">
        <v>0</v>
      </c>
      <c r="J482">
        <v>0</v>
      </c>
      <c r="K482">
        <v>0</v>
      </c>
      <c r="L482">
        <v>200</v>
      </c>
      <c r="M482">
        <v>0</v>
      </c>
      <c r="N482">
        <v>70</v>
      </c>
      <c r="O482">
        <v>50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38</v>
      </c>
      <c r="W482">
        <v>266</v>
      </c>
      <c r="X482">
        <v>0</v>
      </c>
      <c r="Z482">
        <v>0</v>
      </c>
      <c r="AA482">
        <v>0</v>
      </c>
      <c r="AB482">
        <v>6</v>
      </c>
      <c r="AC482">
        <v>102</v>
      </c>
      <c r="AD482" t="s">
        <v>1100</v>
      </c>
    </row>
    <row r="483" spans="1:30" x14ac:dyDescent="0.25">
      <c r="H483" t="s">
        <v>1101</v>
      </c>
    </row>
    <row r="484" spans="1:30" x14ac:dyDescent="0.25">
      <c r="A484">
        <v>239</v>
      </c>
      <c r="B484">
        <v>3871</v>
      </c>
      <c r="C484" t="s">
        <v>1102</v>
      </c>
      <c r="D484" t="s">
        <v>1103</v>
      </c>
      <c r="E484" t="s">
        <v>721</v>
      </c>
      <c r="F484" t="s">
        <v>1104</v>
      </c>
      <c r="G484" t="str">
        <f>"201406009339"</f>
        <v>201406009339</v>
      </c>
      <c r="H484" t="s">
        <v>1074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50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72</v>
      </c>
      <c r="W484">
        <v>504</v>
      </c>
      <c r="X484">
        <v>0</v>
      </c>
      <c r="Z484">
        <v>0</v>
      </c>
      <c r="AA484">
        <v>0</v>
      </c>
      <c r="AB484">
        <v>0</v>
      </c>
      <c r="AC484">
        <v>0</v>
      </c>
      <c r="AD484" t="s">
        <v>1105</v>
      </c>
    </row>
    <row r="485" spans="1:30" x14ac:dyDescent="0.25">
      <c r="H485" t="s">
        <v>1106</v>
      </c>
    </row>
    <row r="486" spans="1:30" x14ac:dyDescent="0.25">
      <c r="A486">
        <v>240</v>
      </c>
      <c r="B486">
        <v>2246</v>
      </c>
      <c r="C486" t="s">
        <v>1107</v>
      </c>
      <c r="D486" t="s">
        <v>550</v>
      </c>
      <c r="E486" t="s">
        <v>569</v>
      </c>
      <c r="F486" t="s">
        <v>1108</v>
      </c>
      <c r="G486" t="str">
        <f>"200802005000"</f>
        <v>200802005000</v>
      </c>
      <c r="H486" t="s">
        <v>821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30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84</v>
      </c>
      <c r="W486">
        <v>588</v>
      </c>
      <c r="X486">
        <v>0</v>
      </c>
      <c r="Z486">
        <v>0</v>
      </c>
      <c r="AA486">
        <v>0</v>
      </c>
      <c r="AB486">
        <v>0</v>
      </c>
      <c r="AC486">
        <v>0</v>
      </c>
      <c r="AD486" t="s">
        <v>1109</v>
      </c>
    </row>
    <row r="487" spans="1:30" x14ac:dyDescent="0.25">
      <c r="H487" t="s">
        <v>1110</v>
      </c>
    </row>
    <row r="488" spans="1:30" x14ac:dyDescent="0.25">
      <c r="A488">
        <v>241</v>
      </c>
      <c r="B488">
        <v>363</v>
      </c>
      <c r="C488" t="s">
        <v>1111</v>
      </c>
      <c r="D488" t="s">
        <v>127</v>
      </c>
      <c r="E488" t="s">
        <v>49</v>
      </c>
      <c r="F488" t="s">
        <v>1112</v>
      </c>
      <c r="G488" t="str">
        <f>"00290683"</f>
        <v>00290683</v>
      </c>
      <c r="H488">
        <v>770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>
        <v>0</v>
      </c>
      <c r="AD488">
        <v>1428</v>
      </c>
    </row>
    <row r="489" spans="1:30" x14ac:dyDescent="0.25">
      <c r="H489" t="s">
        <v>1113</v>
      </c>
    </row>
    <row r="490" spans="1:30" x14ac:dyDescent="0.25">
      <c r="A490">
        <v>242</v>
      </c>
      <c r="B490">
        <v>1329</v>
      </c>
      <c r="C490" t="s">
        <v>1114</v>
      </c>
      <c r="D490" t="s">
        <v>48</v>
      </c>
      <c r="E490" t="s">
        <v>114</v>
      </c>
      <c r="F490" t="s">
        <v>1115</v>
      </c>
      <c r="G490" t="str">
        <f>"00321414"</f>
        <v>00321414</v>
      </c>
      <c r="H490" t="s">
        <v>1074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84</v>
      </c>
      <c r="W490">
        <v>588</v>
      </c>
      <c r="X490">
        <v>0</v>
      </c>
      <c r="Z490">
        <v>0</v>
      </c>
      <c r="AA490">
        <v>0</v>
      </c>
      <c r="AB490">
        <v>0</v>
      </c>
      <c r="AC490">
        <v>0</v>
      </c>
      <c r="AD490" t="s">
        <v>1116</v>
      </c>
    </row>
    <row r="491" spans="1:30" x14ac:dyDescent="0.25">
      <c r="H491">
        <v>1116</v>
      </c>
    </row>
    <row r="492" spans="1:30" x14ac:dyDescent="0.25">
      <c r="A492">
        <v>243</v>
      </c>
      <c r="B492">
        <v>902</v>
      </c>
      <c r="C492" t="s">
        <v>1117</v>
      </c>
      <c r="D492" t="s">
        <v>49</v>
      </c>
      <c r="E492" t="s">
        <v>34</v>
      </c>
      <c r="F492" t="s">
        <v>1118</v>
      </c>
      <c r="G492" t="str">
        <f>"00257012"</f>
        <v>00257012</v>
      </c>
      <c r="H492" t="s">
        <v>843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70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84</v>
      </c>
      <c r="W492">
        <v>588</v>
      </c>
      <c r="X492">
        <v>0</v>
      </c>
      <c r="Z492">
        <v>0</v>
      </c>
      <c r="AA492">
        <v>0</v>
      </c>
      <c r="AB492">
        <v>0</v>
      </c>
      <c r="AC492">
        <v>0</v>
      </c>
      <c r="AD492" t="s">
        <v>1119</v>
      </c>
    </row>
    <row r="493" spans="1:30" x14ac:dyDescent="0.25">
      <c r="H493" t="s">
        <v>194</v>
      </c>
    </row>
    <row r="494" spans="1:30" x14ac:dyDescent="0.25">
      <c r="A494">
        <v>244</v>
      </c>
      <c r="B494">
        <v>286</v>
      </c>
      <c r="C494" t="s">
        <v>1120</v>
      </c>
      <c r="D494" t="s">
        <v>114</v>
      </c>
      <c r="E494" t="s">
        <v>140</v>
      </c>
      <c r="F494" t="s">
        <v>1121</v>
      </c>
      <c r="G494" t="str">
        <f>"00015427"</f>
        <v>00015427</v>
      </c>
      <c r="H494" t="s">
        <v>1122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70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>
        <v>0</v>
      </c>
      <c r="AD494" t="s">
        <v>1123</v>
      </c>
    </row>
    <row r="495" spans="1:30" x14ac:dyDescent="0.25">
      <c r="H495">
        <v>1112</v>
      </c>
    </row>
    <row r="496" spans="1:30" x14ac:dyDescent="0.25">
      <c r="A496">
        <v>245</v>
      </c>
      <c r="B496">
        <v>30</v>
      </c>
      <c r="C496" t="s">
        <v>1124</v>
      </c>
      <c r="D496" t="s">
        <v>140</v>
      </c>
      <c r="E496" t="s">
        <v>427</v>
      </c>
      <c r="F496" t="s">
        <v>1125</v>
      </c>
      <c r="G496" t="str">
        <f>"200807000290"</f>
        <v>200807000290</v>
      </c>
      <c r="H496" t="s">
        <v>577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>
        <v>0</v>
      </c>
      <c r="AD496" t="s">
        <v>1126</v>
      </c>
    </row>
    <row r="497" spans="1:30" x14ac:dyDescent="0.25">
      <c r="H497" t="s">
        <v>1127</v>
      </c>
    </row>
    <row r="498" spans="1:30" x14ac:dyDescent="0.25">
      <c r="A498">
        <v>246</v>
      </c>
      <c r="B498">
        <v>1232</v>
      </c>
      <c r="C498" t="s">
        <v>1128</v>
      </c>
      <c r="D498" t="s">
        <v>772</v>
      </c>
      <c r="E498" t="s">
        <v>171</v>
      </c>
      <c r="F498" t="s">
        <v>1129</v>
      </c>
      <c r="G498" t="str">
        <f>"201504005377"</f>
        <v>201504005377</v>
      </c>
      <c r="H498" t="s">
        <v>267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84</v>
      </c>
      <c r="W498">
        <v>588</v>
      </c>
      <c r="X498">
        <v>0</v>
      </c>
      <c r="Z498">
        <v>0</v>
      </c>
      <c r="AA498">
        <v>0</v>
      </c>
      <c r="AB498">
        <v>0</v>
      </c>
      <c r="AC498">
        <v>0</v>
      </c>
      <c r="AD498" t="s">
        <v>1130</v>
      </c>
    </row>
    <row r="499" spans="1:30" x14ac:dyDescent="0.25">
      <c r="H499" t="s">
        <v>858</v>
      </c>
    </row>
    <row r="500" spans="1:30" x14ac:dyDescent="0.25">
      <c r="A500">
        <v>247</v>
      </c>
      <c r="B500">
        <v>83</v>
      </c>
      <c r="C500" t="s">
        <v>1131</v>
      </c>
      <c r="D500" t="s">
        <v>48</v>
      </c>
      <c r="E500" t="s">
        <v>1132</v>
      </c>
      <c r="F500" t="s">
        <v>1133</v>
      </c>
      <c r="G500" t="str">
        <f>"201402003809"</f>
        <v>201402003809</v>
      </c>
      <c r="H500" t="s">
        <v>1134</v>
      </c>
      <c r="I500">
        <v>0</v>
      </c>
      <c r="J500">
        <v>0</v>
      </c>
      <c r="K500">
        <v>0</v>
      </c>
      <c r="L500">
        <v>200</v>
      </c>
      <c r="M500">
        <v>0</v>
      </c>
      <c r="N500">
        <v>70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1</v>
      </c>
      <c r="W500">
        <v>7</v>
      </c>
      <c r="X500">
        <v>0</v>
      </c>
      <c r="Z500">
        <v>0</v>
      </c>
      <c r="AA500">
        <v>0</v>
      </c>
      <c r="AB500">
        <v>24</v>
      </c>
      <c r="AC500">
        <v>408</v>
      </c>
      <c r="AD500" t="s">
        <v>1135</v>
      </c>
    </row>
    <row r="501" spans="1:30" x14ac:dyDescent="0.25">
      <c r="H501" t="s">
        <v>1136</v>
      </c>
    </row>
    <row r="502" spans="1:30" x14ac:dyDescent="0.25">
      <c r="A502">
        <v>248</v>
      </c>
      <c r="B502">
        <v>2526</v>
      </c>
      <c r="C502" t="s">
        <v>1137</v>
      </c>
      <c r="D502" t="s">
        <v>15</v>
      </c>
      <c r="E502" t="s">
        <v>34</v>
      </c>
      <c r="F502" t="s">
        <v>1138</v>
      </c>
      <c r="G502" t="str">
        <f>"201504004505"</f>
        <v>201504004505</v>
      </c>
      <c r="H502">
        <v>781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84</v>
      </c>
      <c r="W502">
        <v>588</v>
      </c>
      <c r="X502">
        <v>0</v>
      </c>
      <c r="Z502">
        <v>0</v>
      </c>
      <c r="AA502">
        <v>0</v>
      </c>
      <c r="AB502">
        <v>0</v>
      </c>
      <c r="AC502">
        <v>0</v>
      </c>
      <c r="AD502">
        <v>1399</v>
      </c>
    </row>
    <row r="503" spans="1:30" x14ac:dyDescent="0.25">
      <c r="H503" t="s">
        <v>1139</v>
      </c>
    </row>
    <row r="504" spans="1:30" x14ac:dyDescent="0.25">
      <c r="A504">
        <v>249</v>
      </c>
      <c r="B504">
        <v>3499</v>
      </c>
      <c r="C504" t="s">
        <v>1140</v>
      </c>
      <c r="D504" t="s">
        <v>34</v>
      </c>
      <c r="E504" t="s">
        <v>1141</v>
      </c>
      <c r="F504" t="s">
        <v>1142</v>
      </c>
      <c r="G504" t="str">
        <f>"201504005054"</f>
        <v>201504005054</v>
      </c>
      <c r="H504" t="s">
        <v>36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80</v>
      </c>
      <c r="W504">
        <v>560</v>
      </c>
      <c r="X504">
        <v>0</v>
      </c>
      <c r="Z504">
        <v>0</v>
      </c>
      <c r="AA504">
        <v>0</v>
      </c>
      <c r="AB504">
        <v>0</v>
      </c>
      <c r="AC504">
        <v>0</v>
      </c>
      <c r="AD504" t="s">
        <v>1143</v>
      </c>
    </row>
    <row r="505" spans="1:30" x14ac:dyDescent="0.25">
      <c r="H505" t="s">
        <v>1144</v>
      </c>
    </row>
    <row r="506" spans="1:30" x14ac:dyDescent="0.25">
      <c r="A506">
        <v>250</v>
      </c>
      <c r="B506">
        <v>2877</v>
      </c>
      <c r="C506" t="s">
        <v>1145</v>
      </c>
      <c r="D506" t="s">
        <v>1146</v>
      </c>
      <c r="E506" t="s">
        <v>1147</v>
      </c>
      <c r="F506" t="s">
        <v>1148</v>
      </c>
      <c r="G506" t="str">
        <f>"00370632"</f>
        <v>00370632</v>
      </c>
      <c r="H506">
        <v>759</v>
      </c>
      <c r="I506">
        <v>0</v>
      </c>
      <c r="J506">
        <v>0</v>
      </c>
      <c r="K506">
        <v>0</v>
      </c>
      <c r="L506">
        <v>0</v>
      </c>
      <c r="M506">
        <v>130</v>
      </c>
      <c r="N506">
        <v>30</v>
      </c>
      <c r="O506">
        <v>30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64</v>
      </c>
      <c r="W506">
        <v>448</v>
      </c>
      <c r="X506">
        <v>0</v>
      </c>
      <c r="Z506">
        <v>0</v>
      </c>
      <c r="AA506">
        <v>0</v>
      </c>
      <c r="AB506">
        <v>0</v>
      </c>
      <c r="AC506">
        <v>0</v>
      </c>
      <c r="AD506">
        <v>1397</v>
      </c>
    </row>
    <row r="507" spans="1:30" x14ac:dyDescent="0.25">
      <c r="H507" t="s">
        <v>1149</v>
      </c>
    </row>
    <row r="508" spans="1:30" x14ac:dyDescent="0.25">
      <c r="A508">
        <v>251</v>
      </c>
      <c r="B508">
        <v>5063</v>
      </c>
      <c r="C508" t="s">
        <v>1150</v>
      </c>
      <c r="D508" t="s">
        <v>48</v>
      </c>
      <c r="E508" t="s">
        <v>34</v>
      </c>
      <c r="F508" t="s">
        <v>1151</v>
      </c>
      <c r="G508" t="str">
        <f>"00360912"</f>
        <v>00360912</v>
      </c>
      <c r="H508" t="s">
        <v>309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50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81</v>
      </c>
      <c r="W508">
        <v>567</v>
      </c>
      <c r="X508">
        <v>0</v>
      </c>
      <c r="Z508">
        <v>0</v>
      </c>
      <c r="AA508">
        <v>0</v>
      </c>
      <c r="AB508">
        <v>0</v>
      </c>
      <c r="AC508">
        <v>0</v>
      </c>
      <c r="AD508" t="s">
        <v>1152</v>
      </c>
    </row>
    <row r="509" spans="1:30" x14ac:dyDescent="0.25">
      <c r="H509" t="s">
        <v>1153</v>
      </c>
    </row>
    <row r="510" spans="1:30" x14ac:dyDescent="0.25">
      <c r="A510">
        <v>252</v>
      </c>
      <c r="B510">
        <v>1415</v>
      </c>
      <c r="C510" t="s">
        <v>1154</v>
      </c>
      <c r="D510" t="s">
        <v>75</v>
      </c>
      <c r="E510" t="s">
        <v>114</v>
      </c>
      <c r="F510" t="s">
        <v>1155</v>
      </c>
      <c r="G510" t="str">
        <f>"201504003439"</f>
        <v>201504003439</v>
      </c>
      <c r="H510" t="s">
        <v>304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84</v>
      </c>
      <c r="W510">
        <v>588</v>
      </c>
      <c r="X510">
        <v>0</v>
      </c>
      <c r="Z510">
        <v>0</v>
      </c>
      <c r="AA510">
        <v>0</v>
      </c>
      <c r="AB510">
        <v>0</v>
      </c>
      <c r="AC510">
        <v>0</v>
      </c>
      <c r="AD510" t="s">
        <v>1156</v>
      </c>
    </row>
    <row r="511" spans="1:30" x14ac:dyDescent="0.25">
      <c r="H511" t="s">
        <v>1157</v>
      </c>
    </row>
    <row r="512" spans="1:30" x14ac:dyDescent="0.25">
      <c r="A512">
        <v>253</v>
      </c>
      <c r="B512">
        <v>3325</v>
      </c>
      <c r="C512" t="s">
        <v>1158</v>
      </c>
      <c r="D512" t="s">
        <v>114</v>
      </c>
      <c r="E512" t="s">
        <v>48</v>
      </c>
      <c r="F512" t="s">
        <v>1159</v>
      </c>
      <c r="G512" t="str">
        <f>"00017440"</f>
        <v>00017440</v>
      </c>
      <c r="H512">
        <v>726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84</v>
      </c>
      <c r="W512">
        <v>588</v>
      </c>
      <c r="X512">
        <v>6</v>
      </c>
      <c r="Y512">
        <v>1115</v>
      </c>
      <c r="Z512">
        <v>0</v>
      </c>
      <c r="AA512">
        <v>0</v>
      </c>
      <c r="AB512">
        <v>0</v>
      </c>
      <c r="AC512">
        <v>0</v>
      </c>
      <c r="AD512">
        <v>1384</v>
      </c>
    </row>
    <row r="513" spans="1:30" x14ac:dyDescent="0.25">
      <c r="H513">
        <v>1115</v>
      </c>
    </row>
    <row r="514" spans="1:30" x14ac:dyDescent="0.25">
      <c r="A514">
        <v>254</v>
      </c>
      <c r="B514">
        <v>2377</v>
      </c>
      <c r="C514" t="s">
        <v>1160</v>
      </c>
      <c r="D514" t="s">
        <v>333</v>
      </c>
      <c r="E514" t="s">
        <v>693</v>
      </c>
      <c r="F514" t="s">
        <v>1161</v>
      </c>
      <c r="G514" t="str">
        <f>"00022142"</f>
        <v>00022142</v>
      </c>
      <c r="H514">
        <v>770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50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27</v>
      </c>
      <c r="W514">
        <v>189</v>
      </c>
      <c r="X514">
        <v>0</v>
      </c>
      <c r="Z514">
        <v>0</v>
      </c>
      <c r="AA514">
        <v>0</v>
      </c>
      <c r="AB514">
        <v>22</v>
      </c>
      <c r="AC514">
        <v>374</v>
      </c>
      <c r="AD514">
        <v>1383</v>
      </c>
    </row>
    <row r="515" spans="1:30" x14ac:dyDescent="0.25">
      <c r="H515" t="s">
        <v>1162</v>
      </c>
    </row>
    <row r="516" spans="1:30" x14ac:dyDescent="0.25">
      <c r="A516">
        <v>255</v>
      </c>
      <c r="B516">
        <v>4698</v>
      </c>
      <c r="C516" t="s">
        <v>1163</v>
      </c>
      <c r="D516" t="s">
        <v>418</v>
      </c>
      <c r="E516" t="s">
        <v>48</v>
      </c>
      <c r="F516" t="s">
        <v>1164</v>
      </c>
      <c r="G516" t="str">
        <f>"00359538"</f>
        <v>00359538</v>
      </c>
      <c r="H516" t="s">
        <v>838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84</v>
      </c>
      <c r="W516">
        <v>588</v>
      </c>
      <c r="X516">
        <v>0</v>
      </c>
      <c r="Z516">
        <v>1</v>
      </c>
      <c r="AA516">
        <v>0</v>
      </c>
      <c r="AB516">
        <v>0</v>
      </c>
      <c r="AC516">
        <v>0</v>
      </c>
      <c r="AD516" t="s">
        <v>1165</v>
      </c>
    </row>
    <row r="517" spans="1:30" x14ac:dyDescent="0.25">
      <c r="H517" t="s">
        <v>1166</v>
      </c>
    </row>
    <row r="518" spans="1:30" x14ac:dyDescent="0.25">
      <c r="A518">
        <v>256</v>
      </c>
      <c r="B518">
        <v>963</v>
      </c>
      <c r="C518" t="s">
        <v>1167</v>
      </c>
      <c r="D518" t="s">
        <v>297</v>
      </c>
      <c r="E518" t="s">
        <v>1168</v>
      </c>
      <c r="F518" t="s">
        <v>1169</v>
      </c>
      <c r="G518" t="str">
        <f>"201601000525"</f>
        <v>201601000525</v>
      </c>
      <c r="H518" t="s">
        <v>1122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84</v>
      </c>
      <c r="W518">
        <v>588</v>
      </c>
      <c r="X518">
        <v>0</v>
      </c>
      <c r="Z518">
        <v>0</v>
      </c>
      <c r="AA518">
        <v>0</v>
      </c>
      <c r="AB518">
        <v>0</v>
      </c>
      <c r="AC518">
        <v>0</v>
      </c>
      <c r="AD518" t="s">
        <v>1170</v>
      </c>
    </row>
    <row r="519" spans="1:30" x14ac:dyDescent="0.25">
      <c r="H519">
        <v>1112</v>
      </c>
    </row>
    <row r="520" spans="1:30" x14ac:dyDescent="0.25">
      <c r="A520">
        <v>257</v>
      </c>
      <c r="B520">
        <v>2179</v>
      </c>
      <c r="C520" t="s">
        <v>1171</v>
      </c>
      <c r="D520" t="s">
        <v>1172</v>
      </c>
      <c r="E520" t="s">
        <v>1173</v>
      </c>
      <c r="F520" t="s">
        <v>1174</v>
      </c>
      <c r="G520" t="str">
        <f>"00348503"</f>
        <v>00348503</v>
      </c>
      <c r="H520" t="s">
        <v>342</v>
      </c>
      <c r="I520">
        <v>0</v>
      </c>
      <c r="J520">
        <v>0</v>
      </c>
      <c r="K520">
        <v>0</v>
      </c>
      <c r="L520">
        <v>0</v>
      </c>
      <c r="M520">
        <v>100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74</v>
      </c>
      <c r="W520">
        <v>518</v>
      </c>
      <c r="X520">
        <v>0</v>
      </c>
      <c r="Z520">
        <v>0</v>
      </c>
      <c r="AA520">
        <v>0</v>
      </c>
      <c r="AB520">
        <v>0</v>
      </c>
      <c r="AC520">
        <v>0</v>
      </c>
      <c r="AD520" t="s">
        <v>1175</v>
      </c>
    </row>
    <row r="521" spans="1:30" x14ac:dyDescent="0.25">
      <c r="H521" t="s">
        <v>1176</v>
      </c>
    </row>
    <row r="522" spans="1:30" x14ac:dyDescent="0.25">
      <c r="A522">
        <v>258</v>
      </c>
      <c r="B522">
        <v>1969</v>
      </c>
      <c r="C522" t="s">
        <v>1177</v>
      </c>
      <c r="D522" t="s">
        <v>219</v>
      </c>
      <c r="E522" t="s">
        <v>34</v>
      </c>
      <c r="F522" t="s">
        <v>1178</v>
      </c>
      <c r="G522" t="str">
        <f>"201402001205"</f>
        <v>201402001205</v>
      </c>
      <c r="H522" t="s">
        <v>1179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50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0</v>
      </c>
      <c r="AD522" t="s">
        <v>1180</v>
      </c>
    </row>
    <row r="523" spans="1:30" x14ac:dyDescent="0.25">
      <c r="H523" t="s">
        <v>1181</v>
      </c>
    </row>
    <row r="524" spans="1:30" x14ac:dyDescent="0.25">
      <c r="A524">
        <v>259</v>
      </c>
      <c r="B524">
        <v>3974</v>
      </c>
      <c r="C524" t="s">
        <v>1182</v>
      </c>
      <c r="D524" t="s">
        <v>1183</v>
      </c>
      <c r="E524" t="s">
        <v>334</v>
      </c>
      <c r="F524" t="s">
        <v>1184</v>
      </c>
      <c r="G524" t="str">
        <f>"00358139"</f>
        <v>00358139</v>
      </c>
      <c r="H524" t="s">
        <v>151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30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78</v>
      </c>
      <c r="W524">
        <v>546</v>
      </c>
      <c r="X524">
        <v>0</v>
      </c>
      <c r="Z524">
        <v>0</v>
      </c>
      <c r="AA524">
        <v>0</v>
      </c>
      <c r="AB524">
        <v>0</v>
      </c>
      <c r="AC524">
        <v>0</v>
      </c>
      <c r="AD524" t="s">
        <v>1185</v>
      </c>
    </row>
    <row r="525" spans="1:30" x14ac:dyDescent="0.25">
      <c r="H525">
        <v>1116</v>
      </c>
    </row>
    <row r="526" spans="1:30" x14ac:dyDescent="0.25">
      <c r="A526">
        <v>260</v>
      </c>
      <c r="B526">
        <v>4236</v>
      </c>
      <c r="C526" t="s">
        <v>1044</v>
      </c>
      <c r="D526" t="s">
        <v>55</v>
      </c>
      <c r="E526" t="s">
        <v>377</v>
      </c>
      <c r="F526" t="s">
        <v>1045</v>
      </c>
      <c r="G526" t="str">
        <f>"201406017668"</f>
        <v>201406017668</v>
      </c>
      <c r="H526" t="s">
        <v>173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30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1</v>
      </c>
      <c r="AA526">
        <v>0</v>
      </c>
      <c r="AB526">
        <v>0</v>
      </c>
      <c r="AC526">
        <v>0</v>
      </c>
      <c r="AD526" t="s">
        <v>1186</v>
      </c>
    </row>
    <row r="527" spans="1:30" x14ac:dyDescent="0.25">
      <c r="H527" t="s">
        <v>1047</v>
      </c>
    </row>
    <row r="528" spans="1:30" x14ac:dyDescent="0.25">
      <c r="A528">
        <v>261</v>
      </c>
      <c r="B528">
        <v>4150</v>
      </c>
      <c r="C528" t="s">
        <v>1187</v>
      </c>
      <c r="D528" t="s">
        <v>824</v>
      </c>
      <c r="E528" t="s">
        <v>1188</v>
      </c>
      <c r="F528" t="s">
        <v>1189</v>
      </c>
      <c r="G528" t="str">
        <f>"00351279"</f>
        <v>00351279</v>
      </c>
      <c r="H528" t="s">
        <v>1190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84</v>
      </c>
      <c r="W528">
        <v>588</v>
      </c>
      <c r="X528">
        <v>0</v>
      </c>
      <c r="Z528">
        <v>0</v>
      </c>
      <c r="AA528">
        <v>0</v>
      </c>
      <c r="AB528">
        <v>0</v>
      </c>
      <c r="AC528">
        <v>0</v>
      </c>
      <c r="AD528" t="s">
        <v>1191</v>
      </c>
    </row>
    <row r="529" spans="1:30" x14ac:dyDescent="0.25">
      <c r="H529" t="s">
        <v>1192</v>
      </c>
    </row>
    <row r="530" spans="1:30" x14ac:dyDescent="0.25">
      <c r="A530">
        <v>262</v>
      </c>
      <c r="B530">
        <v>3852</v>
      </c>
      <c r="C530" t="s">
        <v>1193</v>
      </c>
      <c r="D530" t="s">
        <v>528</v>
      </c>
      <c r="E530" t="s">
        <v>75</v>
      </c>
      <c r="F530" t="s">
        <v>1194</v>
      </c>
      <c r="G530" t="str">
        <f>"00015185"</f>
        <v>00015185</v>
      </c>
      <c r="H530" t="s">
        <v>821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84</v>
      </c>
      <c r="W530">
        <v>588</v>
      </c>
      <c r="X530">
        <v>0</v>
      </c>
      <c r="Z530">
        <v>0</v>
      </c>
      <c r="AA530">
        <v>0</v>
      </c>
      <c r="AB530">
        <v>0</v>
      </c>
      <c r="AC530">
        <v>0</v>
      </c>
      <c r="AD530" t="s">
        <v>1195</v>
      </c>
    </row>
    <row r="531" spans="1:30" x14ac:dyDescent="0.25">
      <c r="H531" t="s">
        <v>1196</v>
      </c>
    </row>
    <row r="532" spans="1:30" x14ac:dyDescent="0.25">
      <c r="A532">
        <v>263</v>
      </c>
      <c r="B532">
        <v>3583</v>
      </c>
      <c r="C532" t="s">
        <v>1197</v>
      </c>
      <c r="D532" t="s">
        <v>219</v>
      </c>
      <c r="E532" t="s">
        <v>56</v>
      </c>
      <c r="F532" t="s">
        <v>1198</v>
      </c>
      <c r="G532" t="str">
        <f>"00015324"</f>
        <v>00015324</v>
      </c>
      <c r="H532" t="s">
        <v>883</v>
      </c>
      <c r="I532">
        <v>0</v>
      </c>
      <c r="J532">
        <v>0</v>
      </c>
      <c r="K532">
        <v>200</v>
      </c>
      <c r="L532">
        <v>0</v>
      </c>
      <c r="M532">
        <v>100</v>
      </c>
      <c r="N532">
        <v>30</v>
      </c>
      <c r="O532">
        <v>50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29</v>
      </c>
      <c r="W532">
        <v>203</v>
      </c>
      <c r="X532">
        <v>0</v>
      </c>
      <c r="Z532">
        <v>0</v>
      </c>
      <c r="AA532">
        <v>0</v>
      </c>
      <c r="AB532">
        <v>0</v>
      </c>
      <c r="AC532">
        <v>0</v>
      </c>
      <c r="AD532" t="s">
        <v>1199</v>
      </c>
    </row>
    <row r="533" spans="1:30" x14ac:dyDescent="0.25">
      <c r="H533">
        <v>1108</v>
      </c>
    </row>
    <row r="534" spans="1:30" x14ac:dyDescent="0.25">
      <c r="A534">
        <v>264</v>
      </c>
      <c r="B534">
        <v>4102</v>
      </c>
      <c r="C534" t="s">
        <v>1200</v>
      </c>
      <c r="D534" t="s">
        <v>721</v>
      </c>
      <c r="E534" t="s">
        <v>1201</v>
      </c>
      <c r="F534" t="s">
        <v>1202</v>
      </c>
      <c r="G534" t="str">
        <f>"00265881"</f>
        <v>00265881</v>
      </c>
      <c r="H534" t="s">
        <v>1203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70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84</v>
      </c>
      <c r="W534">
        <v>588</v>
      </c>
      <c r="X534">
        <v>0</v>
      </c>
      <c r="Z534">
        <v>0</v>
      </c>
      <c r="AA534">
        <v>0</v>
      </c>
      <c r="AB534">
        <v>0</v>
      </c>
      <c r="AC534">
        <v>0</v>
      </c>
      <c r="AD534" t="s">
        <v>1204</v>
      </c>
    </row>
    <row r="535" spans="1:30" x14ac:dyDescent="0.25">
      <c r="H535" t="s">
        <v>1205</v>
      </c>
    </row>
    <row r="536" spans="1:30" x14ac:dyDescent="0.25">
      <c r="A536">
        <v>265</v>
      </c>
      <c r="B536">
        <v>3059</v>
      </c>
      <c r="C536" t="s">
        <v>1206</v>
      </c>
      <c r="D536" t="s">
        <v>171</v>
      </c>
      <c r="E536" t="s">
        <v>334</v>
      </c>
      <c r="F536" t="s">
        <v>1207</v>
      </c>
      <c r="G536" t="str">
        <f>"00351946"</f>
        <v>00351946</v>
      </c>
      <c r="H536" t="s">
        <v>467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84</v>
      </c>
      <c r="W536">
        <v>588</v>
      </c>
      <c r="X536">
        <v>0</v>
      </c>
      <c r="Z536">
        <v>1</v>
      </c>
      <c r="AA536">
        <v>0</v>
      </c>
      <c r="AB536">
        <v>0</v>
      </c>
      <c r="AC536">
        <v>0</v>
      </c>
      <c r="AD536" t="s">
        <v>1208</v>
      </c>
    </row>
    <row r="537" spans="1:30" x14ac:dyDescent="0.25">
      <c r="H537">
        <v>1106</v>
      </c>
    </row>
    <row r="538" spans="1:30" x14ac:dyDescent="0.25">
      <c r="A538">
        <v>266</v>
      </c>
      <c r="B538">
        <v>1485</v>
      </c>
      <c r="C538" t="s">
        <v>1209</v>
      </c>
      <c r="D538" t="s">
        <v>1210</v>
      </c>
      <c r="E538" t="s">
        <v>127</v>
      </c>
      <c r="F538" t="s">
        <v>1211</v>
      </c>
      <c r="G538" t="str">
        <f>"00013476"</f>
        <v>00013476</v>
      </c>
      <c r="H538" t="s">
        <v>242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50</v>
      </c>
      <c r="O538">
        <v>30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65</v>
      </c>
      <c r="W538">
        <v>455</v>
      </c>
      <c r="X538">
        <v>6</v>
      </c>
      <c r="Y538">
        <v>1111</v>
      </c>
      <c r="Z538">
        <v>0</v>
      </c>
      <c r="AA538">
        <v>0</v>
      </c>
      <c r="AB538">
        <v>0</v>
      </c>
      <c r="AC538">
        <v>0</v>
      </c>
      <c r="AD538" t="s">
        <v>1212</v>
      </c>
    </row>
    <row r="539" spans="1:30" x14ac:dyDescent="0.25">
      <c r="H539" t="s">
        <v>1213</v>
      </c>
    </row>
    <row r="540" spans="1:30" x14ac:dyDescent="0.25">
      <c r="A540">
        <v>267</v>
      </c>
      <c r="B540">
        <v>1485</v>
      </c>
      <c r="C540" t="s">
        <v>1209</v>
      </c>
      <c r="D540" t="s">
        <v>1210</v>
      </c>
      <c r="E540" t="s">
        <v>127</v>
      </c>
      <c r="F540" t="s">
        <v>1211</v>
      </c>
      <c r="G540" t="str">
        <f>"00013476"</f>
        <v>00013476</v>
      </c>
      <c r="H540" t="s">
        <v>242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50</v>
      </c>
      <c r="O540">
        <v>30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65</v>
      </c>
      <c r="W540">
        <v>455</v>
      </c>
      <c r="X540">
        <v>0</v>
      </c>
      <c r="Z540">
        <v>0</v>
      </c>
      <c r="AA540">
        <v>0</v>
      </c>
      <c r="AB540">
        <v>0</v>
      </c>
      <c r="AC540">
        <v>0</v>
      </c>
      <c r="AD540" t="s">
        <v>1212</v>
      </c>
    </row>
    <row r="541" spans="1:30" x14ac:dyDescent="0.25">
      <c r="H541" t="s">
        <v>1213</v>
      </c>
    </row>
    <row r="542" spans="1:30" x14ac:dyDescent="0.25">
      <c r="A542">
        <v>268</v>
      </c>
      <c r="B542">
        <v>1062</v>
      </c>
      <c r="C542" t="s">
        <v>1214</v>
      </c>
      <c r="D542" t="s">
        <v>1172</v>
      </c>
      <c r="E542" t="s">
        <v>49</v>
      </c>
      <c r="F542" t="s">
        <v>1215</v>
      </c>
      <c r="G542" t="str">
        <f>"00300255"</f>
        <v>00300255</v>
      </c>
      <c r="H542" t="s">
        <v>634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84</v>
      </c>
      <c r="W542">
        <v>588</v>
      </c>
      <c r="X542">
        <v>0</v>
      </c>
      <c r="Z542">
        <v>0</v>
      </c>
      <c r="AA542">
        <v>0</v>
      </c>
      <c r="AB542">
        <v>0</v>
      </c>
      <c r="AC542">
        <v>0</v>
      </c>
      <c r="AD542" t="s">
        <v>1216</v>
      </c>
    </row>
    <row r="543" spans="1:30" x14ac:dyDescent="0.25">
      <c r="H543" t="s">
        <v>1217</v>
      </c>
    </row>
    <row r="544" spans="1:30" x14ac:dyDescent="0.25">
      <c r="A544">
        <v>269</v>
      </c>
      <c r="B544">
        <v>2051</v>
      </c>
      <c r="C544" t="s">
        <v>1218</v>
      </c>
      <c r="D544" t="s">
        <v>1219</v>
      </c>
      <c r="E544" t="s">
        <v>459</v>
      </c>
      <c r="F544" t="s">
        <v>1220</v>
      </c>
      <c r="G544" t="str">
        <f>"00008817"</f>
        <v>00008817</v>
      </c>
      <c r="H544" t="s">
        <v>1221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84</v>
      </c>
      <c r="W544">
        <v>588</v>
      </c>
      <c r="X544">
        <v>0</v>
      </c>
      <c r="Z544">
        <v>0</v>
      </c>
      <c r="AA544">
        <v>0</v>
      </c>
      <c r="AB544">
        <v>0</v>
      </c>
      <c r="AC544">
        <v>0</v>
      </c>
      <c r="AD544" t="s">
        <v>1222</v>
      </c>
    </row>
    <row r="545" spans="1:30" x14ac:dyDescent="0.25">
      <c r="H545">
        <v>1113</v>
      </c>
    </row>
    <row r="546" spans="1:30" x14ac:dyDescent="0.25">
      <c r="A546">
        <v>270</v>
      </c>
      <c r="B546">
        <v>4524</v>
      </c>
      <c r="C546" t="s">
        <v>1223</v>
      </c>
      <c r="D546" t="s">
        <v>15</v>
      </c>
      <c r="E546" t="s">
        <v>171</v>
      </c>
      <c r="F546" t="s">
        <v>1224</v>
      </c>
      <c r="G546" t="str">
        <f>"00012221"</f>
        <v>00012221</v>
      </c>
      <c r="H546" t="s">
        <v>1225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84</v>
      </c>
      <c r="W546">
        <v>588</v>
      </c>
      <c r="X546">
        <v>0</v>
      </c>
      <c r="Z546">
        <v>0</v>
      </c>
      <c r="AA546">
        <v>0</v>
      </c>
      <c r="AB546">
        <v>0</v>
      </c>
      <c r="AC546">
        <v>0</v>
      </c>
      <c r="AD546" t="s">
        <v>1226</v>
      </c>
    </row>
    <row r="547" spans="1:30" x14ac:dyDescent="0.25">
      <c r="H547">
        <v>1106</v>
      </c>
    </row>
    <row r="548" spans="1:30" x14ac:dyDescent="0.25">
      <c r="A548">
        <v>271</v>
      </c>
      <c r="B548">
        <v>2299</v>
      </c>
      <c r="C548" t="s">
        <v>1227</v>
      </c>
      <c r="D548" t="s">
        <v>14</v>
      </c>
      <c r="E548" t="s">
        <v>34</v>
      </c>
      <c r="F548" t="s">
        <v>1228</v>
      </c>
      <c r="G548" t="str">
        <f>"00013260"</f>
        <v>00013260</v>
      </c>
      <c r="H548" t="s">
        <v>1229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30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84</v>
      </c>
      <c r="W548">
        <v>588</v>
      </c>
      <c r="X548">
        <v>0</v>
      </c>
      <c r="Z548">
        <v>0</v>
      </c>
      <c r="AA548">
        <v>0</v>
      </c>
      <c r="AB548">
        <v>0</v>
      </c>
      <c r="AC548">
        <v>0</v>
      </c>
      <c r="AD548" t="s">
        <v>1230</v>
      </c>
    </row>
    <row r="549" spans="1:30" x14ac:dyDescent="0.25">
      <c r="H549" t="s">
        <v>1231</v>
      </c>
    </row>
    <row r="550" spans="1:30" x14ac:dyDescent="0.25">
      <c r="A550">
        <v>272</v>
      </c>
      <c r="B550">
        <v>5198</v>
      </c>
      <c r="C550" t="s">
        <v>1232</v>
      </c>
      <c r="D550" t="s">
        <v>1233</v>
      </c>
      <c r="E550" t="s">
        <v>1234</v>
      </c>
      <c r="F550" t="s">
        <v>1235</v>
      </c>
      <c r="G550" t="str">
        <f>"00351243"</f>
        <v>00351243</v>
      </c>
      <c r="H550" t="s">
        <v>1074</v>
      </c>
      <c r="I550">
        <v>0</v>
      </c>
      <c r="J550">
        <v>0</v>
      </c>
      <c r="K550">
        <v>0</v>
      </c>
      <c r="L550">
        <v>200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30</v>
      </c>
      <c r="S550">
        <v>0</v>
      </c>
      <c r="T550">
        <v>0</v>
      </c>
      <c r="U550">
        <v>0</v>
      </c>
      <c r="V550">
        <v>29</v>
      </c>
      <c r="W550">
        <v>203</v>
      </c>
      <c r="X550">
        <v>0</v>
      </c>
      <c r="Z550">
        <v>0</v>
      </c>
      <c r="AA550">
        <v>0</v>
      </c>
      <c r="AB550">
        <v>0</v>
      </c>
      <c r="AC550">
        <v>0</v>
      </c>
      <c r="AD550" t="s">
        <v>1236</v>
      </c>
    </row>
    <row r="551" spans="1:30" x14ac:dyDescent="0.25">
      <c r="H551" t="s">
        <v>1237</v>
      </c>
    </row>
    <row r="552" spans="1:30" x14ac:dyDescent="0.25">
      <c r="A552">
        <v>273</v>
      </c>
      <c r="B552">
        <v>1511</v>
      </c>
      <c r="C552" t="s">
        <v>1238</v>
      </c>
      <c r="D552" t="s">
        <v>15</v>
      </c>
      <c r="E552" t="s">
        <v>219</v>
      </c>
      <c r="F552" t="s">
        <v>1239</v>
      </c>
      <c r="G552" t="str">
        <f>"00319390"</f>
        <v>00319390</v>
      </c>
      <c r="H552" t="s">
        <v>797</v>
      </c>
      <c r="I552">
        <v>0</v>
      </c>
      <c r="J552">
        <v>0</v>
      </c>
      <c r="K552">
        <v>0</v>
      </c>
      <c r="L552">
        <v>200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47</v>
      </c>
      <c r="W552">
        <v>329</v>
      </c>
      <c r="X552">
        <v>0</v>
      </c>
      <c r="Z552">
        <v>0</v>
      </c>
      <c r="AA552">
        <v>0</v>
      </c>
      <c r="AB552">
        <v>0</v>
      </c>
      <c r="AC552">
        <v>0</v>
      </c>
      <c r="AD552" t="s">
        <v>1240</v>
      </c>
    </row>
    <row r="553" spans="1:30" x14ac:dyDescent="0.25">
      <c r="H553" t="s">
        <v>1241</v>
      </c>
    </row>
    <row r="554" spans="1:30" x14ac:dyDescent="0.25">
      <c r="A554">
        <v>274</v>
      </c>
      <c r="B554">
        <v>3239</v>
      </c>
      <c r="C554" t="s">
        <v>1242</v>
      </c>
      <c r="D554" t="s">
        <v>1172</v>
      </c>
      <c r="E554" t="s">
        <v>350</v>
      </c>
      <c r="F554" t="s">
        <v>1243</v>
      </c>
      <c r="G554" t="str">
        <f>"00361815"</f>
        <v>00361815</v>
      </c>
      <c r="H554" t="s">
        <v>1244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84</v>
      </c>
      <c r="W554">
        <v>588</v>
      </c>
      <c r="X554">
        <v>0</v>
      </c>
      <c r="Z554">
        <v>0</v>
      </c>
      <c r="AA554">
        <v>0</v>
      </c>
      <c r="AB554">
        <v>0</v>
      </c>
      <c r="AC554">
        <v>0</v>
      </c>
      <c r="AD554" t="s">
        <v>1245</v>
      </c>
    </row>
    <row r="555" spans="1:30" x14ac:dyDescent="0.25">
      <c r="H555">
        <v>1106</v>
      </c>
    </row>
    <row r="556" spans="1:30" x14ac:dyDescent="0.25">
      <c r="A556">
        <v>275</v>
      </c>
      <c r="B556">
        <v>3068</v>
      </c>
      <c r="C556" t="s">
        <v>1246</v>
      </c>
      <c r="D556" t="s">
        <v>49</v>
      </c>
      <c r="E556" t="s">
        <v>350</v>
      </c>
      <c r="F556" t="s">
        <v>1247</v>
      </c>
      <c r="G556" t="str">
        <f>"00015037"</f>
        <v>00015037</v>
      </c>
      <c r="H556" t="s">
        <v>734</v>
      </c>
      <c r="I556">
        <v>0</v>
      </c>
      <c r="J556">
        <v>0</v>
      </c>
      <c r="K556">
        <v>0</v>
      </c>
      <c r="L556">
        <v>200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31</v>
      </c>
      <c r="W556">
        <v>217</v>
      </c>
      <c r="X556">
        <v>0</v>
      </c>
      <c r="Z556">
        <v>0</v>
      </c>
      <c r="AA556">
        <v>0</v>
      </c>
      <c r="AB556">
        <v>5</v>
      </c>
      <c r="AC556">
        <v>85</v>
      </c>
      <c r="AD556" t="s">
        <v>1248</v>
      </c>
    </row>
    <row r="557" spans="1:30" x14ac:dyDescent="0.25">
      <c r="H557" t="s">
        <v>1249</v>
      </c>
    </row>
    <row r="558" spans="1:30" x14ac:dyDescent="0.25">
      <c r="A558">
        <v>276</v>
      </c>
      <c r="B558">
        <v>2537</v>
      </c>
      <c r="C558" t="s">
        <v>1250</v>
      </c>
      <c r="D558" t="s">
        <v>830</v>
      </c>
      <c r="E558" t="s">
        <v>161</v>
      </c>
      <c r="F558" t="s">
        <v>1251</v>
      </c>
      <c r="G558" t="str">
        <f>"00363668"</f>
        <v>00363668</v>
      </c>
      <c r="H558" t="s">
        <v>151</v>
      </c>
      <c r="I558">
        <v>150</v>
      </c>
      <c r="J558">
        <v>0</v>
      </c>
      <c r="K558">
        <v>0</v>
      </c>
      <c r="L558">
        <v>200</v>
      </c>
      <c r="M558">
        <v>0</v>
      </c>
      <c r="N558">
        <v>70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14</v>
      </c>
      <c r="W558">
        <v>98</v>
      </c>
      <c r="X558">
        <v>0</v>
      </c>
      <c r="Z558">
        <v>0</v>
      </c>
      <c r="AA558">
        <v>0</v>
      </c>
      <c r="AB558">
        <v>0</v>
      </c>
      <c r="AC558">
        <v>0</v>
      </c>
      <c r="AD558" t="s">
        <v>1252</v>
      </c>
    </row>
    <row r="559" spans="1:30" x14ac:dyDescent="0.25">
      <c r="H559" t="s">
        <v>1253</v>
      </c>
    </row>
    <row r="560" spans="1:30" x14ac:dyDescent="0.25">
      <c r="A560">
        <v>277</v>
      </c>
      <c r="B560">
        <v>307</v>
      </c>
      <c r="C560" t="s">
        <v>1254</v>
      </c>
      <c r="D560" t="s">
        <v>139</v>
      </c>
      <c r="E560" t="s">
        <v>15</v>
      </c>
      <c r="F560" t="s">
        <v>1255</v>
      </c>
      <c r="G560" t="str">
        <f>"201504004340"</f>
        <v>201504004340</v>
      </c>
      <c r="H560" t="s">
        <v>1256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84</v>
      </c>
      <c r="W560">
        <v>588</v>
      </c>
      <c r="X560">
        <v>0</v>
      </c>
      <c r="Z560">
        <v>0</v>
      </c>
      <c r="AA560">
        <v>0</v>
      </c>
      <c r="AB560">
        <v>0</v>
      </c>
      <c r="AC560">
        <v>0</v>
      </c>
      <c r="AD560" t="s">
        <v>1257</v>
      </c>
    </row>
    <row r="561" spans="1:30" x14ac:dyDescent="0.25">
      <c r="H561" t="s">
        <v>1258</v>
      </c>
    </row>
    <row r="562" spans="1:30" x14ac:dyDescent="0.25">
      <c r="A562">
        <v>278</v>
      </c>
      <c r="B562">
        <v>574</v>
      </c>
      <c r="C562" t="s">
        <v>1259</v>
      </c>
      <c r="D562" t="s">
        <v>892</v>
      </c>
      <c r="E562" t="s">
        <v>34</v>
      </c>
      <c r="F562" t="s">
        <v>1260</v>
      </c>
      <c r="G562" t="str">
        <f>"00025562"</f>
        <v>00025562</v>
      </c>
      <c r="H562">
        <v>660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84</v>
      </c>
      <c r="W562">
        <v>588</v>
      </c>
      <c r="X562">
        <v>0</v>
      </c>
      <c r="Z562">
        <v>0</v>
      </c>
      <c r="AA562">
        <v>0</v>
      </c>
      <c r="AB562">
        <v>0</v>
      </c>
      <c r="AC562">
        <v>0</v>
      </c>
      <c r="AD562">
        <v>1278</v>
      </c>
    </row>
    <row r="563" spans="1:30" x14ac:dyDescent="0.25">
      <c r="H563" t="s">
        <v>1261</v>
      </c>
    </row>
    <row r="564" spans="1:30" x14ac:dyDescent="0.25">
      <c r="A564">
        <v>279</v>
      </c>
      <c r="B564">
        <v>927</v>
      </c>
      <c r="C564" t="s">
        <v>1262</v>
      </c>
      <c r="D564" t="s">
        <v>15</v>
      </c>
      <c r="E564" t="s">
        <v>34</v>
      </c>
      <c r="F564" t="s">
        <v>1263</v>
      </c>
      <c r="G564" t="str">
        <f>"00296928"</f>
        <v>00296928</v>
      </c>
      <c r="H564" t="s">
        <v>498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70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62</v>
      </c>
      <c r="W564">
        <v>434</v>
      </c>
      <c r="X564">
        <v>0</v>
      </c>
      <c r="Z564">
        <v>1</v>
      </c>
      <c r="AA564">
        <v>0</v>
      </c>
      <c r="AB564">
        <v>0</v>
      </c>
      <c r="AC564">
        <v>0</v>
      </c>
      <c r="AD564" t="s">
        <v>1264</v>
      </c>
    </row>
    <row r="565" spans="1:30" x14ac:dyDescent="0.25">
      <c r="H565">
        <v>1106</v>
      </c>
    </row>
    <row r="566" spans="1:30" x14ac:dyDescent="0.25">
      <c r="A566">
        <v>280</v>
      </c>
      <c r="B566">
        <v>1917</v>
      </c>
      <c r="C566" t="s">
        <v>1265</v>
      </c>
      <c r="D566" t="s">
        <v>126</v>
      </c>
      <c r="E566" t="s">
        <v>127</v>
      </c>
      <c r="F566" t="s">
        <v>1266</v>
      </c>
      <c r="G566" t="str">
        <f>"00072129"</f>
        <v>00072129</v>
      </c>
      <c r="H566" t="s">
        <v>399</v>
      </c>
      <c r="I566">
        <v>150</v>
      </c>
      <c r="J566">
        <v>0</v>
      </c>
      <c r="K566">
        <v>0</v>
      </c>
      <c r="L566">
        <v>0</v>
      </c>
      <c r="M566">
        <v>100</v>
      </c>
      <c r="N566">
        <v>70</v>
      </c>
      <c r="O566">
        <v>0</v>
      </c>
      <c r="P566">
        <v>0</v>
      </c>
      <c r="Q566">
        <v>30</v>
      </c>
      <c r="R566">
        <v>0</v>
      </c>
      <c r="S566">
        <v>0</v>
      </c>
      <c r="T566">
        <v>0</v>
      </c>
      <c r="U566">
        <v>0</v>
      </c>
      <c r="V566">
        <v>19</v>
      </c>
      <c r="W566">
        <v>133</v>
      </c>
      <c r="X566">
        <v>0</v>
      </c>
      <c r="Z566">
        <v>0</v>
      </c>
      <c r="AA566">
        <v>0</v>
      </c>
      <c r="AB566">
        <v>0</v>
      </c>
      <c r="AC566">
        <v>0</v>
      </c>
      <c r="AD566" t="s">
        <v>1267</v>
      </c>
    </row>
    <row r="567" spans="1:30" x14ac:dyDescent="0.25">
      <c r="H567" t="s">
        <v>1268</v>
      </c>
    </row>
    <row r="568" spans="1:30" x14ac:dyDescent="0.25">
      <c r="A568">
        <v>281</v>
      </c>
      <c r="B568">
        <v>5100</v>
      </c>
      <c r="C568" t="s">
        <v>947</v>
      </c>
      <c r="D568" t="s">
        <v>975</v>
      </c>
      <c r="E568" t="s">
        <v>1269</v>
      </c>
      <c r="F568" t="s">
        <v>1270</v>
      </c>
      <c r="G568" t="str">
        <f>"00147391"</f>
        <v>00147391</v>
      </c>
      <c r="H568">
        <v>880</v>
      </c>
      <c r="I568">
        <v>150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Z568">
        <v>0</v>
      </c>
      <c r="AA568">
        <v>0</v>
      </c>
      <c r="AB568">
        <v>10</v>
      </c>
      <c r="AC568">
        <v>170</v>
      </c>
      <c r="AD568">
        <v>1230</v>
      </c>
    </row>
    <row r="569" spans="1:30" x14ac:dyDescent="0.25">
      <c r="H569" t="s">
        <v>1271</v>
      </c>
    </row>
    <row r="570" spans="1:30" x14ac:dyDescent="0.25">
      <c r="A570">
        <v>282</v>
      </c>
      <c r="B570">
        <v>2286</v>
      </c>
      <c r="C570" t="s">
        <v>841</v>
      </c>
      <c r="D570" t="s">
        <v>49</v>
      </c>
      <c r="E570" t="s">
        <v>323</v>
      </c>
      <c r="F570" t="s">
        <v>1272</v>
      </c>
      <c r="G570" t="str">
        <f>"00014272"</f>
        <v>00014272</v>
      </c>
      <c r="H570" t="s">
        <v>1017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50</v>
      </c>
      <c r="O570">
        <v>0</v>
      </c>
      <c r="P570">
        <v>50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54</v>
      </c>
      <c r="W570">
        <v>378</v>
      </c>
      <c r="X570">
        <v>0</v>
      </c>
      <c r="Z570">
        <v>0</v>
      </c>
      <c r="AA570">
        <v>0</v>
      </c>
      <c r="AB570">
        <v>0</v>
      </c>
      <c r="AC570">
        <v>0</v>
      </c>
      <c r="AD570" t="s">
        <v>1273</v>
      </c>
    </row>
    <row r="571" spans="1:30" x14ac:dyDescent="0.25">
      <c r="H571" t="s">
        <v>1274</v>
      </c>
    </row>
    <row r="572" spans="1:30" x14ac:dyDescent="0.25">
      <c r="A572">
        <v>283</v>
      </c>
      <c r="B572">
        <v>1015</v>
      </c>
      <c r="C572" t="s">
        <v>1275</v>
      </c>
      <c r="D572" t="s">
        <v>170</v>
      </c>
      <c r="E572" t="s">
        <v>127</v>
      </c>
      <c r="F572" t="s">
        <v>1276</v>
      </c>
      <c r="G572" t="str">
        <f>"200809000267"</f>
        <v>200809000267</v>
      </c>
      <c r="H572" t="s">
        <v>764</v>
      </c>
      <c r="I572">
        <v>0</v>
      </c>
      <c r="J572">
        <v>0</v>
      </c>
      <c r="K572">
        <v>0</v>
      </c>
      <c r="L572">
        <v>0</v>
      </c>
      <c r="M572">
        <v>100</v>
      </c>
      <c r="N572">
        <v>70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40</v>
      </c>
      <c r="W572">
        <v>280</v>
      </c>
      <c r="X572">
        <v>0</v>
      </c>
      <c r="Z572">
        <v>0</v>
      </c>
      <c r="AA572">
        <v>0</v>
      </c>
      <c r="AB572">
        <v>0</v>
      </c>
      <c r="AC572">
        <v>0</v>
      </c>
      <c r="AD572" t="s">
        <v>1277</v>
      </c>
    </row>
    <row r="573" spans="1:30" x14ac:dyDescent="0.25">
      <c r="H573" t="s">
        <v>1278</v>
      </c>
    </row>
    <row r="574" spans="1:30" x14ac:dyDescent="0.25">
      <c r="A574">
        <v>284</v>
      </c>
      <c r="B574">
        <v>476</v>
      </c>
      <c r="C574" t="s">
        <v>1279</v>
      </c>
      <c r="D574" t="s">
        <v>1280</v>
      </c>
      <c r="E574" t="s">
        <v>340</v>
      </c>
      <c r="F574" t="s">
        <v>1281</v>
      </c>
      <c r="G574" t="str">
        <f>"201504001241"</f>
        <v>201504001241</v>
      </c>
      <c r="H574" t="s">
        <v>1099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70</v>
      </c>
      <c r="O574">
        <v>30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39</v>
      </c>
      <c r="W574">
        <v>273</v>
      </c>
      <c r="X574">
        <v>0</v>
      </c>
      <c r="Z574">
        <v>0</v>
      </c>
      <c r="AA574">
        <v>0</v>
      </c>
      <c r="AB574">
        <v>5</v>
      </c>
      <c r="AC574">
        <v>85</v>
      </c>
      <c r="AD574" t="s">
        <v>1282</v>
      </c>
    </row>
    <row r="575" spans="1:30" x14ac:dyDescent="0.25">
      <c r="H575" t="s">
        <v>1283</v>
      </c>
    </row>
    <row r="576" spans="1:30" x14ac:dyDescent="0.25">
      <c r="A576">
        <v>285</v>
      </c>
      <c r="B576">
        <v>5062</v>
      </c>
      <c r="C576" t="s">
        <v>602</v>
      </c>
      <c r="D576" t="s">
        <v>743</v>
      </c>
      <c r="E576" t="s">
        <v>49</v>
      </c>
      <c r="F576" t="s">
        <v>1284</v>
      </c>
      <c r="G576" t="str">
        <f>"00370908"</f>
        <v>00370908</v>
      </c>
      <c r="H576" t="s">
        <v>1122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70</v>
      </c>
      <c r="O576">
        <v>0</v>
      </c>
      <c r="P576">
        <v>30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45</v>
      </c>
      <c r="W576">
        <v>315</v>
      </c>
      <c r="X576">
        <v>0</v>
      </c>
      <c r="Z576">
        <v>0</v>
      </c>
      <c r="AA576">
        <v>0</v>
      </c>
      <c r="AB576">
        <v>0</v>
      </c>
      <c r="AC576">
        <v>0</v>
      </c>
      <c r="AD576" t="s">
        <v>1285</v>
      </c>
    </row>
    <row r="577" spans="1:30" x14ac:dyDescent="0.25">
      <c r="H577" t="s">
        <v>1286</v>
      </c>
    </row>
    <row r="578" spans="1:30" x14ac:dyDescent="0.25">
      <c r="A578">
        <v>286</v>
      </c>
      <c r="B578">
        <v>3951</v>
      </c>
      <c r="C578" t="s">
        <v>1287</v>
      </c>
      <c r="D578" t="s">
        <v>1288</v>
      </c>
      <c r="E578" t="s">
        <v>48</v>
      </c>
      <c r="F578" t="s">
        <v>1289</v>
      </c>
      <c r="G578" t="str">
        <f>"00015201"</f>
        <v>00015201</v>
      </c>
      <c r="H578">
        <v>814</v>
      </c>
      <c r="I578">
        <v>0</v>
      </c>
      <c r="J578">
        <v>0</v>
      </c>
      <c r="K578">
        <v>0</v>
      </c>
      <c r="L578">
        <v>0</v>
      </c>
      <c r="M578">
        <v>100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27</v>
      </c>
      <c r="W578">
        <v>189</v>
      </c>
      <c r="X578">
        <v>0</v>
      </c>
      <c r="Z578">
        <v>0</v>
      </c>
      <c r="AA578">
        <v>0</v>
      </c>
      <c r="AB578">
        <v>0</v>
      </c>
      <c r="AC578">
        <v>0</v>
      </c>
      <c r="AD578">
        <v>1173</v>
      </c>
    </row>
    <row r="579" spans="1:30" x14ac:dyDescent="0.25">
      <c r="H579" t="s">
        <v>1290</v>
      </c>
    </row>
    <row r="580" spans="1:30" x14ac:dyDescent="0.25">
      <c r="A580">
        <v>287</v>
      </c>
      <c r="B580">
        <v>630</v>
      </c>
      <c r="C580" t="s">
        <v>1291</v>
      </c>
      <c r="D580" t="s">
        <v>1292</v>
      </c>
      <c r="E580" t="s">
        <v>1293</v>
      </c>
      <c r="F580" t="s">
        <v>1294</v>
      </c>
      <c r="G580" t="str">
        <f>"00013992"</f>
        <v>00013992</v>
      </c>
      <c r="H580" t="s">
        <v>360</v>
      </c>
      <c r="I580">
        <v>0</v>
      </c>
      <c r="J580">
        <v>0</v>
      </c>
      <c r="K580">
        <v>0</v>
      </c>
      <c r="L580">
        <v>200</v>
      </c>
      <c r="M580">
        <v>0</v>
      </c>
      <c r="N580">
        <v>50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Z580">
        <v>0</v>
      </c>
      <c r="AA580">
        <v>0</v>
      </c>
      <c r="AB580">
        <v>0</v>
      </c>
      <c r="AC580">
        <v>0</v>
      </c>
      <c r="AD580" t="s">
        <v>1295</v>
      </c>
    </row>
    <row r="581" spans="1:30" x14ac:dyDescent="0.25">
      <c r="H581" t="s">
        <v>1296</v>
      </c>
    </row>
    <row r="582" spans="1:30" x14ac:dyDescent="0.25">
      <c r="A582">
        <v>288</v>
      </c>
      <c r="B582">
        <v>5153</v>
      </c>
      <c r="C582" t="s">
        <v>1297</v>
      </c>
      <c r="D582" t="s">
        <v>219</v>
      </c>
      <c r="E582" t="s">
        <v>1298</v>
      </c>
      <c r="F582" t="s">
        <v>1299</v>
      </c>
      <c r="G582" t="str">
        <f>"201504005386"</f>
        <v>201504005386</v>
      </c>
      <c r="H582">
        <v>737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50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45</v>
      </c>
      <c r="W582">
        <v>315</v>
      </c>
      <c r="X582">
        <v>0</v>
      </c>
      <c r="Z582">
        <v>0</v>
      </c>
      <c r="AA582">
        <v>0</v>
      </c>
      <c r="AB582">
        <v>0</v>
      </c>
      <c r="AC582">
        <v>0</v>
      </c>
      <c r="AD582">
        <v>1102</v>
      </c>
    </row>
    <row r="583" spans="1:30" x14ac:dyDescent="0.25">
      <c r="H583" t="s">
        <v>1300</v>
      </c>
    </row>
    <row r="584" spans="1:30" x14ac:dyDescent="0.25">
      <c r="A584">
        <v>289</v>
      </c>
      <c r="B584">
        <v>1552</v>
      </c>
      <c r="C584" t="s">
        <v>1301</v>
      </c>
      <c r="D584" t="s">
        <v>1302</v>
      </c>
      <c r="E584" t="s">
        <v>34</v>
      </c>
      <c r="F584" t="s">
        <v>1303</v>
      </c>
      <c r="G584" t="str">
        <f>"00311377"</f>
        <v>00311377</v>
      </c>
      <c r="H584" t="s">
        <v>304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70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-24</v>
      </c>
      <c r="W584">
        <v>-168</v>
      </c>
      <c r="X584">
        <v>0</v>
      </c>
      <c r="Z584">
        <v>0</v>
      </c>
      <c r="AA584">
        <v>0</v>
      </c>
      <c r="AB584">
        <v>24</v>
      </c>
      <c r="AC584">
        <v>408</v>
      </c>
      <c r="AD584" t="s">
        <v>1304</v>
      </c>
    </row>
    <row r="585" spans="1:30" x14ac:dyDescent="0.25">
      <c r="H585" t="s">
        <v>1305</v>
      </c>
    </row>
    <row r="586" spans="1:30" x14ac:dyDescent="0.25">
      <c r="A586">
        <v>290</v>
      </c>
      <c r="B586">
        <v>1755</v>
      </c>
      <c r="C586" t="s">
        <v>1306</v>
      </c>
      <c r="D586" t="s">
        <v>200</v>
      </c>
      <c r="E586" t="s">
        <v>1307</v>
      </c>
      <c r="F586" t="s">
        <v>1308</v>
      </c>
      <c r="G586" t="str">
        <f>"00013106"</f>
        <v>00013106</v>
      </c>
      <c r="H586" t="s">
        <v>843</v>
      </c>
      <c r="I586">
        <v>0</v>
      </c>
      <c r="J586">
        <v>0</v>
      </c>
      <c r="K586">
        <v>0</v>
      </c>
      <c r="L586">
        <v>200</v>
      </c>
      <c r="M586">
        <v>0</v>
      </c>
      <c r="N586">
        <v>50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3</v>
      </c>
      <c r="W586">
        <v>21</v>
      </c>
      <c r="X586">
        <v>0</v>
      </c>
      <c r="Z586">
        <v>0</v>
      </c>
      <c r="AA586">
        <v>0</v>
      </c>
      <c r="AB586">
        <v>0</v>
      </c>
      <c r="AC586">
        <v>0</v>
      </c>
      <c r="AD586" t="s">
        <v>1309</v>
      </c>
    </row>
    <row r="587" spans="1:30" x14ac:dyDescent="0.25">
      <c r="H587" t="s">
        <v>194</v>
      </c>
    </row>
    <row r="588" spans="1:30" x14ac:dyDescent="0.25">
      <c r="A588">
        <v>291</v>
      </c>
      <c r="B588">
        <v>948</v>
      </c>
      <c r="C588" t="s">
        <v>1310</v>
      </c>
      <c r="D588" t="s">
        <v>772</v>
      </c>
      <c r="E588" t="s">
        <v>114</v>
      </c>
      <c r="F588" t="s">
        <v>1311</v>
      </c>
      <c r="G588" t="str">
        <f>"201410000881"</f>
        <v>201410000881</v>
      </c>
      <c r="H588" t="s">
        <v>1312</v>
      </c>
      <c r="I588">
        <v>0</v>
      </c>
      <c r="J588">
        <v>0</v>
      </c>
      <c r="K588">
        <v>0</v>
      </c>
      <c r="L588">
        <v>0</v>
      </c>
      <c r="M588">
        <v>100</v>
      </c>
      <c r="N588">
        <v>70</v>
      </c>
      <c r="O588">
        <v>0</v>
      </c>
      <c r="P588">
        <v>0</v>
      </c>
      <c r="Q588">
        <v>30</v>
      </c>
      <c r="R588">
        <v>0</v>
      </c>
      <c r="S588">
        <v>0</v>
      </c>
      <c r="T588">
        <v>0</v>
      </c>
      <c r="U588">
        <v>0</v>
      </c>
      <c r="V588">
        <v>11</v>
      </c>
      <c r="W588">
        <v>77</v>
      </c>
      <c r="X588">
        <v>0</v>
      </c>
      <c r="Z588">
        <v>0</v>
      </c>
      <c r="AA588">
        <v>0</v>
      </c>
      <c r="AB588">
        <v>0</v>
      </c>
      <c r="AC588">
        <v>0</v>
      </c>
      <c r="AD588" t="s">
        <v>1313</v>
      </c>
    </row>
    <row r="589" spans="1:30" x14ac:dyDescent="0.25">
      <c r="H589" t="s">
        <v>1314</v>
      </c>
    </row>
    <row r="590" spans="1:30" x14ac:dyDescent="0.25">
      <c r="A590">
        <v>292</v>
      </c>
      <c r="B590">
        <v>4065</v>
      </c>
      <c r="C590" t="s">
        <v>1315</v>
      </c>
      <c r="D590" t="s">
        <v>1316</v>
      </c>
      <c r="E590" t="s">
        <v>1317</v>
      </c>
      <c r="F590" t="s">
        <v>1318</v>
      </c>
      <c r="G590" t="str">
        <f>"00320876"</f>
        <v>00320876</v>
      </c>
      <c r="H590" t="s">
        <v>669</v>
      </c>
      <c r="I590">
        <v>0</v>
      </c>
      <c r="J590">
        <v>0</v>
      </c>
      <c r="K590">
        <v>0</v>
      </c>
      <c r="L590">
        <v>0</v>
      </c>
      <c r="M590">
        <v>100</v>
      </c>
      <c r="N590">
        <v>70</v>
      </c>
      <c r="O590">
        <v>30</v>
      </c>
      <c r="P590">
        <v>30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Z590">
        <v>0</v>
      </c>
      <c r="AA590">
        <v>0</v>
      </c>
      <c r="AB590">
        <v>0</v>
      </c>
      <c r="AC590">
        <v>0</v>
      </c>
      <c r="AD590" t="s">
        <v>1319</v>
      </c>
    </row>
    <row r="591" spans="1:30" x14ac:dyDescent="0.25">
      <c r="H591" t="s">
        <v>1320</v>
      </c>
    </row>
    <row r="592" spans="1:30" x14ac:dyDescent="0.25">
      <c r="A592">
        <v>293</v>
      </c>
      <c r="B592">
        <v>1413</v>
      </c>
      <c r="C592" t="s">
        <v>1321</v>
      </c>
      <c r="D592" t="s">
        <v>1322</v>
      </c>
      <c r="E592" t="s">
        <v>171</v>
      </c>
      <c r="F592" t="s">
        <v>1323</v>
      </c>
      <c r="G592" t="str">
        <f>"00014216"</f>
        <v>00014216</v>
      </c>
      <c r="H592" t="s">
        <v>185</v>
      </c>
      <c r="I592">
        <v>0</v>
      </c>
      <c r="J592">
        <v>0</v>
      </c>
      <c r="K592">
        <v>0</v>
      </c>
      <c r="L592">
        <v>0</v>
      </c>
      <c r="M592">
        <v>100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20</v>
      </c>
      <c r="W592">
        <v>140</v>
      </c>
      <c r="X592">
        <v>0</v>
      </c>
      <c r="Z592">
        <v>0</v>
      </c>
      <c r="AA592">
        <v>0</v>
      </c>
      <c r="AB592">
        <v>0</v>
      </c>
      <c r="AC592">
        <v>0</v>
      </c>
      <c r="AD592" t="s">
        <v>1324</v>
      </c>
    </row>
    <row r="593" spans="1:30" x14ac:dyDescent="0.25">
      <c r="H593" t="s">
        <v>1325</v>
      </c>
    </row>
    <row r="594" spans="1:30" x14ac:dyDescent="0.25">
      <c r="A594">
        <v>294</v>
      </c>
      <c r="B594">
        <v>2597</v>
      </c>
      <c r="C594" t="s">
        <v>1326</v>
      </c>
      <c r="D594" t="s">
        <v>1327</v>
      </c>
      <c r="E594" t="s">
        <v>1328</v>
      </c>
      <c r="F594" t="s">
        <v>1329</v>
      </c>
      <c r="G594" t="str">
        <f>"00350385"</f>
        <v>00350385</v>
      </c>
      <c r="H594">
        <v>770</v>
      </c>
      <c r="I594">
        <v>150</v>
      </c>
      <c r="J594">
        <v>0</v>
      </c>
      <c r="K594">
        <v>0</v>
      </c>
      <c r="L594">
        <v>0</v>
      </c>
      <c r="M594">
        <v>0</v>
      </c>
      <c r="N594">
        <v>70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Z594">
        <v>0</v>
      </c>
      <c r="AA594">
        <v>0</v>
      </c>
      <c r="AB594">
        <v>0</v>
      </c>
      <c r="AC594">
        <v>0</v>
      </c>
      <c r="AD594">
        <v>990</v>
      </c>
    </row>
    <row r="595" spans="1:30" x14ac:dyDescent="0.25">
      <c r="H595">
        <v>1106</v>
      </c>
    </row>
    <row r="596" spans="1:30" x14ac:dyDescent="0.25">
      <c r="A596">
        <v>295</v>
      </c>
      <c r="B596">
        <v>2307</v>
      </c>
      <c r="C596" t="s">
        <v>1330</v>
      </c>
      <c r="D596" t="s">
        <v>1331</v>
      </c>
      <c r="E596" t="s">
        <v>56</v>
      </c>
      <c r="F596" t="s">
        <v>1332</v>
      </c>
      <c r="G596" t="str">
        <f>"00257600"</f>
        <v>00257600</v>
      </c>
      <c r="H596" t="s">
        <v>1094</v>
      </c>
      <c r="I596">
        <v>0</v>
      </c>
      <c r="J596">
        <v>0</v>
      </c>
      <c r="K596">
        <v>0</v>
      </c>
      <c r="L596">
        <v>0</v>
      </c>
      <c r="M596">
        <v>100</v>
      </c>
      <c r="N596">
        <v>70</v>
      </c>
      <c r="O596">
        <v>0</v>
      </c>
      <c r="P596">
        <v>50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>
        <v>0</v>
      </c>
      <c r="AA596">
        <v>0</v>
      </c>
      <c r="AB596">
        <v>0</v>
      </c>
      <c r="AC596">
        <v>0</v>
      </c>
      <c r="AD596" t="s">
        <v>1333</v>
      </c>
    </row>
    <row r="597" spans="1:30" x14ac:dyDescent="0.25">
      <c r="H597" t="s">
        <v>1334</v>
      </c>
    </row>
    <row r="598" spans="1:30" x14ac:dyDescent="0.25">
      <c r="A598">
        <v>296</v>
      </c>
      <c r="B598">
        <v>327</v>
      </c>
      <c r="C598" t="s">
        <v>1335</v>
      </c>
      <c r="D598" t="s">
        <v>1336</v>
      </c>
      <c r="E598" t="s">
        <v>48</v>
      </c>
      <c r="F598" t="s">
        <v>1337</v>
      </c>
      <c r="G598" t="str">
        <f>"00070592"</f>
        <v>00070592</v>
      </c>
      <c r="H598" t="s">
        <v>1338</v>
      </c>
      <c r="I598">
        <v>0</v>
      </c>
      <c r="J598">
        <v>0</v>
      </c>
      <c r="K598">
        <v>0</v>
      </c>
      <c r="L598">
        <v>0</v>
      </c>
      <c r="M598">
        <v>100</v>
      </c>
      <c r="N598">
        <v>70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8</v>
      </c>
      <c r="W598">
        <v>56</v>
      </c>
      <c r="X598">
        <v>0</v>
      </c>
      <c r="Z598">
        <v>0</v>
      </c>
      <c r="AA598">
        <v>0</v>
      </c>
      <c r="AB598">
        <v>0</v>
      </c>
      <c r="AC598">
        <v>0</v>
      </c>
      <c r="AD598" t="s">
        <v>1339</v>
      </c>
    </row>
    <row r="599" spans="1:30" x14ac:dyDescent="0.25">
      <c r="H599" t="s">
        <v>1340</v>
      </c>
    </row>
    <row r="600" spans="1:30" x14ac:dyDescent="0.25">
      <c r="A600">
        <v>297</v>
      </c>
      <c r="B600">
        <v>2796</v>
      </c>
      <c r="C600" t="s">
        <v>1341</v>
      </c>
      <c r="D600" t="s">
        <v>975</v>
      </c>
      <c r="E600" t="s">
        <v>1342</v>
      </c>
      <c r="F600" t="s">
        <v>1343</v>
      </c>
      <c r="G600" t="str">
        <f>"00363422"</f>
        <v>00363422</v>
      </c>
      <c r="H600">
        <v>858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70</v>
      </c>
      <c r="O600">
        <v>30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Z600">
        <v>0</v>
      </c>
      <c r="AA600">
        <v>0</v>
      </c>
      <c r="AB600">
        <v>0</v>
      </c>
      <c r="AC600">
        <v>0</v>
      </c>
      <c r="AD600">
        <v>958</v>
      </c>
    </row>
    <row r="601" spans="1:30" x14ac:dyDescent="0.25">
      <c r="H601" t="s">
        <v>1344</v>
      </c>
    </row>
    <row r="602" spans="1:30" x14ac:dyDescent="0.25">
      <c r="A602">
        <v>298</v>
      </c>
      <c r="B602">
        <v>892</v>
      </c>
      <c r="C602" t="s">
        <v>1345</v>
      </c>
      <c r="D602" t="s">
        <v>1346</v>
      </c>
      <c r="E602" t="s">
        <v>667</v>
      </c>
      <c r="F602" t="s">
        <v>1347</v>
      </c>
      <c r="G602" t="str">
        <f>"00003184"</f>
        <v>00003184</v>
      </c>
      <c r="H602" t="s">
        <v>1348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8</v>
      </c>
      <c r="W602">
        <v>56</v>
      </c>
      <c r="X602">
        <v>0</v>
      </c>
      <c r="Z602">
        <v>1</v>
      </c>
      <c r="AA602">
        <v>0</v>
      </c>
      <c r="AB602">
        <v>13</v>
      </c>
      <c r="AC602">
        <v>221</v>
      </c>
      <c r="AD602" t="s">
        <v>1349</v>
      </c>
    </row>
    <row r="603" spans="1:30" x14ac:dyDescent="0.25">
      <c r="H603" t="s">
        <v>1350</v>
      </c>
    </row>
    <row r="604" spans="1:30" x14ac:dyDescent="0.25">
      <c r="A604">
        <v>299</v>
      </c>
      <c r="B604">
        <v>1077</v>
      </c>
      <c r="C604" t="s">
        <v>1351</v>
      </c>
      <c r="D604" t="s">
        <v>1352</v>
      </c>
      <c r="E604" t="s">
        <v>75</v>
      </c>
      <c r="F604" t="s">
        <v>1353</v>
      </c>
      <c r="G604" t="str">
        <f>"00307671"</f>
        <v>00307671</v>
      </c>
      <c r="H604" t="s">
        <v>429</v>
      </c>
      <c r="I604">
        <v>0</v>
      </c>
      <c r="J604">
        <v>0</v>
      </c>
      <c r="K604">
        <v>0</v>
      </c>
      <c r="L604">
        <v>0</v>
      </c>
      <c r="M604">
        <v>100</v>
      </c>
      <c r="N604">
        <v>30</v>
      </c>
      <c r="O604">
        <v>50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8</v>
      </c>
      <c r="W604">
        <v>56</v>
      </c>
      <c r="X604">
        <v>0</v>
      </c>
      <c r="Z604">
        <v>0</v>
      </c>
      <c r="AA604">
        <v>0</v>
      </c>
      <c r="AB604">
        <v>0</v>
      </c>
      <c r="AC604">
        <v>0</v>
      </c>
      <c r="AD604" t="s">
        <v>1354</v>
      </c>
    </row>
    <row r="605" spans="1:30" x14ac:dyDescent="0.25">
      <c r="H605" t="s">
        <v>1355</v>
      </c>
    </row>
    <row r="606" spans="1:30" x14ac:dyDescent="0.25">
      <c r="A606">
        <v>300</v>
      </c>
      <c r="B606">
        <v>3276</v>
      </c>
      <c r="C606" t="s">
        <v>1356</v>
      </c>
      <c r="D606" t="s">
        <v>1357</v>
      </c>
      <c r="E606" t="s">
        <v>34</v>
      </c>
      <c r="F606" t="s">
        <v>1358</v>
      </c>
      <c r="G606" t="str">
        <f>"00159007"</f>
        <v>00159007</v>
      </c>
      <c r="H606">
        <v>770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Z606">
        <v>1</v>
      </c>
      <c r="AA606">
        <v>0</v>
      </c>
      <c r="AB606">
        <v>8</v>
      </c>
      <c r="AC606">
        <v>136</v>
      </c>
      <c r="AD606">
        <v>936</v>
      </c>
    </row>
    <row r="607" spans="1:30" x14ac:dyDescent="0.25">
      <c r="H607" t="s">
        <v>1359</v>
      </c>
    </row>
    <row r="608" spans="1:30" x14ac:dyDescent="0.25">
      <c r="A608">
        <v>301</v>
      </c>
      <c r="B608">
        <v>258</v>
      </c>
      <c r="C608" t="s">
        <v>1360</v>
      </c>
      <c r="D608" t="s">
        <v>892</v>
      </c>
      <c r="E608" t="s">
        <v>15</v>
      </c>
      <c r="F608" t="s">
        <v>1361</v>
      </c>
      <c r="G608" t="str">
        <f>"201504003644"</f>
        <v>201504003644</v>
      </c>
      <c r="H608">
        <v>726</v>
      </c>
      <c r="I608">
        <v>0</v>
      </c>
      <c r="J608">
        <v>0</v>
      </c>
      <c r="K608">
        <v>0</v>
      </c>
      <c r="L608">
        <v>0</v>
      </c>
      <c r="M608">
        <v>100</v>
      </c>
      <c r="N608">
        <v>70</v>
      </c>
      <c r="O608">
        <v>30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0</v>
      </c>
      <c r="AA608">
        <v>0</v>
      </c>
      <c r="AB608">
        <v>0</v>
      </c>
      <c r="AC608">
        <v>0</v>
      </c>
      <c r="AD608">
        <v>926</v>
      </c>
    </row>
    <row r="609" spans="1:30" x14ac:dyDescent="0.25">
      <c r="H609" t="s">
        <v>1362</v>
      </c>
    </row>
    <row r="610" spans="1:30" x14ac:dyDescent="0.25">
      <c r="A610">
        <v>302</v>
      </c>
      <c r="B610">
        <v>5186</v>
      </c>
      <c r="C610" t="s">
        <v>1363</v>
      </c>
      <c r="D610" t="s">
        <v>15</v>
      </c>
      <c r="E610" t="s">
        <v>41</v>
      </c>
      <c r="F610" t="s">
        <v>1364</v>
      </c>
      <c r="G610" t="str">
        <f>"00194434"</f>
        <v>00194434</v>
      </c>
      <c r="H610" t="s">
        <v>997</v>
      </c>
      <c r="I610">
        <v>0</v>
      </c>
      <c r="J610">
        <v>0</v>
      </c>
      <c r="K610">
        <v>0</v>
      </c>
      <c r="L610">
        <v>0</v>
      </c>
      <c r="M610">
        <v>100</v>
      </c>
      <c r="N610">
        <v>30</v>
      </c>
      <c r="O610">
        <v>50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Z610">
        <v>0</v>
      </c>
      <c r="AA610">
        <v>0</v>
      </c>
      <c r="AB610">
        <v>0</v>
      </c>
      <c r="AC610">
        <v>0</v>
      </c>
      <c r="AD610" t="s">
        <v>1365</v>
      </c>
    </row>
    <row r="611" spans="1:30" x14ac:dyDescent="0.25">
      <c r="H611">
        <v>1110</v>
      </c>
    </row>
    <row r="612" spans="1:30" x14ac:dyDescent="0.25">
      <c r="A612">
        <v>303</v>
      </c>
      <c r="B612">
        <v>4876</v>
      </c>
      <c r="C612" t="s">
        <v>1366</v>
      </c>
      <c r="D612" t="s">
        <v>1367</v>
      </c>
      <c r="E612" t="s">
        <v>49</v>
      </c>
      <c r="F612" t="s">
        <v>1368</v>
      </c>
      <c r="G612" t="str">
        <f>"00348519"</f>
        <v>00348519</v>
      </c>
      <c r="H612" t="s">
        <v>1369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70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Z612">
        <v>0</v>
      </c>
      <c r="AA612">
        <v>0</v>
      </c>
      <c r="AB612">
        <v>0</v>
      </c>
      <c r="AC612">
        <v>0</v>
      </c>
      <c r="AD612" t="s">
        <v>1370</v>
      </c>
    </row>
    <row r="613" spans="1:30" x14ac:dyDescent="0.25">
      <c r="H613" t="s">
        <v>1371</v>
      </c>
    </row>
    <row r="614" spans="1:30" x14ac:dyDescent="0.25">
      <c r="A614">
        <v>304</v>
      </c>
      <c r="B614">
        <v>4161</v>
      </c>
      <c r="C614" t="s">
        <v>1372</v>
      </c>
      <c r="D614" t="s">
        <v>1373</v>
      </c>
      <c r="E614" t="s">
        <v>1374</v>
      </c>
      <c r="F614" t="s">
        <v>1375</v>
      </c>
      <c r="G614" t="str">
        <f>"00029061"</f>
        <v>00029061</v>
      </c>
      <c r="H614" t="s">
        <v>898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17</v>
      </c>
      <c r="W614">
        <v>119</v>
      </c>
      <c r="X614">
        <v>0</v>
      </c>
      <c r="Z614">
        <v>0</v>
      </c>
      <c r="AA614">
        <v>0</v>
      </c>
      <c r="AB614">
        <v>0</v>
      </c>
      <c r="AC614">
        <v>0</v>
      </c>
      <c r="AD614" t="s">
        <v>1376</v>
      </c>
    </row>
    <row r="615" spans="1:30" x14ac:dyDescent="0.25">
      <c r="H615" t="s">
        <v>1377</v>
      </c>
    </row>
    <row r="616" spans="1:30" x14ac:dyDescent="0.25">
      <c r="A616">
        <v>305</v>
      </c>
      <c r="B616">
        <v>1902</v>
      </c>
      <c r="C616" t="s">
        <v>1378</v>
      </c>
      <c r="D616" t="s">
        <v>41</v>
      </c>
      <c r="E616" t="s">
        <v>15</v>
      </c>
      <c r="F616" t="s">
        <v>1379</v>
      </c>
      <c r="G616" t="str">
        <f>"200812000320"</f>
        <v>200812000320</v>
      </c>
      <c r="H616" t="s">
        <v>1074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10</v>
      </c>
      <c r="W616">
        <v>70</v>
      </c>
      <c r="X616">
        <v>0</v>
      </c>
      <c r="Z616">
        <v>0</v>
      </c>
      <c r="AA616">
        <v>0</v>
      </c>
      <c r="AB616">
        <v>0</v>
      </c>
      <c r="AC616">
        <v>0</v>
      </c>
      <c r="AD616" t="s">
        <v>1380</v>
      </c>
    </row>
    <row r="617" spans="1:30" x14ac:dyDescent="0.25">
      <c r="H617">
        <v>1115</v>
      </c>
    </row>
    <row r="618" spans="1:30" x14ac:dyDescent="0.25">
      <c r="A618">
        <v>306</v>
      </c>
      <c r="B618">
        <v>2617</v>
      </c>
      <c r="C618" t="s">
        <v>189</v>
      </c>
      <c r="D618" t="s">
        <v>170</v>
      </c>
      <c r="E618" t="s">
        <v>1381</v>
      </c>
      <c r="F618" t="s">
        <v>1382</v>
      </c>
      <c r="G618" t="str">
        <f>"201409003896"</f>
        <v>201409003896</v>
      </c>
      <c r="H618" t="s">
        <v>634</v>
      </c>
      <c r="I618">
        <v>150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30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Z618">
        <v>0</v>
      </c>
      <c r="AA618">
        <v>0</v>
      </c>
      <c r="AB618">
        <v>0</v>
      </c>
      <c r="AC618">
        <v>0</v>
      </c>
      <c r="AD618" t="s">
        <v>1383</v>
      </c>
    </row>
    <row r="619" spans="1:30" x14ac:dyDescent="0.25">
      <c r="H619" t="s">
        <v>1384</v>
      </c>
    </row>
    <row r="620" spans="1:30" x14ac:dyDescent="0.25">
      <c r="A620">
        <v>307</v>
      </c>
      <c r="B620">
        <v>2931</v>
      </c>
      <c r="C620" t="s">
        <v>1385</v>
      </c>
      <c r="D620" t="s">
        <v>1386</v>
      </c>
      <c r="E620" t="s">
        <v>75</v>
      </c>
      <c r="F620" t="s">
        <v>1387</v>
      </c>
      <c r="G620" t="str">
        <f>"00015283"</f>
        <v>00015283</v>
      </c>
      <c r="H620" t="s">
        <v>1388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0</v>
      </c>
      <c r="AA620">
        <v>0</v>
      </c>
      <c r="AB620">
        <v>0</v>
      </c>
      <c r="AC620">
        <v>0</v>
      </c>
      <c r="AD620" t="s">
        <v>1389</v>
      </c>
    </row>
    <row r="621" spans="1:30" x14ac:dyDescent="0.25">
      <c r="H621" t="s">
        <v>1390</v>
      </c>
    </row>
    <row r="622" spans="1:30" x14ac:dyDescent="0.25">
      <c r="A622">
        <v>308</v>
      </c>
      <c r="B622">
        <v>575</v>
      </c>
      <c r="C622" t="s">
        <v>1391</v>
      </c>
      <c r="D622" t="s">
        <v>103</v>
      </c>
      <c r="E622" t="s">
        <v>139</v>
      </c>
      <c r="F622" t="s">
        <v>1392</v>
      </c>
      <c r="G622" t="str">
        <f>"00003684"</f>
        <v>00003684</v>
      </c>
      <c r="H622" t="s">
        <v>77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9</v>
      </c>
      <c r="W622">
        <v>63</v>
      </c>
      <c r="X622">
        <v>0</v>
      </c>
      <c r="Z622">
        <v>0</v>
      </c>
      <c r="AA622">
        <v>0</v>
      </c>
      <c r="AB622">
        <v>0</v>
      </c>
      <c r="AC622">
        <v>0</v>
      </c>
      <c r="AD622" t="s">
        <v>1393</v>
      </c>
    </row>
    <row r="623" spans="1:30" x14ac:dyDescent="0.25">
      <c r="H623" t="s">
        <v>1394</v>
      </c>
    </row>
    <row r="624" spans="1:30" x14ac:dyDescent="0.25">
      <c r="A624">
        <v>309</v>
      </c>
      <c r="B624">
        <v>706</v>
      </c>
      <c r="C624" t="s">
        <v>1395</v>
      </c>
      <c r="D624" t="s">
        <v>48</v>
      </c>
      <c r="E624" t="s">
        <v>127</v>
      </c>
      <c r="F624" t="s">
        <v>1396</v>
      </c>
      <c r="G624" t="str">
        <f>"00297648"</f>
        <v>00297648</v>
      </c>
      <c r="H624" t="s">
        <v>599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70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Z624">
        <v>0</v>
      </c>
      <c r="AA624">
        <v>0</v>
      </c>
      <c r="AB624">
        <v>1</v>
      </c>
      <c r="AC624">
        <v>17</v>
      </c>
      <c r="AD624" t="s">
        <v>1397</v>
      </c>
    </row>
    <row r="625" spans="1:30" x14ac:dyDescent="0.25">
      <c r="H625" t="s">
        <v>1398</v>
      </c>
    </row>
    <row r="626" spans="1:30" x14ac:dyDescent="0.25">
      <c r="A626">
        <v>310</v>
      </c>
      <c r="B626">
        <v>239</v>
      </c>
      <c r="C626" t="s">
        <v>1399</v>
      </c>
      <c r="D626" t="s">
        <v>171</v>
      </c>
      <c r="E626" t="s">
        <v>1400</v>
      </c>
      <c r="F626" t="s">
        <v>1401</v>
      </c>
      <c r="G626" t="str">
        <f>"00287536"</f>
        <v>00287536</v>
      </c>
      <c r="H626" t="s">
        <v>355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70</v>
      </c>
      <c r="Q626">
        <v>0</v>
      </c>
      <c r="R626">
        <v>30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Z626">
        <v>0</v>
      </c>
      <c r="AA626">
        <v>0</v>
      </c>
      <c r="AB626">
        <v>0</v>
      </c>
      <c r="AC626">
        <v>0</v>
      </c>
      <c r="AD626" t="s">
        <v>1402</v>
      </c>
    </row>
    <row r="627" spans="1:30" x14ac:dyDescent="0.25">
      <c r="H627" t="s">
        <v>1403</v>
      </c>
    </row>
    <row r="628" spans="1:30" x14ac:dyDescent="0.25">
      <c r="A628">
        <v>311</v>
      </c>
      <c r="B628">
        <v>2495</v>
      </c>
      <c r="C628" t="s">
        <v>1404</v>
      </c>
      <c r="D628" t="s">
        <v>127</v>
      </c>
      <c r="E628" t="s">
        <v>48</v>
      </c>
      <c r="F628" t="s">
        <v>1405</v>
      </c>
      <c r="G628" t="str">
        <f>"201511030075"</f>
        <v>201511030075</v>
      </c>
      <c r="H628" t="s">
        <v>342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70</v>
      </c>
      <c r="O628">
        <v>0</v>
      </c>
      <c r="P628">
        <v>30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Z628">
        <v>0</v>
      </c>
      <c r="AA628">
        <v>0</v>
      </c>
      <c r="AB628">
        <v>0</v>
      </c>
      <c r="AC628">
        <v>0</v>
      </c>
      <c r="AD628" t="s">
        <v>1406</v>
      </c>
    </row>
    <row r="629" spans="1:30" x14ac:dyDescent="0.25">
      <c r="H629" t="s">
        <v>1407</v>
      </c>
    </row>
    <row r="630" spans="1:30" x14ac:dyDescent="0.25">
      <c r="A630">
        <v>312</v>
      </c>
      <c r="B630">
        <v>2482</v>
      </c>
      <c r="C630" t="s">
        <v>1408</v>
      </c>
      <c r="D630" t="s">
        <v>334</v>
      </c>
      <c r="E630" t="s">
        <v>892</v>
      </c>
      <c r="F630" t="s">
        <v>1409</v>
      </c>
      <c r="G630" t="str">
        <f>"00264101"</f>
        <v>00264101</v>
      </c>
      <c r="H630" t="s">
        <v>1099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50</v>
      </c>
      <c r="O630">
        <v>30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6</v>
      </c>
      <c r="Y630">
        <v>1109</v>
      </c>
      <c r="Z630">
        <v>0</v>
      </c>
      <c r="AA630">
        <v>0</v>
      </c>
      <c r="AB630">
        <v>0</v>
      </c>
      <c r="AC630">
        <v>0</v>
      </c>
      <c r="AD630" t="s">
        <v>1410</v>
      </c>
    </row>
    <row r="631" spans="1:30" x14ac:dyDescent="0.25">
      <c r="H631">
        <v>1109</v>
      </c>
    </row>
    <row r="632" spans="1:30" x14ac:dyDescent="0.25">
      <c r="A632">
        <v>313</v>
      </c>
      <c r="B632">
        <v>544</v>
      </c>
      <c r="C632" t="s">
        <v>307</v>
      </c>
      <c r="D632" t="s">
        <v>1033</v>
      </c>
      <c r="E632" t="s">
        <v>334</v>
      </c>
      <c r="F632" t="s">
        <v>1411</v>
      </c>
      <c r="G632" t="str">
        <f>"00014049"</f>
        <v>00014049</v>
      </c>
      <c r="H632" t="s">
        <v>920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Z632">
        <v>0</v>
      </c>
      <c r="AA632">
        <v>0</v>
      </c>
      <c r="AB632">
        <v>0</v>
      </c>
      <c r="AC632">
        <v>0</v>
      </c>
      <c r="AD632" t="s">
        <v>1412</v>
      </c>
    </row>
    <row r="633" spans="1:30" x14ac:dyDescent="0.25">
      <c r="H633" t="s">
        <v>858</v>
      </c>
    </row>
    <row r="634" spans="1:30" x14ac:dyDescent="0.25">
      <c r="A634">
        <v>314</v>
      </c>
      <c r="B634">
        <v>3409</v>
      </c>
      <c r="C634" t="s">
        <v>1413</v>
      </c>
      <c r="D634" t="s">
        <v>312</v>
      </c>
      <c r="E634" t="s">
        <v>350</v>
      </c>
      <c r="F634" t="s">
        <v>1414</v>
      </c>
      <c r="G634" t="str">
        <f>"201504001361"</f>
        <v>201504001361</v>
      </c>
      <c r="H634" t="s">
        <v>1415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30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8</v>
      </c>
      <c r="W634">
        <v>56</v>
      </c>
      <c r="X634">
        <v>0</v>
      </c>
      <c r="Z634">
        <v>0</v>
      </c>
      <c r="AA634">
        <v>0</v>
      </c>
      <c r="AB634">
        <v>0</v>
      </c>
      <c r="AC634">
        <v>0</v>
      </c>
      <c r="AD634" t="s">
        <v>1416</v>
      </c>
    </row>
    <row r="635" spans="1:30" x14ac:dyDescent="0.25">
      <c r="H635" t="s">
        <v>1417</v>
      </c>
    </row>
    <row r="636" spans="1:30" x14ac:dyDescent="0.25">
      <c r="A636">
        <v>315</v>
      </c>
      <c r="B636">
        <v>2571</v>
      </c>
      <c r="C636" t="s">
        <v>1418</v>
      </c>
      <c r="D636" t="s">
        <v>1419</v>
      </c>
      <c r="E636" t="s">
        <v>219</v>
      </c>
      <c r="F636" t="s">
        <v>1420</v>
      </c>
      <c r="G636" t="str">
        <f>"00361518"</f>
        <v>00361518</v>
      </c>
      <c r="H636" t="s">
        <v>93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70</v>
      </c>
      <c r="O636">
        <v>0</v>
      </c>
      <c r="P636">
        <v>50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Z636">
        <v>0</v>
      </c>
      <c r="AA636">
        <v>0</v>
      </c>
      <c r="AB636">
        <v>0</v>
      </c>
      <c r="AC636">
        <v>0</v>
      </c>
      <c r="AD636" t="s">
        <v>1421</v>
      </c>
    </row>
    <row r="637" spans="1:30" x14ac:dyDescent="0.25">
      <c r="H637" t="s">
        <v>1422</v>
      </c>
    </row>
    <row r="638" spans="1:30" x14ac:dyDescent="0.25">
      <c r="A638">
        <v>316</v>
      </c>
      <c r="B638">
        <v>4365</v>
      </c>
      <c r="C638" t="s">
        <v>1423</v>
      </c>
      <c r="D638" t="s">
        <v>557</v>
      </c>
      <c r="E638" t="s">
        <v>170</v>
      </c>
      <c r="F638" t="s">
        <v>1424</v>
      </c>
      <c r="G638" t="str">
        <f>"00361175"</f>
        <v>00361175</v>
      </c>
      <c r="H638" t="s">
        <v>1425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30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Z638">
        <v>0</v>
      </c>
      <c r="AA638">
        <v>0</v>
      </c>
      <c r="AB638">
        <v>0</v>
      </c>
      <c r="AC638">
        <v>0</v>
      </c>
      <c r="AD638" t="s">
        <v>1426</v>
      </c>
    </row>
    <row r="639" spans="1:30" x14ac:dyDescent="0.25">
      <c r="H639" t="s">
        <v>1427</v>
      </c>
    </row>
    <row r="640" spans="1:30" x14ac:dyDescent="0.25">
      <c r="A640">
        <v>317</v>
      </c>
      <c r="B640">
        <v>3028</v>
      </c>
      <c r="C640" t="s">
        <v>1428</v>
      </c>
      <c r="D640" t="s">
        <v>34</v>
      </c>
      <c r="E640" t="s">
        <v>15</v>
      </c>
      <c r="F640" t="s">
        <v>1429</v>
      </c>
      <c r="G640" t="str">
        <f>"200802001599"</f>
        <v>200802001599</v>
      </c>
      <c r="H640">
        <v>770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30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Z640">
        <v>0</v>
      </c>
      <c r="AA640">
        <v>0</v>
      </c>
      <c r="AB640">
        <v>0</v>
      </c>
      <c r="AC640">
        <v>0</v>
      </c>
      <c r="AD640">
        <v>800</v>
      </c>
    </row>
    <row r="641" spans="1:30" x14ac:dyDescent="0.25">
      <c r="H641" t="s">
        <v>1430</v>
      </c>
    </row>
    <row r="642" spans="1:30" x14ac:dyDescent="0.25">
      <c r="A642">
        <v>318</v>
      </c>
      <c r="B642">
        <v>3276</v>
      </c>
      <c r="C642" t="s">
        <v>1356</v>
      </c>
      <c r="D642" t="s">
        <v>1357</v>
      </c>
      <c r="E642" t="s">
        <v>34</v>
      </c>
      <c r="F642" t="s">
        <v>1358</v>
      </c>
      <c r="G642" t="str">
        <f>"00159007"</f>
        <v>00159007</v>
      </c>
      <c r="H642">
        <v>770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Z642">
        <v>1</v>
      </c>
      <c r="AA642">
        <v>0</v>
      </c>
      <c r="AB642">
        <v>0</v>
      </c>
      <c r="AC642">
        <v>0</v>
      </c>
      <c r="AD642">
        <v>800</v>
      </c>
    </row>
    <row r="643" spans="1:30" x14ac:dyDescent="0.25">
      <c r="H643" t="s">
        <v>1359</v>
      </c>
    </row>
    <row r="644" spans="1:30" x14ac:dyDescent="0.25">
      <c r="A644">
        <v>319</v>
      </c>
      <c r="B644">
        <v>5346</v>
      </c>
      <c r="C644" t="s">
        <v>1431</v>
      </c>
      <c r="D644" t="s">
        <v>170</v>
      </c>
      <c r="E644" t="s">
        <v>1317</v>
      </c>
      <c r="F644" t="s">
        <v>1432</v>
      </c>
      <c r="G644" t="str">
        <f>"00370326"</f>
        <v>00370326</v>
      </c>
      <c r="H644">
        <v>737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3</v>
      </c>
      <c r="W644">
        <v>21</v>
      </c>
      <c r="X644">
        <v>0</v>
      </c>
      <c r="Z644">
        <v>0</v>
      </c>
      <c r="AA644">
        <v>0</v>
      </c>
      <c r="AB644">
        <v>0</v>
      </c>
      <c r="AC644">
        <v>0</v>
      </c>
      <c r="AD644">
        <v>788</v>
      </c>
    </row>
    <row r="645" spans="1:30" x14ac:dyDescent="0.25">
      <c r="H645" t="s">
        <v>1433</v>
      </c>
    </row>
    <row r="646" spans="1:30" x14ac:dyDescent="0.25">
      <c r="A646">
        <v>320</v>
      </c>
      <c r="B646">
        <v>5112</v>
      </c>
      <c r="C646" t="s">
        <v>1434</v>
      </c>
      <c r="D646" t="s">
        <v>892</v>
      </c>
      <c r="E646" t="s">
        <v>323</v>
      </c>
      <c r="F646" t="s">
        <v>1435</v>
      </c>
      <c r="G646" t="str">
        <f>"201504000057"</f>
        <v>201504000057</v>
      </c>
      <c r="H646" t="s">
        <v>1436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50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W646">
        <v>0</v>
      </c>
      <c r="X646">
        <v>0</v>
      </c>
      <c r="Z646">
        <v>0</v>
      </c>
      <c r="AA646">
        <v>0</v>
      </c>
      <c r="AB646">
        <v>0</v>
      </c>
      <c r="AC646">
        <v>0</v>
      </c>
      <c r="AD646" t="s">
        <v>1437</v>
      </c>
    </row>
    <row r="647" spans="1:30" x14ac:dyDescent="0.25">
      <c r="H647" t="s">
        <v>1438</v>
      </c>
    </row>
    <row r="648" spans="1:30" x14ac:dyDescent="0.25">
      <c r="A648">
        <v>321</v>
      </c>
      <c r="B648">
        <v>3099</v>
      </c>
      <c r="C648" t="s">
        <v>1439</v>
      </c>
      <c r="D648" t="s">
        <v>127</v>
      </c>
      <c r="E648" t="s">
        <v>693</v>
      </c>
      <c r="F648" t="s">
        <v>1440</v>
      </c>
      <c r="G648" t="str">
        <f>"00251182"</f>
        <v>00251182</v>
      </c>
      <c r="H648" t="s">
        <v>521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Z648">
        <v>0</v>
      </c>
      <c r="AA648">
        <v>0</v>
      </c>
      <c r="AB648">
        <v>0</v>
      </c>
      <c r="AC648">
        <v>0</v>
      </c>
      <c r="AD648" t="s">
        <v>1441</v>
      </c>
    </row>
    <row r="649" spans="1:30" x14ac:dyDescent="0.25">
      <c r="H649" t="s">
        <v>1442</v>
      </c>
    </row>
    <row r="650" spans="1:30" x14ac:dyDescent="0.25">
      <c r="A650">
        <v>322</v>
      </c>
      <c r="B650">
        <v>4150</v>
      </c>
      <c r="C650" t="s">
        <v>1187</v>
      </c>
      <c r="D650" t="s">
        <v>824</v>
      </c>
      <c r="E650" t="s">
        <v>1188</v>
      </c>
      <c r="F650" t="s">
        <v>1189</v>
      </c>
      <c r="G650" t="str">
        <f>"00351279"</f>
        <v>00351279</v>
      </c>
      <c r="H650" t="s">
        <v>1190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70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Z650">
        <v>0</v>
      </c>
      <c r="AA650">
        <v>0</v>
      </c>
      <c r="AB650">
        <v>0</v>
      </c>
      <c r="AC650">
        <v>0</v>
      </c>
      <c r="AD650" t="s">
        <v>1443</v>
      </c>
    </row>
    <row r="651" spans="1:30" x14ac:dyDescent="0.25">
      <c r="H651" t="s">
        <v>1192</v>
      </c>
    </row>
    <row r="652" spans="1:30" x14ac:dyDescent="0.25">
      <c r="A652">
        <v>323</v>
      </c>
      <c r="B652">
        <v>3031</v>
      </c>
      <c r="C652" t="s">
        <v>1444</v>
      </c>
      <c r="D652" t="s">
        <v>170</v>
      </c>
      <c r="E652" t="s">
        <v>350</v>
      </c>
      <c r="F652" t="s">
        <v>1445</v>
      </c>
      <c r="G652" t="str">
        <f>"00343648"</f>
        <v>00343648</v>
      </c>
      <c r="H652">
        <v>660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Z652">
        <v>1</v>
      </c>
      <c r="AA652">
        <v>0</v>
      </c>
      <c r="AB652">
        <v>0</v>
      </c>
      <c r="AC652">
        <v>0</v>
      </c>
      <c r="AD652">
        <v>690</v>
      </c>
    </row>
    <row r="653" spans="1:30" x14ac:dyDescent="0.25">
      <c r="H653" t="s">
        <v>1446</v>
      </c>
    </row>
    <row r="655" spans="1:30" x14ac:dyDescent="0.25">
      <c r="A655" t="s">
        <v>1447</v>
      </c>
    </row>
    <row r="656" spans="1:30" x14ac:dyDescent="0.25">
      <c r="A656" t="s">
        <v>1448</v>
      </c>
    </row>
    <row r="657" spans="1:1" x14ac:dyDescent="0.25">
      <c r="A657" t="s">
        <v>1449</v>
      </c>
    </row>
    <row r="658" spans="1:1" x14ac:dyDescent="0.25">
      <c r="A658" t="s">
        <v>1450</v>
      </c>
    </row>
    <row r="659" spans="1:1" x14ac:dyDescent="0.25">
      <c r="A659" t="s">
        <v>1451</v>
      </c>
    </row>
    <row r="660" spans="1:1" x14ac:dyDescent="0.25">
      <c r="A660" t="s">
        <v>1452</v>
      </c>
    </row>
    <row r="661" spans="1:1" x14ac:dyDescent="0.25">
      <c r="A661" t="s">
        <v>1453</v>
      </c>
    </row>
    <row r="662" spans="1:1" x14ac:dyDescent="0.25">
      <c r="A662" t="s">
        <v>1454</v>
      </c>
    </row>
    <row r="663" spans="1:1" x14ac:dyDescent="0.25">
      <c r="A663" t="s">
        <v>1455</v>
      </c>
    </row>
    <row r="664" spans="1:1" x14ac:dyDescent="0.25">
      <c r="A664" t="s">
        <v>1456</v>
      </c>
    </row>
    <row r="665" spans="1:1" x14ac:dyDescent="0.25">
      <c r="A665" t="s">
        <v>1457</v>
      </c>
    </row>
    <row r="666" spans="1:1" x14ac:dyDescent="0.25">
      <c r="A666" t="s">
        <v>1458</v>
      </c>
    </row>
    <row r="667" spans="1:1" x14ac:dyDescent="0.25">
      <c r="A667" t="s">
        <v>1459</v>
      </c>
    </row>
    <row r="668" spans="1:1" x14ac:dyDescent="0.25">
      <c r="A668" t="s">
        <v>1460</v>
      </c>
    </row>
    <row r="669" spans="1:1" x14ac:dyDescent="0.25">
      <c r="A669" t="s">
        <v>1461</v>
      </c>
    </row>
    <row r="670" spans="1:1" x14ac:dyDescent="0.25">
      <c r="A670" t="s">
        <v>1462</v>
      </c>
    </row>
    <row r="671" spans="1:1" x14ac:dyDescent="0.25">
      <c r="A671" t="s">
        <v>1463</v>
      </c>
    </row>
    <row r="672" spans="1:1" x14ac:dyDescent="0.25">
      <c r="A672" t="s">
        <v>1464</v>
      </c>
    </row>
    <row r="673" spans="1:1" x14ac:dyDescent="0.25">
      <c r="A673" t="s">
        <v>1465</v>
      </c>
    </row>
    <row r="674" spans="1:1" x14ac:dyDescent="0.25">
      <c r="A674" t="s">
        <v>1466</v>
      </c>
    </row>
    <row r="675" spans="1:1" x14ac:dyDescent="0.25">
      <c r="A675" t="s">
        <v>1467</v>
      </c>
    </row>
    <row r="676" spans="1:1" x14ac:dyDescent="0.25">
      <c r="A676" t="s">
        <v>1468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2018-03-28T09:04:14Z</dcterms:created>
  <dcterms:modified xsi:type="dcterms:W3CDTF">2018-03-28T09:04:17Z</dcterms:modified>
</cp:coreProperties>
</file>