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946" i="1" l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<sst xmlns="http://schemas.openxmlformats.org/spreadsheetml/2006/main" count="3008" uniqueCount="1965">
  <si>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</si>
  <si>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</si>
  <si>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</si>
  <si>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</si>
  <si>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ΔΙΑΧΕΙΡΙΣΗΣ ΠΕΡΙΒ/ΝΤΟΣ ΚΑΙ ΦΥΣΙΚΩΝ ΠΟΡΩΝ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</si>
  <si>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</si>
  <si>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</si>
  <si>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</si>
  <si>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</si>
  <si>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</si>
  <si>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</si>
  <si>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</si>
  <si>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</si>
  <si>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ΒΛΑΣΣΗ</t>
  </si>
  <si>
    <t>ΕΛΕΝΗ</t>
  </si>
  <si>
    <t>ΘΕΟΔΩΡΟΣ</t>
  </si>
  <si>
    <t>ΑΒ291938</t>
  </si>
  <si>
    <t>877,8</t>
  </si>
  <si>
    <t>2315,8</t>
  </si>
  <si>
    <t>1108-1004-1105-1113-1114-1116-1106-1107-1110-1111-1109</t>
  </si>
  <si>
    <t>ΑΝΔΡΙΑΝΑΚΗ</t>
  </si>
  <si>
    <t>ΜΑΡΙΑ</t>
  </si>
  <si>
    <t>ΓΕΩΡΓΙΟΣ</t>
  </si>
  <si>
    <t>ΑΕ461081</t>
  </si>
  <si>
    <t>849,2</t>
  </si>
  <si>
    <t>2312,2</t>
  </si>
  <si>
    <t>1004-1024</t>
  </si>
  <si>
    <t>ΚΟΚΚΟΡΗΣ</t>
  </si>
  <si>
    <t>ΙΩΑΝΝΗΣ</t>
  </si>
  <si>
    <t>ΠΑΝΑΓΙΩΤΗΣ</t>
  </si>
  <si>
    <t>ΑΜ314572</t>
  </si>
  <si>
    <t>1004-1005</t>
  </si>
  <si>
    <t>ΠΙΤΣΑΡΗ</t>
  </si>
  <si>
    <t>ΣΤΥΛΙΑΝΗ</t>
  </si>
  <si>
    <t>ΑΠΟΣΤΟΛΟΣ</t>
  </si>
  <si>
    <t>ΑΙ284657</t>
  </si>
  <si>
    <t>783,2</t>
  </si>
  <si>
    <t>2281,2</t>
  </si>
  <si>
    <t>1110-1105-1005-1004-1106-1107-1108-1109-1111-1112-1113-1114-1115-1116-1117-1118-1119</t>
  </si>
  <si>
    <t>ΠΑΠΑΕΥΑΓΓΕΛΟΥ</t>
  </si>
  <si>
    <t>ΒΑΣΙΛΙΚΗ</t>
  </si>
  <si>
    <t>ΑΖ281939</t>
  </si>
  <si>
    <t>859,1</t>
  </si>
  <si>
    <t>2247,1</t>
  </si>
  <si>
    <t>1024-1119-1005-1004</t>
  </si>
  <si>
    <t>ΚΟΣΜΑ</t>
  </si>
  <si>
    <t>ΧΡΙΣΤΙΝΑ</t>
  </si>
  <si>
    <t>ΑΖ241607</t>
  </si>
  <si>
    <t>ΚΩΣΤΕΝΙΔΟΥ</t>
  </si>
  <si>
    <t>ΕΥΑΓΓΕΛΙΑ</t>
  </si>
  <si>
    <t>ΓΑΒΡΙΗΛ</t>
  </si>
  <si>
    <t>ΑΝ247009</t>
  </si>
  <si>
    <t>2197,1</t>
  </si>
  <si>
    <t>1108-1107-1106-1116-1105-1004-1113-1114-1110-1109-1111-1112-1115-1117-1118-1119</t>
  </si>
  <si>
    <t>ΠΑΝΤΑΖΗΣ</t>
  </si>
  <si>
    <t>ΒΑΣΙΛΕΙΟΣ</t>
  </si>
  <si>
    <t>ΝΙΚΟΛΑΟΣ</t>
  </si>
  <si>
    <t>Ρ775676</t>
  </si>
  <si>
    <t>932,8</t>
  </si>
  <si>
    <t>2192,8</t>
  </si>
  <si>
    <t>ΠΕΚΡΙΔΗΣ</t>
  </si>
  <si>
    <t>ΑΜ848215</t>
  </si>
  <si>
    <t>696,3</t>
  </si>
  <si>
    <t>2184,3</t>
  </si>
  <si>
    <t>1117-1118-1106-1112-1108-1116-1119-1115-1113-1114-1109-1110-1004</t>
  </si>
  <si>
    <t>ΒΑΒΟΥΡΑΚΗ</t>
  </si>
  <si>
    <t>ΑΙΚΑΤΕΡΙΝΗ</t>
  </si>
  <si>
    <t>ΑΒ963822</t>
  </si>
  <si>
    <t>820,6</t>
  </si>
  <si>
    <t>2178,6</t>
  </si>
  <si>
    <t>1100-1101-1103-1104-1004</t>
  </si>
  <si>
    <t>ΜΗΝΤΣΟΥΛΗ</t>
  </si>
  <si>
    <t>ΙΩΑΝΝΑ</t>
  </si>
  <si>
    <t>ΑΒ690619</t>
  </si>
  <si>
    <t>2160,6</t>
  </si>
  <si>
    <t>1100-1101-1102-1103-1104-1004-1005</t>
  </si>
  <si>
    <t>ΠΙΠΙΔΗΣ</t>
  </si>
  <si>
    <t>ΠΑΣΧΑΛΗΣ ΑΚΗΣ</t>
  </si>
  <si>
    <t>ΚΩΝΣΤΑΝΤΙΝΟΣ</t>
  </si>
  <si>
    <t>ΑΝ235380</t>
  </si>
  <si>
    <t>898,7</t>
  </si>
  <si>
    <t>2156,7</t>
  </si>
  <si>
    <t>ΠΑΠΛΙΑΚΑ</t>
  </si>
  <si>
    <t>ΖΩΗ ΕΙΡΗΝΗ</t>
  </si>
  <si>
    <t>ΑΘΑΝΑΣΙΟΣ</t>
  </si>
  <si>
    <t>ΑΜ685502</t>
  </si>
  <si>
    <t>812,9</t>
  </si>
  <si>
    <t>2150,9</t>
  </si>
  <si>
    <t>ΔΡΟΣΟΥ</t>
  </si>
  <si>
    <t>ΒΙΚΤΩΡΙΑ</t>
  </si>
  <si>
    <t>ΑΚ886200</t>
  </si>
  <si>
    <t>872,3</t>
  </si>
  <si>
    <t>2130,3</t>
  </si>
  <si>
    <t>1002-1004-1006</t>
  </si>
  <si>
    <t>ΣΕΡΕΤΗΣ</t>
  </si>
  <si>
    <t>ΑΝΤΩΝΙΟΣ</t>
  </si>
  <si>
    <t>ΑΝΑΣΤΑΣΙΟΣ</t>
  </si>
  <si>
    <t>ΑΙ163525</t>
  </si>
  <si>
    <t>906,4</t>
  </si>
  <si>
    <t>2124,4</t>
  </si>
  <si>
    <t>1108-1110-1116-1113-1109-1114-1106-1004</t>
  </si>
  <si>
    <t>ΤΣΕΚΟΣ</t>
  </si>
  <si>
    <t>ΧΡΗΣΤΟΣ</t>
  </si>
  <si>
    <t>Χ864073</t>
  </si>
  <si>
    <t>805,2</t>
  </si>
  <si>
    <t>2123,2</t>
  </si>
  <si>
    <t>ΑΝΔΡΕΑ</t>
  </si>
  <si>
    <t>ΒΕΡΟΝΙΚΑ</t>
  </si>
  <si>
    <t>ΑΝΔΡΕΑΣ</t>
  </si>
  <si>
    <t>Φ437045</t>
  </si>
  <si>
    <t>811,8</t>
  </si>
  <si>
    <t>2119,8</t>
  </si>
  <si>
    <t>ΜΑΝΑΡΑ</t>
  </si>
  <si>
    <t>ΠΑΝΑΓΙΩΤΑ</t>
  </si>
  <si>
    <t>ΧΑΡΑΛΑΜΠΟΣ</t>
  </si>
  <si>
    <t>ΑΗ656379</t>
  </si>
  <si>
    <t>1107-1108-1105-1116-1106-1110-1113-1114-1005-1109-1004-1111</t>
  </si>
  <si>
    <t>ΚΑΠΡΑΡΑ</t>
  </si>
  <si>
    <t>ΕΥΘΥΜΙΑ</t>
  </si>
  <si>
    <t>ΑΜ655349</t>
  </si>
  <si>
    <t>767,8</t>
  </si>
  <si>
    <t>2115,8</t>
  </si>
  <si>
    <t>1107-1119-1115-1112-1108-1116-1105-1109-1110-1004-1113-1117-1118-1111-1106-1114</t>
  </si>
  <si>
    <t>ΖΩΓΑΣ</t>
  </si>
  <si>
    <t>ΔΗΜΗΤΡΙΟΣ</t>
  </si>
  <si>
    <t>ΑΚ316479</t>
  </si>
  <si>
    <t>896,5</t>
  </si>
  <si>
    <t>2114,5</t>
  </si>
  <si>
    <t>1002-1004</t>
  </si>
  <si>
    <t>ΚΑΤΣΙΚΑ</t>
  </si>
  <si>
    <t>ΛΟΥΚΑΣ</t>
  </si>
  <si>
    <t>ΑΕ485097</t>
  </si>
  <si>
    <t>826,1</t>
  </si>
  <si>
    <t>2114,1</t>
  </si>
  <si>
    <t>1116-1105-1110-1113-1114-1107-1004-1108-1106</t>
  </si>
  <si>
    <t>ΓΕΩΡΓΟΓΙΑΝΝΗ</t>
  </si>
  <si>
    <t>ΚΑΛΛΙΟΠΗ</t>
  </si>
  <si>
    <t>ΑΙ810676</t>
  </si>
  <si>
    <t>771,1</t>
  </si>
  <si>
    <t>2109,1</t>
  </si>
  <si>
    <t>ΚΑΡΓΑΚΗ</t>
  </si>
  <si>
    <t>ΣΟΦΙΑ</t>
  </si>
  <si>
    <t>ΑΖ957055</t>
  </si>
  <si>
    <t>1103-1100-1101-1104-1102-1004-1005</t>
  </si>
  <si>
    <t>ΜΠΟΣΚΙΔΗΣ</t>
  </si>
  <si>
    <t>ΑΖ904976</t>
  </si>
  <si>
    <t>1024-1004</t>
  </si>
  <si>
    <t>ΣΥΓΓΟΥΝΑ</t>
  </si>
  <si>
    <t>ΗΛΙΑΣ</t>
  </si>
  <si>
    <t>Χ795460</t>
  </si>
  <si>
    <t>886,6</t>
  </si>
  <si>
    <t>2104,6</t>
  </si>
  <si>
    <t>ΚΑΛΗΜΕΡΗ</t>
  </si>
  <si>
    <t>ΚΡΥΣΤΑΛΛΙΑ</t>
  </si>
  <si>
    <t>ΑΒ860795</t>
  </si>
  <si>
    <t>2099,8</t>
  </si>
  <si>
    <t>1100-1101-1103-1104-1004-1005</t>
  </si>
  <si>
    <t>ΙΩΣΗΦΙΔΗΣ</t>
  </si>
  <si>
    <t>ΑΓΑΘΑΓΓΕΛΟΣ</t>
  </si>
  <si>
    <t>ΑΚ942844</t>
  </si>
  <si>
    <t>865,7</t>
  </si>
  <si>
    <t>2095,7</t>
  </si>
  <si>
    <t>1100-1101-1102-1103-1104-1004</t>
  </si>
  <si>
    <t>ΧΕΙΛΑΡΗ</t>
  </si>
  <si>
    <t>ΔΕΣΠΟΙΝΑ</t>
  </si>
  <si>
    <t>ΚΟΝΣΤΑΝΤΙΝΟΣ</t>
  </si>
  <si>
    <t>Ρ593030</t>
  </si>
  <si>
    <t>819,5</t>
  </si>
  <si>
    <t>2077,5</t>
  </si>
  <si>
    <t>1110-1105-1116-1114-1107-1108-1106-1004</t>
  </si>
  <si>
    <t>ΠΕΤΣΗ</t>
  </si>
  <si>
    <t>ΑΝΑΣΤΑΣΙΑ</t>
  </si>
  <si>
    <t>ΑΚ551338</t>
  </si>
  <si>
    <t>817,3</t>
  </si>
  <si>
    <t>2075,3</t>
  </si>
  <si>
    <t>1110-1105-1005-1107-1116-1111-1113-1108-1004-1114-1109-1106</t>
  </si>
  <si>
    <t>ΑΡΓΥΡΟΠΟΥΛΟΣ</t>
  </si>
  <si>
    <t>Τ211921</t>
  </si>
  <si>
    <t>1107-1119-1115-1112-1108-1116-1105-1004-1110-1113-1114-1109-1111-1106-1117-1118</t>
  </si>
  <si>
    <t>ΜΑΖΙΩΤΗ</t>
  </si>
  <si>
    <t>ΑΙΚΑΤΕΡΙΝΗ-ΑΝΝΑ</t>
  </si>
  <si>
    <t>Φ296092</t>
  </si>
  <si>
    <t>1024-1004-1005</t>
  </si>
  <si>
    <t>ΓΑΤΣΟΥΛΗ</t>
  </si>
  <si>
    <t>ΑΝ165540</t>
  </si>
  <si>
    <t>815,1</t>
  </si>
  <si>
    <t>2073,1</t>
  </si>
  <si>
    <t>1110-1005-1105-1116-1004-1109-1107-1113-1114-1106-1108-1111</t>
  </si>
  <si>
    <t>ΠΑΠΑΔΗΜΑΣ</t>
  </si>
  <si>
    <t>ΑΗ242826</t>
  </si>
  <si>
    <t>613,8</t>
  </si>
  <si>
    <t>2071,8</t>
  </si>
  <si>
    <t>ΠΑΠΑΔΟΠΟΥΛΟΥ</t>
  </si>
  <si>
    <t>ΣΑΒΒΑΣ</t>
  </si>
  <si>
    <t>ΑΜ713630</t>
  </si>
  <si>
    <t>841,5</t>
  </si>
  <si>
    <t>2059,5</t>
  </si>
  <si>
    <t>ΜΠΑΣΑΓΙΑΝΝΗΣ</t>
  </si>
  <si>
    <t>ΑΡΙΣΤΕΙΔΗΣ</t>
  </si>
  <si>
    <t>ΑΙ213942</t>
  </si>
  <si>
    <t>794,2</t>
  </si>
  <si>
    <t>2052,2</t>
  </si>
  <si>
    <t>1004-1110-1114</t>
  </si>
  <si>
    <t>ΚΟΝΣΟΥΛΑ</t>
  </si>
  <si>
    <t>ΖΩΗ</t>
  </si>
  <si>
    <t>ΑΜ266012</t>
  </si>
  <si>
    <t>942,7</t>
  </si>
  <si>
    <t>2050,7</t>
  </si>
  <si>
    <t>1107-1108-1116-1105-1004-1113-1110-1005</t>
  </si>
  <si>
    <t>ΑΛΕΞΙΑΔΗΣ</t>
  </si>
  <si>
    <t>ΟΡΕΣΤΗΣ</t>
  </si>
  <si>
    <t>ΙΩΑΚΕΙΜ</t>
  </si>
  <si>
    <t>ΑΙ213682</t>
  </si>
  <si>
    <t>1004-1105-1106-1107-1108-1109-1110-1111-1113-1114-1116</t>
  </si>
  <si>
    <t>ΓΙΑΝΤΖΗ</t>
  </si>
  <si>
    <t>ΑΖ470605</t>
  </si>
  <si>
    <t>788,7</t>
  </si>
  <si>
    <t>2046,7</t>
  </si>
  <si>
    <t>1100-1101-1005-1104-1103-1004-1102</t>
  </si>
  <si>
    <t>ΣΑΡΑΝΤΟΠΟΥΛΟΣ</t>
  </si>
  <si>
    <t>ΝΙΚΟΛΑΟΣ-ΕΛΕΥΘΕΡΙΟΣ</t>
  </si>
  <si>
    <t>2041,2</t>
  </si>
  <si>
    <t>1005-1004-1104-1103-1100-1101</t>
  </si>
  <si>
    <t>ΤΕΜΠΛΗΣ</t>
  </si>
  <si>
    <t>ΧΡΥΣΟΒΑΛΑΝΤΗΣ</t>
  </si>
  <si>
    <t>Φ129952</t>
  </si>
  <si>
    <t>1017,5</t>
  </si>
  <si>
    <t>2035,5</t>
  </si>
  <si>
    <t>1110-1113-1114-1116-1004-1106-1109-1108</t>
  </si>
  <si>
    <t>ΣΑΡΡΗ</t>
  </si>
  <si>
    <t>ΚΥΡΙΑΚΟΣ</t>
  </si>
  <si>
    <t>ΑΕ116840</t>
  </si>
  <si>
    <t>764,5</t>
  </si>
  <si>
    <t>1100-1101-1103-1104-1102-1004-1005</t>
  </si>
  <si>
    <t>ΚΟΛΙΑΡΜΟΥ</t>
  </si>
  <si>
    <t>ΠΡΟΔΡΟΜΟΣ</t>
  </si>
  <si>
    <t>ΑΙ395326</t>
  </si>
  <si>
    <t>752,4</t>
  </si>
  <si>
    <t>2030,4</t>
  </si>
  <si>
    <t>1100-1101-1103-1104-1004-1102</t>
  </si>
  <si>
    <t>ΚΕΡΜΕΝΙΔΟΥ</t>
  </si>
  <si>
    <t>ΜΑΡΙΑΝΘΗ</t>
  </si>
  <si>
    <t>ΑΚ911377</t>
  </si>
  <si>
    <t>822,8</t>
  </si>
  <si>
    <t>2024,8</t>
  </si>
  <si>
    <t>ΑΝΔΡΕΟΠΟΥΛΟΣ</t>
  </si>
  <si>
    <t>ΔΗΜΟΣΘΕΝΗΣ</t>
  </si>
  <si>
    <t>ΑΜ068936</t>
  </si>
  <si>
    <t>1004-1006</t>
  </si>
  <si>
    <t>ΜΠΟΥΡΣΙΑΝΗΣ</t>
  </si>
  <si>
    <t>ΑΧΙΛΛΕΥΣ</t>
  </si>
  <si>
    <t>ΑΜ713631</t>
  </si>
  <si>
    <t>1999,8</t>
  </si>
  <si>
    <t>ΓΚΙΝΗ</t>
  </si>
  <si>
    <t>ΑΗ992285</t>
  </si>
  <si>
    <t>ΦΩΤΟΠΟΥΛΟΣ</t>
  </si>
  <si>
    <t>ΠΑΥΛΟΣ</t>
  </si>
  <si>
    <t>ΑΜ698012</t>
  </si>
  <si>
    <t>729,3</t>
  </si>
  <si>
    <t>1997,3</t>
  </si>
  <si>
    <t>1107-1108-1109-1116-1110-1113-1114-1111-1105-1106-1004</t>
  </si>
  <si>
    <t>ΚΩΔΩΝΑ</t>
  </si>
  <si>
    <t>ΕΛΕΥΘΕΡΙΑ</t>
  </si>
  <si>
    <t>ΑΕ125930</t>
  </si>
  <si>
    <t>756,8</t>
  </si>
  <si>
    <t>1994,8</t>
  </si>
  <si>
    <t>1103-1100-1101-1102-1104-1004-1005</t>
  </si>
  <si>
    <t>ΧΙΟΚΤΟΥΡΙΔΟΥ</t>
  </si>
  <si>
    <t>ΚΛΑΙΡΗ</t>
  </si>
  <si>
    <t>ΜΩΥΣΗΣ</t>
  </si>
  <si>
    <t>ΑΗ880606</t>
  </si>
  <si>
    <t>876,7</t>
  </si>
  <si>
    <t>1994,7</t>
  </si>
  <si>
    <t>1024-1119-1004-1005</t>
  </si>
  <si>
    <t>ΚΟΡΩΝΙΔΗΣ</t>
  </si>
  <si>
    <t>ΑΗ895305</t>
  </si>
  <si>
    <t>816,2</t>
  </si>
  <si>
    <t>1994,2</t>
  </si>
  <si>
    <t>1004-1024-1119</t>
  </si>
  <si>
    <t>ΑΡΓΥΡΗ</t>
  </si>
  <si>
    <t>ΚΩΝΣΤΑΝΤΙΝΑ</t>
  </si>
  <si>
    <t>ΔΗΜΗΤΡΗΣ</t>
  </si>
  <si>
    <t>ΑΚ369435</t>
  </si>
  <si>
    <t>705,1</t>
  </si>
  <si>
    <t>1993,1</t>
  </si>
  <si>
    <t>1104-1103-1004-1101-1100-1102</t>
  </si>
  <si>
    <t>ΜΠΟΥΛΟΥΣΗΣ</t>
  </si>
  <si>
    <t>ΑΙ067306</t>
  </si>
  <si>
    <t>751,3</t>
  </si>
  <si>
    <t>1989,3</t>
  </si>
  <si>
    <t>1110-1105-1113-1114-1116-1106-1107-1004</t>
  </si>
  <si>
    <t>ΤΣΙΡΕΜΕ</t>
  </si>
  <si>
    <t>ΑΝΝΑ</t>
  </si>
  <si>
    <t>ΑΚ948237</t>
  </si>
  <si>
    <t>1024-1119-1004</t>
  </si>
  <si>
    <t>ΣΕΦΕΡΛΗΣ</t>
  </si>
  <si>
    <t>ΑΒ754822</t>
  </si>
  <si>
    <t>1987,3</t>
  </si>
  <si>
    <t>ΒΡΑΖΕΛΗ</t>
  </si>
  <si>
    <t>ΠΑΡΑΣΚΕΥΗ</t>
  </si>
  <si>
    <t>ΑΖ240240</t>
  </si>
  <si>
    <t>706,2</t>
  </si>
  <si>
    <t>1984,2</t>
  </si>
  <si>
    <t>1002-1004-1005</t>
  </si>
  <si>
    <t>ΠΑΠΑΔΑΚΗ</t>
  </si>
  <si>
    <t>ΜΑΡΙΝΑ</t>
  </si>
  <si>
    <t>ΦΑΙΔΩΝ</t>
  </si>
  <si>
    <t>ΑΖ957170</t>
  </si>
  <si>
    <t>1978,6</t>
  </si>
  <si>
    <t>1106-1117-1118-1107-1113-1114-1108-1105-1112-1004-1110-1116-1119-1109-1115</t>
  </si>
  <si>
    <t>ΤΡΙΑΝΤΑΦΥΛΛΟΠΟΥΛΟΣ</t>
  </si>
  <si>
    <t>ΑΕ233816</t>
  </si>
  <si>
    <t>724,9</t>
  </si>
  <si>
    <t>1972,9</t>
  </si>
  <si>
    <t>1110-1113-1114-1116-1004-1109-1108-1106</t>
  </si>
  <si>
    <t>ΝΕΣΤΟΡΑΣ</t>
  </si>
  <si>
    <t>ΑΜ044888</t>
  </si>
  <si>
    <t>1004-1021-1024</t>
  </si>
  <si>
    <t>ΜΠΑΛΩΜΕΝΟΥ</t>
  </si>
  <si>
    <t>ΓΕΩΡΓΙΑ</t>
  </si>
  <si>
    <t>ΑΗ221055</t>
  </si>
  <si>
    <t>ΓΙΑΝΝΑΚΑΣ</t>
  </si>
  <si>
    <t>ΕΠΑΜΕΙΝΩΝΔΑΣ</t>
  </si>
  <si>
    <t>ΑΚ330809</t>
  </si>
  <si>
    <t>1963,1</t>
  </si>
  <si>
    <t>1004-1104</t>
  </si>
  <si>
    <t>ΜΑΡΟΥΛΑΣ</t>
  </si>
  <si>
    <t>ΣΤΑΥΡΟΣ</t>
  </si>
  <si>
    <t>Ρ508155</t>
  </si>
  <si>
    <t>744,7</t>
  </si>
  <si>
    <t>1962,7</t>
  </si>
  <si>
    <t>ΤΣΙΑΤΣΙΑΒΑ</t>
  </si>
  <si>
    <t>ΦΩΤΕΙΝΗ</t>
  </si>
  <si>
    <t>ΑΚ972283</t>
  </si>
  <si>
    <t>772,2</t>
  </si>
  <si>
    <t>1960,2</t>
  </si>
  <si>
    <t>1024-1004-1119</t>
  </si>
  <si>
    <t>ΣΩΤΗΡΟΠΟΥΛΟΣ</t>
  </si>
  <si>
    <t>ΑΓΓΕΛΟΣ</t>
  </si>
  <si>
    <t>ΑΙ537289</t>
  </si>
  <si>
    <t>679,8</t>
  </si>
  <si>
    <t>1937,8</t>
  </si>
  <si>
    <t>ΡΟΓΚΑ</t>
  </si>
  <si>
    <t>ΣΠΥΡΙΔΑ</t>
  </si>
  <si>
    <t>ΑΕ489872</t>
  </si>
  <si>
    <t>837,1</t>
  </si>
  <si>
    <t>1935,1</t>
  </si>
  <si>
    <t>1105-1116-1110-1004-1107-1108-1106-1113-1114-1119-1115</t>
  </si>
  <si>
    <t>ΤΣΙΠΑ</t>
  </si>
  <si>
    <t>ΧΑΡΙΚΛΕΙΑ</t>
  </si>
  <si>
    <t>ΦΩΤΙΟΣ</t>
  </si>
  <si>
    <t>ΑΕ232656</t>
  </si>
  <si>
    <t>743,6</t>
  </si>
  <si>
    <t>1931,6</t>
  </si>
  <si>
    <t>1103-1100-1004-1104</t>
  </si>
  <si>
    <t>ΠΟΥΛΙΟΥ</t>
  </si>
  <si>
    <t>ΑΚ976371</t>
  </si>
  <si>
    <t>1112-1116-1107-1105-1005-1110-1108-1115-1113-1114-1118-1117-1106-1119-1109-1111-1004</t>
  </si>
  <si>
    <t>ΒΛΑΧΟΣ</t>
  </si>
  <si>
    <t>ΛΑΜΠΡΟΣ</t>
  </si>
  <si>
    <t>Ρ988190</t>
  </si>
  <si>
    <t>834,9</t>
  </si>
  <si>
    <t>1922,9</t>
  </si>
  <si>
    <t>ΚΑΛΑΝΤΖΑΚΗΣ</t>
  </si>
  <si>
    <t>ΑΖ148813</t>
  </si>
  <si>
    <t>ΠΑΠΑΔΑΣ</t>
  </si>
  <si>
    <t>ΤΗΛΕΜΑΧΟΣ</t>
  </si>
  <si>
    <t>ΑΖ720640</t>
  </si>
  <si>
    <t>ΚΑΚΙΩΝΗΣ</t>
  </si>
  <si>
    <t>ΘΕΟΦΑΝΗΣ</t>
  </si>
  <si>
    <t>ΑΕ617583</t>
  </si>
  <si>
    <t>708,4</t>
  </si>
  <si>
    <t>1916,4</t>
  </si>
  <si>
    <t>1109-1004-1110-1116-1106-1108-1112-1113-1114-1115</t>
  </si>
  <si>
    <t>ΚΛΩΝΙΖΑΚΗ</t>
  </si>
  <si>
    <t>ΕΛΕΝΗ ΜΑΡΙΝΑ</t>
  </si>
  <si>
    <t>ΑΡΤΕΜΙΟΣ</t>
  </si>
  <si>
    <t>ΑΜ141700</t>
  </si>
  <si>
    <t>784,3</t>
  </si>
  <si>
    <t>1912,3</t>
  </si>
  <si>
    <t>1105-1118-1110-1107-1106-1112-1004-1108-1113-1116-1114</t>
  </si>
  <si>
    <t>ΚΑΛΙΜΑΝΗ</t>
  </si>
  <si>
    <t>ΑΗ220308</t>
  </si>
  <si>
    <t>776,6</t>
  </si>
  <si>
    <t>1904,6</t>
  </si>
  <si>
    <t>ΤΖΑΜΠΑΖΗΣ</t>
  </si>
  <si>
    <t>ΑΝ204180</t>
  </si>
  <si>
    <t>1899,1</t>
  </si>
  <si>
    <t>1119-1107-1108-1116-1004-1105-1106-1110-1113-1114-1112-1109-1111</t>
  </si>
  <si>
    <t>ΚΟΤΟΓΛΟΥ</t>
  </si>
  <si>
    <t>ΠΟΛΥΧΡΟΝΗΣ</t>
  </si>
  <si>
    <t>ΑΙ252718</t>
  </si>
  <si>
    <t>677,6</t>
  </si>
  <si>
    <t>1895,6</t>
  </si>
  <si>
    <t>1004-1002</t>
  </si>
  <si>
    <t>ΠΑΡΑΣΚΑΚΗ</t>
  </si>
  <si>
    <t>ΑΡΓΥΡΩ</t>
  </si>
  <si>
    <t>ΑΝ476486</t>
  </si>
  <si>
    <t>766,7</t>
  </si>
  <si>
    <t>1894,7</t>
  </si>
  <si>
    <t>1118-1117-1112-1119-1115-1106-1107-1113-1105-1114-1110-1116-1109-1111-1108-1004</t>
  </si>
  <si>
    <t>ΤΖΙΩΤΖΙΟΣ</t>
  </si>
  <si>
    <t>ΑΗ742795</t>
  </si>
  <si>
    <t>ΓΚΕΚΑ</t>
  </si>
  <si>
    <t>ΧΡΥΣΟΒΑΛΑΝΤΟΥ</t>
  </si>
  <si>
    <t>ΑΡΓΥΡΙΟΣ</t>
  </si>
  <si>
    <t>Σ385474</t>
  </si>
  <si>
    <t>831,6</t>
  </si>
  <si>
    <t>1889,6</t>
  </si>
  <si>
    <t>1119-1024-1004</t>
  </si>
  <si>
    <t>ΚΟΚΛΗΣ</t>
  </si>
  <si>
    <t>ΑΜ861222</t>
  </si>
  <si>
    <t>827,2</t>
  </si>
  <si>
    <t>1885,2</t>
  </si>
  <si>
    <t>ΤΡΥΦΩΝΙΔΟΥ</t>
  </si>
  <si>
    <t>ΣΟΥΛΤΑΝΑ</t>
  </si>
  <si>
    <t>ΑΒ224536</t>
  </si>
  <si>
    <t>999,9</t>
  </si>
  <si>
    <t>1884,9</t>
  </si>
  <si>
    <t>ΧΟΥΛΙΑΡΑΣ</t>
  </si>
  <si>
    <t>ΑΗ745960</t>
  </si>
  <si>
    <t>796,4</t>
  </si>
  <si>
    <t>1884,4</t>
  </si>
  <si>
    <t>1106-1004-1115-1108-1110-1114-1113</t>
  </si>
  <si>
    <t>Τ043093</t>
  </si>
  <si>
    <t>ΤΟΥΝΤΟΠΟΥΛΟΣ</t>
  </si>
  <si>
    <t>ΚΑΝΕΛΛΟΣ</t>
  </si>
  <si>
    <t>Ρ493215</t>
  </si>
  <si>
    <t>991,1</t>
  </si>
  <si>
    <t>1879,1</t>
  </si>
  <si>
    <t>1110-1105-1005-1113-1114-1116-1107-1108-1106-1109-1111-1004</t>
  </si>
  <si>
    <t>ΜΟΥΡΑΤΙΔΗΣ</t>
  </si>
  <si>
    <t>ΑΛΕΞΑΝΔΡΟΣ</t>
  </si>
  <si>
    <t>ΑΜ898306</t>
  </si>
  <si>
    <t>960,3</t>
  </si>
  <si>
    <t>1878,3</t>
  </si>
  <si>
    <t>ΚΑΣΑΠΗ</t>
  </si>
  <si>
    <t>ΜΑΡΙΝΑ-ΠΑΝΑΓΙΩΤΑ</t>
  </si>
  <si>
    <t>ΑΖ404300</t>
  </si>
  <si>
    <t>ΜΠΑΚΟΓΙΑΝΝΗ</t>
  </si>
  <si>
    <t>ΑΝ698114</t>
  </si>
  <si>
    <t>779,9</t>
  </si>
  <si>
    <t>1867,9</t>
  </si>
  <si>
    <t>1101-1100-1102-1103-1104-1004-1005</t>
  </si>
  <si>
    <t>ΑΛΕΞΑΚΗΣ</t>
  </si>
  <si>
    <t>ΣΤΥΛΙΑΝΟΣ</t>
  </si>
  <si>
    <t>ΑΒ477782</t>
  </si>
  <si>
    <t>1867,1</t>
  </si>
  <si>
    <t>1005-1004</t>
  </si>
  <si>
    <t>ΘΛΙΜΜΕΝΟΥ</t>
  </si>
  <si>
    <t>ΑΜΑΛΙΑ</t>
  </si>
  <si>
    <t>Ρ923748</t>
  </si>
  <si>
    <t>808,5</t>
  </si>
  <si>
    <t>1866,5</t>
  </si>
  <si>
    <t>1113-1114-1004-1110-1116-1108-1112-1106-1109-1111-1115-1119</t>
  </si>
  <si>
    <t>ΧΑΤΖΗΓΕΩΡΓΙΟΥ</t>
  </si>
  <si>
    <t>ΑΖ885925</t>
  </si>
  <si>
    <t>903,1</t>
  </si>
  <si>
    <t>1861,1</t>
  </si>
  <si>
    <t>ΛΙΑΚΟΥ</t>
  </si>
  <si>
    <t>Σ922983</t>
  </si>
  <si>
    <t>ΑΡΜΑΟΥ</t>
  </si>
  <si>
    <t>ΑΘΑΝΑΣΙΟΣ ΦΡΑΓΚΙΣΚΟΣ</t>
  </si>
  <si>
    <t>Χ537993</t>
  </si>
  <si>
    <t>1103-1101-1100-1104-1102-1005-1004</t>
  </si>
  <si>
    <t>ΚΑΚΟΓΙΑΝΝΗ</t>
  </si>
  <si>
    <t>ΑΛΕΞΑΝΔΡΑ</t>
  </si>
  <si>
    <t>ΑΗ218422</t>
  </si>
  <si>
    <t>787,6</t>
  </si>
  <si>
    <t>1845,6</t>
  </si>
  <si>
    <t>1004-1110-1113-1112-1114-1108-1116-1117-1118-1106-1109-1115-1119</t>
  </si>
  <si>
    <t>ΤΣΑΝΑΚΤΣΗ</t>
  </si>
  <si>
    <t>ΑΕ412648</t>
  </si>
  <si>
    <t>1844,2</t>
  </si>
  <si>
    <t>ΚΟΡΜΑΡΗ</t>
  </si>
  <si>
    <t>ΕΥΣΤΑΘΙΑ</t>
  </si>
  <si>
    <t>ΓΕΡΑΣΙΜΟΣ</t>
  </si>
  <si>
    <t>ΑΕ278197</t>
  </si>
  <si>
    <t>754,6</t>
  </si>
  <si>
    <t>1842,6</t>
  </si>
  <si>
    <t>1110-1004-1108-1113-1109-1116</t>
  </si>
  <si>
    <t>ΚΡΙΜΠΑΛΗΣ</t>
  </si>
  <si>
    <t>ΣΠΥΡΟΣ</t>
  </si>
  <si>
    <t>ΑΚ134504</t>
  </si>
  <si>
    <t>1837,1</t>
  </si>
  <si>
    <t>ΜΕΤΑΞΑΣ</t>
  </si>
  <si>
    <t>ΑΡΙΣΤΟΜΕΝΗΣ</t>
  </si>
  <si>
    <t>ΑΕ150296</t>
  </si>
  <si>
    <t>782,1</t>
  </si>
  <si>
    <t>1820,1</t>
  </si>
  <si>
    <t>1108-1107-1113-1106-1111-1116-1105-1114-1110-1109-1004-1005</t>
  </si>
  <si>
    <t>ΜΙΜΙΔΗΣ</t>
  </si>
  <si>
    <t>Π326691</t>
  </si>
  <si>
    <t>1817,5</t>
  </si>
  <si>
    <t>1004-1024-1119-1069-1070-1071-1072-1073-1074-1075-1076-1077-1078-1079-1080-1081-1082-1083-1084-1085-1086-1087-1088-1089-1090-1091-1092-1005</t>
  </si>
  <si>
    <t>ΧΑΡΩΝΙΤΗ</t>
  </si>
  <si>
    <t>Ρ003595</t>
  </si>
  <si>
    <t>1801,6</t>
  </si>
  <si>
    <t>1004-1101-1103-1104-1005</t>
  </si>
  <si>
    <t>ΚΑΡΑΔΗΜΑ</t>
  </si>
  <si>
    <t>AI752661</t>
  </si>
  <si>
    <t>701,8</t>
  </si>
  <si>
    <t>1791,8</t>
  </si>
  <si>
    <t>ΠΑΝΑΓΙΩΤΙΔΗΣ</t>
  </si>
  <si>
    <t>ΚΟΣΜΑΣ</t>
  </si>
  <si>
    <t>ΓΡΗΓΟΡΙΟΣ</t>
  </si>
  <si>
    <t>ΑΜ837069</t>
  </si>
  <si>
    <t>1112-1107-1116-1105-1108-1106-1109-1113-1114-1111-1005-1004</t>
  </si>
  <si>
    <t>ΓΚΑΡΜΠΟΥΝΗΣ</t>
  </si>
  <si>
    <t>Φ167194</t>
  </si>
  <si>
    <t>733,7</t>
  </si>
  <si>
    <t>1789,7</t>
  </si>
  <si>
    <t>ΧΟΥΣΗΣ</t>
  </si>
  <si>
    <t>ΕΥΘΥΜΙΟΣ</t>
  </si>
  <si>
    <t>Φ203214</t>
  </si>
  <si>
    <t>1004-1027-1033-1034-1037-1038-1045-1044-1025-1029-1030-1035-1042-1041-1043-1046-1028-1031-1032-1026-1039-1036</t>
  </si>
  <si>
    <t>ΜΠΑΜΠΟΥΡΗΣ</t>
  </si>
  <si>
    <t>ΑΗ270632</t>
  </si>
  <si>
    <t>922,9</t>
  </si>
  <si>
    <t>1780,9</t>
  </si>
  <si>
    <t>ΖΙΑΓΚΛΙΑΒΟΥ</t>
  </si>
  <si>
    <t>ΣΤΑΥΡΟΥΛΑ</t>
  </si>
  <si>
    <t>ΑΜ854235</t>
  </si>
  <si>
    <t>1776,5</t>
  </si>
  <si>
    <t>ΤΣΙΡΙΓΚΑΣ</t>
  </si>
  <si>
    <t>ΑΚ235136</t>
  </si>
  <si>
    <t>829,4</t>
  </si>
  <si>
    <t>1773,4</t>
  </si>
  <si>
    <t>1089-1086-1004-1083-1072-1078-1085-1088-1079-1091-1087-1076-1077-1075-1069-1071-1005-1073-1082-1084-1081-1074</t>
  </si>
  <si>
    <t>ΣΑΛΟΥΣΤΡΟΥ</t>
  </si>
  <si>
    <t>ΑΝΔΡΟΜΑΧΗ</t>
  </si>
  <si>
    <t>ΖΑΧΑΡΙΑΣ</t>
  </si>
  <si>
    <t>Σ574416</t>
  </si>
  <si>
    <t>1003-1004</t>
  </si>
  <si>
    <t>ΠΙΚΟΥΛΑΣ</t>
  </si>
  <si>
    <t>ΕΛΕΥΘΕΡΙΟΣ</t>
  </si>
  <si>
    <t>ΑΚ359568</t>
  </si>
  <si>
    <t>ΒΟΥΛΓΑΡΗ</t>
  </si>
  <si>
    <t>Φ202195</t>
  </si>
  <si>
    <t>873,4</t>
  </si>
  <si>
    <t>1761,4</t>
  </si>
  <si>
    <t>ΓΟΥΛΑ</t>
  </si>
  <si>
    <t>ΑΕ738698</t>
  </si>
  <si>
    <t>1759,6</t>
  </si>
  <si>
    <t>1110-1111-1113-1114-1112-1116-1105-1106-1004-1107-1117-1118-1108-1109-1115-1119-1005</t>
  </si>
  <si>
    <t>ΑΓΓΕΛΗ</t>
  </si>
  <si>
    <t>ΑΡΕΤΗ</t>
  </si>
  <si>
    <t>ΑΗ978792</t>
  </si>
  <si>
    <t>1757,9</t>
  </si>
  <si>
    <t>1104-1103-1100-1101-1004-1005</t>
  </si>
  <si>
    <t>ΜΕΤΕΝΤΖΟΓΛΟΥ</t>
  </si>
  <si>
    <t>AZ794657</t>
  </si>
  <si>
    <t>1755,3</t>
  </si>
  <si>
    <t>ΓΑΚΗ</t>
  </si>
  <si>
    <t>ΑΛΕΞΑΝ</t>
  </si>
  <si>
    <t>ΑΕ616691</t>
  </si>
  <si>
    <t>845,9</t>
  </si>
  <si>
    <t>1753,9</t>
  </si>
  <si>
    <t>1114-1113-1110-1105-1116-1107-1004-1106-1108-1005</t>
  </si>
  <si>
    <t>ΚΑΤΗΚΑΡΙΔΗΣ</t>
  </si>
  <si>
    <t>ΕΥΣΤΑΘΙΟΣ</t>
  </si>
  <si>
    <t>ΑΙ350161</t>
  </si>
  <si>
    <t>775,5</t>
  </si>
  <si>
    <t>1753,5</t>
  </si>
  <si>
    <t>ΝΙΚΟΛΑΙΔΟΥ</t>
  </si>
  <si>
    <t>ΑΜ212672</t>
  </si>
  <si>
    <t>1748,6</t>
  </si>
  <si>
    <t>1110-1105-1106-1107-1116-1109-1113-1114-1108-1004-1111-1005</t>
  </si>
  <si>
    <t>ΧΑΤΖΗΛΙΟΝΤΟΣ</t>
  </si>
  <si>
    <t>ΧΡΙΣΤΟΔΟΥΛΟΣ</t>
  </si>
  <si>
    <t>ΑΙ889065</t>
  </si>
  <si>
    <t>927,3</t>
  </si>
  <si>
    <t>1745,3</t>
  </si>
  <si>
    <t>1108-1112-1119-1115-1116-1004-1107-1105-1110-1113-1114-1109-1118-1106</t>
  </si>
  <si>
    <t>ΓΙΑΝΝΑΚΑ</t>
  </si>
  <si>
    <t>ΤΖΕΙΜΥ</t>
  </si>
  <si>
    <t>ΑΜ716145</t>
  </si>
  <si>
    <t>804,1</t>
  </si>
  <si>
    <t>1742,1</t>
  </si>
  <si>
    <t>ΠΑΠΑΣΤΕΡΓΙΟΥ</t>
  </si>
  <si>
    <t>ΑΛΕΞΙΑ</t>
  </si>
  <si>
    <t>ΑΗ291665</t>
  </si>
  <si>
    <t>1739,6</t>
  </si>
  <si>
    <t>1108-1107-1116-1105-1004-1109-1115-1113-1114-1110-1106-1111-1112-1119-1117-1118</t>
  </si>
  <si>
    <t>ΑΣΑΡΙΔΗΣ</t>
  </si>
  <si>
    <t>ΣΥΜΕΩΝ</t>
  </si>
  <si>
    <t>ΑΗ719727</t>
  </si>
  <si>
    <t>719,4</t>
  </si>
  <si>
    <t>1737,4</t>
  </si>
  <si>
    <t>ΜΙΧΑΗΛΙΔΗΣ</t>
  </si>
  <si>
    <t>ΜΙΧΑΗΛ</t>
  </si>
  <si>
    <t xml:space="preserve">ΚΩΝΣΤΑΝΤΙΝΟΣ </t>
  </si>
  <si>
    <t>Χ868893</t>
  </si>
  <si>
    <t>ΠΑΠΑΔΟΠΟΥΛΟΣ</t>
  </si>
  <si>
    <t>ΑΒ828470</t>
  </si>
  <si>
    <t>850,3</t>
  </si>
  <si>
    <t>1728,3</t>
  </si>
  <si>
    <t>1101-1100-1103-1104-1004</t>
  </si>
  <si>
    <t>ΕΥΘΥΜΙΟΥ</t>
  </si>
  <si>
    <t>ΑΖ249749</t>
  </si>
  <si>
    <t>1722,1</t>
  </si>
  <si>
    <t>1105-1110-1004-1116-1112-1114-1113-1107-1108-1109-1115-1119-1117-1118-1106-1111</t>
  </si>
  <si>
    <t>ΧΑΝΤΖΗΧΡΗΣΤΟΣ</t>
  </si>
  <si>
    <t>ΑΜ346711</t>
  </si>
  <si>
    <t>1100-1101-1103-1004-1104-1005</t>
  </si>
  <si>
    <t>ΚΩΝΣΤΑΝΤΙΝΗΣ</t>
  </si>
  <si>
    <t>Χ051756</t>
  </si>
  <si>
    <t>1720,4</t>
  </si>
  <si>
    <t>ΚΕΦΑΛΑ</t>
  </si>
  <si>
    <t>ΑΓΓΕΛΙΚΗ ΠΑΝΑΓΙΩΤΑ</t>
  </si>
  <si>
    <t>Χ978740</t>
  </si>
  <si>
    <t>1712,2</t>
  </si>
  <si>
    <t>ΠΑΠΑΣΤΕΦΑΝΑΚΗΣ</t>
  </si>
  <si>
    <t>ΕΜΜΑΝΟΥΗΛ</t>
  </si>
  <si>
    <t>ΑΜ454718</t>
  </si>
  <si>
    <t>915,2</t>
  </si>
  <si>
    <t>1711,2</t>
  </si>
  <si>
    <t>1004-1005-1024</t>
  </si>
  <si>
    <t>ΘΩΜΑΤΟΥ</t>
  </si>
  <si>
    <t>ΑΝΝΑ ΑΚΡΙΒΗ</t>
  </si>
  <si>
    <t>ΑΙ229896</t>
  </si>
  <si>
    <t>ΔΙΑΚΑΚΗ</t>
  </si>
  <si>
    <t>ΕΛΛΗ</t>
  </si>
  <si>
    <t>Φ245810</t>
  </si>
  <si>
    <t>768,9</t>
  </si>
  <si>
    <t>1706,9</t>
  </si>
  <si>
    <t>1111-1115-1117-1119-1004-1109-1108-1106-1113-1105-1110-1107-1116-1114-1112-1118-1024</t>
  </si>
  <si>
    <t>ΠΑΠΑΔΗΜΗΤΡΙΟΥ</t>
  </si>
  <si>
    <t>ΚΩΝΣΤΑΝΤΙΝΙΑ</t>
  </si>
  <si>
    <t>ΑΗ445719</t>
  </si>
  <si>
    <t>745,8</t>
  </si>
  <si>
    <t>1703,8</t>
  </si>
  <si>
    <t>1101-1100-1104-1103-1004</t>
  </si>
  <si>
    <t>ΦΩΤΕΙΝΟΣ</t>
  </si>
  <si>
    <t>ΔΙΟΝΥΣΙΟΣ</t>
  </si>
  <si>
    <t>ΑΜ302773</t>
  </si>
  <si>
    <t>1701,2</t>
  </si>
  <si>
    <t>1113-1114-1004-1110-1108-1116-1106-1107-1105</t>
  </si>
  <si>
    <t>ΒΑΡΚΑΣ</t>
  </si>
  <si>
    <t>ΕΥΣΤΡΑΤΙΟΣ</t>
  </si>
  <si>
    <t>ΑΒ171678</t>
  </si>
  <si>
    <t>778,8</t>
  </si>
  <si>
    <t>1696,8</t>
  </si>
  <si>
    <t>ΣΧΙΖΑΣ</t>
  </si>
  <si>
    <t>ΑΒ612524</t>
  </si>
  <si>
    <t>1104-1103-1005-1100-1101-1004</t>
  </si>
  <si>
    <t>ΜΙΛΚΙΔΟΥ</t>
  </si>
  <si>
    <t>ΑΘΑΝΑΣΙΑ</t>
  </si>
  <si>
    <t>ΑΖ903276</t>
  </si>
  <si>
    <t>1024-1004-1019</t>
  </si>
  <si>
    <t>ΚΩΤΣΙΚΑΣ</t>
  </si>
  <si>
    <t>ΑΖ789518</t>
  </si>
  <si>
    <t>1681,2</t>
  </si>
  <si>
    <t>1004-1024-1119-1005</t>
  </si>
  <si>
    <t>ΑΚΡΙΔΑ</t>
  </si>
  <si>
    <t>ΗΛΙΑΣ ΠΑΝΑΓΙΩΤΗΣ</t>
  </si>
  <si>
    <t>ΑΒ093872</t>
  </si>
  <si>
    <t>757,9</t>
  </si>
  <si>
    <t>1675,9</t>
  </si>
  <si>
    <t>ΜΑΝΙΑΤΗ</t>
  </si>
  <si>
    <t>ΑΜ756385</t>
  </si>
  <si>
    <t>785,4</t>
  </si>
  <si>
    <t>1673,4</t>
  </si>
  <si>
    <t>1110-1113-1114-1105-1107-1106-1109-1108-1111-1004-1005-1112-1115-1116-1117-1118-1119</t>
  </si>
  <si>
    <t>ΣΙΠΑΚΗ</t>
  </si>
  <si>
    <t>ΕΙΡΗΝΗ</t>
  </si>
  <si>
    <t>ΘΩΜΑΣ</t>
  </si>
  <si>
    <t>Ρ943018</t>
  </si>
  <si>
    <t>929,5</t>
  </si>
  <si>
    <t>1667,5</t>
  </si>
  <si>
    <t>1107-1109-1108-1005-1105-1004-1116-1110-1113-1114-1106-1111</t>
  </si>
  <si>
    <t>ΖΩΙΔΟΥ</t>
  </si>
  <si>
    <t>ΑΗ865773</t>
  </si>
  <si>
    <t>1666,8</t>
  </si>
  <si>
    <t>1108-1107-1110-1116-1105-1004-1113-1114-1106-1005</t>
  </si>
  <si>
    <t>ΕΤΑΙΡΙΔΟΥ</t>
  </si>
  <si>
    <t>ΚΥΡΙΑΚΗ</t>
  </si>
  <si>
    <t>ΙΟΡΔΑΝΗΣ</t>
  </si>
  <si>
    <t>ΑΒ861797</t>
  </si>
  <si>
    <t>1662,2</t>
  </si>
  <si>
    <t>Φ179373</t>
  </si>
  <si>
    <t>643,5</t>
  </si>
  <si>
    <t>1661,5</t>
  </si>
  <si>
    <t>1004-1100-1101-1102-1103-1104-1005</t>
  </si>
  <si>
    <t>ΤΣΙΜΠΑ</t>
  </si>
  <si>
    <t>ΑΖ392881</t>
  </si>
  <si>
    <t>773,3</t>
  </si>
  <si>
    <t>1661,3</t>
  </si>
  <si>
    <t>ΔΑΣΚΑΛΑΚΗΣ</t>
  </si>
  <si>
    <t>ΑΕ991465</t>
  </si>
  <si>
    <t>1004-1005-1105-1106-1107-1108-1109-1110-1111-1112-1113-1114-1115-1116-1117-1118-1119</t>
  </si>
  <si>
    <t>ΜΑΛΑΠΕΡΔΑΣ</t>
  </si>
  <si>
    <t>ΑΗ996052</t>
  </si>
  <si>
    <t>818,4</t>
  </si>
  <si>
    <t>1656,4</t>
  </si>
  <si>
    <t>ΓΕΩΡΓΙΟΥ</t>
  </si>
  <si>
    <t>ΕΥΑΝΘΙΑ</t>
  </si>
  <si>
    <t>ΑΖ802480</t>
  </si>
  <si>
    <t>797,5</t>
  </si>
  <si>
    <t>1655,5</t>
  </si>
  <si>
    <t>1107-1116-1108-1105-1109-1106-1110-1111-1004-1113-1114</t>
  </si>
  <si>
    <t>ΜΑΛΙΑΧΩΒΑ</t>
  </si>
  <si>
    <t>ΑΝ186646</t>
  </si>
  <si>
    <t>900,9</t>
  </si>
  <si>
    <t>1652,9</t>
  </si>
  <si>
    <t>ΑΓΓΕΛΟΠΟΥΛΟΣ</t>
  </si>
  <si>
    <t>ΑΗ727821</t>
  </si>
  <si>
    <t>664,4</t>
  </si>
  <si>
    <t>1652,4</t>
  </si>
  <si>
    <t>ΚΑΔΟΓΛΟΥ</t>
  </si>
  <si>
    <t>ΕΥΤΕΡΠΗ</t>
  </si>
  <si>
    <t>ΑΖ847645</t>
  </si>
  <si>
    <t>753,5</t>
  </si>
  <si>
    <t>1651,5</t>
  </si>
  <si>
    <t>1115-1108-1119-1107-1112-1116-1105-1117-1118-1109-1110-1113-1114-1106-1004-1005-1111</t>
  </si>
  <si>
    <t>ΘΕΟΔΩΡΑΚΟΠΟΥΛΟΣ</t>
  </si>
  <si>
    <t>Ρ174554</t>
  </si>
  <si>
    <t>793,1</t>
  </si>
  <si>
    <t>1651,1</t>
  </si>
  <si>
    <t>1110-1105-1005-1116-1113-1114-1004-1107-1108-1106</t>
  </si>
  <si>
    <t>ΜΑΝΤΖΙΟΥΡΑΣ</t>
  </si>
  <si>
    <t>Τ286065</t>
  </si>
  <si>
    <t>884,4</t>
  </si>
  <si>
    <t>1646,4</t>
  </si>
  <si>
    <t>1116-1114-1108-1113-1110-1109-1004-1106-1105-1107-1111-1112-1115-1119-1117-1118</t>
  </si>
  <si>
    <t>ΜΟΥΡΤΖΙΝΟΣ</t>
  </si>
  <si>
    <t>Χ096491</t>
  </si>
  <si>
    <t>1644,8</t>
  </si>
  <si>
    <t>1110-1105-1113-1114-1004-1116-1107-1108-1119-1109-1111-1106-1112-1115-1117-1118</t>
  </si>
  <si>
    <t>ΠΑΡΓΑΝΑ</t>
  </si>
  <si>
    <t>ΑΙ258615</t>
  </si>
  <si>
    <t>941,6</t>
  </si>
  <si>
    <t>1641,6</t>
  </si>
  <si>
    <t>ΜΑΚΡΟΔΗΜΗΤΡΗΣ</t>
  </si>
  <si>
    <t>Φ100170</t>
  </si>
  <si>
    <t>853,6</t>
  </si>
  <si>
    <t>1105-1005-1110-1116-1113-1114-1107-1108-1109-1111-1004-1106</t>
  </si>
  <si>
    <t>ΧΑΤΖΗΒΑΡΙΤΗ</t>
  </si>
  <si>
    <t>ΑΗ381448</t>
  </si>
  <si>
    <t>1640,1</t>
  </si>
  <si>
    <t>ΚΑΣΒΙΚΗΣ</t>
  </si>
  <si>
    <t>ΜΑΡΚΟΣ</t>
  </si>
  <si>
    <t>ΑΚ330511</t>
  </si>
  <si>
    <t>ΤΣΑΜΑΝΔΟΥΡΑ</t>
  </si>
  <si>
    <t>ΝΙΚΟΛΕΤΑ ΝΕΚΤΑΡΙΑ</t>
  </si>
  <si>
    <t>ΑΚ100025</t>
  </si>
  <si>
    <t>1637,9</t>
  </si>
  <si>
    <t>1105-1106-1107-1108-1109-1110-1111-1113-1114-1116-1004-1005</t>
  </si>
  <si>
    <t>ΣΤΕΡΓΙΟΠΟΥΛΟΣ</t>
  </si>
  <si>
    <t>ΣΤΕΡΓΙΟΣ</t>
  </si>
  <si>
    <t>ΑΖ980206</t>
  </si>
  <si>
    <t>1636,8</t>
  </si>
  <si>
    <t>1116-1112-1004-1105-1005-1107-1110-1106</t>
  </si>
  <si>
    <t>ΚΟΛΟΚΥΘΑΣ</t>
  </si>
  <si>
    <t>ΑΝ539477</t>
  </si>
  <si>
    <t>1110-1114-1113-1116-1106-1108-1004</t>
  </si>
  <si>
    <t>ΑΥΓΕΡΙΝΟΣ</t>
  </si>
  <si>
    <t>ΑΥΓΕΡΙΝΟΣ-ΓΕΩΡΓΙΟΣ</t>
  </si>
  <si>
    <t>ΑΗ351113</t>
  </si>
  <si>
    <t>774,4</t>
  </si>
  <si>
    <t>1632,4</t>
  </si>
  <si>
    <t>ΓΑΚΟΠΟΥΛΟΣ</t>
  </si>
  <si>
    <t>ΒΑΙΟΣ</t>
  </si>
  <si>
    <t>ΑΒ834453</t>
  </si>
  <si>
    <t>1112-1116-1105-1005-1107-1115-1108-1119-1110-1113-1114-1004-1106-1109-1111-1117-1118</t>
  </si>
  <si>
    <t>ΝΙΜΠΗ</t>
  </si>
  <si>
    <t>ΑΗ658779</t>
  </si>
  <si>
    <t>800,8</t>
  </si>
  <si>
    <t>1618,8</t>
  </si>
  <si>
    <t>1112-1115-1119-1108-1118-1117-1106-1113-1114-1109-1110-1116-1004</t>
  </si>
  <si>
    <t>ΤΡΙΑΝΤΑΦΥΛΛΟΥ</t>
  </si>
  <si>
    <t>ΓΛΥΚΕΡΙΑ ΑΝΑΣΤΑΣΙΑ</t>
  </si>
  <si>
    <t>ΑΙ281887</t>
  </si>
  <si>
    <t>798,6</t>
  </si>
  <si>
    <t>1616,6</t>
  </si>
  <si>
    <t>ΧΑΣΙΩΤΗ</t>
  </si>
  <si>
    <t>Μ773332</t>
  </si>
  <si>
    <t>1613,8</t>
  </si>
  <si>
    <t>ΟΙΚΟΝΟΜΟΥ</t>
  </si>
  <si>
    <t>ΑΖ098257</t>
  </si>
  <si>
    <t>ΡΙΖΟΥ</t>
  </si>
  <si>
    <t>ΑΝ357355</t>
  </si>
  <si>
    <t>892,1</t>
  </si>
  <si>
    <t>1610,1</t>
  </si>
  <si>
    <t>1108-1116-1004-1109-1110-1113-1114-1106</t>
  </si>
  <si>
    <t>ΠΑΠΑΧΡΗΣΤΟΥ</t>
  </si>
  <si>
    <t>ΑΕ647553</t>
  </si>
  <si>
    <t>750,2</t>
  </si>
  <si>
    <t>1608,2</t>
  </si>
  <si>
    <t>ΤΖΑΜΠΥΡΑ</t>
  </si>
  <si>
    <t>ΑΕ312477</t>
  </si>
  <si>
    <t>1004-1105-1107-1108-1116</t>
  </si>
  <si>
    <t>ΠΑΠΠΑ</t>
  </si>
  <si>
    <t>ΕΥΑΓΓΕΛΟΣ</t>
  </si>
  <si>
    <t>ΑΖ007746</t>
  </si>
  <si>
    <t>1606,6</t>
  </si>
  <si>
    <t>1110-1105-1116-1107-1004-1113-1114-1106-1109-1108-1111</t>
  </si>
  <si>
    <t>ΚΟΥΤΡΑ</t>
  </si>
  <si>
    <t>ΑΕ134226</t>
  </si>
  <si>
    <t>1605,8</t>
  </si>
  <si>
    <t>ΚΑΡΔΑΡΑ</t>
  </si>
  <si>
    <t>ΑΝ796114</t>
  </si>
  <si>
    <t>1600,1</t>
  </si>
  <si>
    <t>ΦΡΟΥΝΤΑ</t>
  </si>
  <si>
    <t>ΑΕ221076</t>
  </si>
  <si>
    <t>1593,5</t>
  </si>
  <si>
    <t>1004-1109-1110-1114-1113</t>
  </si>
  <si>
    <t>ΣΜΑΡΑΓΔΑΚΗ</t>
  </si>
  <si>
    <t>Χ358108</t>
  </si>
  <si>
    <t>1592,9</t>
  </si>
  <si>
    <t>ΜΠΕΣΙΟΣ</t>
  </si>
  <si>
    <t>ΛΑΖΑΡΟΣ</t>
  </si>
  <si>
    <t>ΑΙ279635</t>
  </si>
  <si>
    <t>1585,8</t>
  </si>
  <si>
    <t>1112-1116-1004-1110-1108</t>
  </si>
  <si>
    <t>ΣΤΑΜΑΤΗΣ</t>
  </si>
  <si>
    <t>Ρ439960</t>
  </si>
  <si>
    <t>1101-1103-1104-1100-1004</t>
  </si>
  <si>
    <t>ΒΥΖΙΩΤΗΣ</t>
  </si>
  <si>
    <t>ΑΖ842313</t>
  </si>
  <si>
    <t>723,8</t>
  </si>
  <si>
    <t>1581,8</t>
  </si>
  <si>
    <t>1115-1119-1108-1112-1109-1116-1113-1114-1110-1106-1004</t>
  </si>
  <si>
    <t>ΠΑΣΧΑΛΗ</t>
  </si>
  <si>
    <t>ΘΕΟΔΩΡΑ</t>
  </si>
  <si>
    <t>ΑΕ773249</t>
  </si>
  <si>
    <t>1581,5</t>
  </si>
  <si>
    <t>ΓΡΙΒΑ</t>
  </si>
  <si>
    <t>ΑΖ244707</t>
  </si>
  <si>
    <t>789,8</t>
  </si>
  <si>
    <t>1577,8</t>
  </si>
  <si>
    <t>1004-1109-1110-1107-1119-1115-1113-1114-1112-1105-1116-1108-1117-1111-1106</t>
  </si>
  <si>
    <t>ΒΟΥΚΕΛΑΤΟΥ</t>
  </si>
  <si>
    <t>Χ421062</t>
  </si>
  <si>
    <t>ΜΑΡΚΑΝΤΩΝΗ</t>
  </si>
  <si>
    <t>ΑΑ393277</t>
  </si>
  <si>
    <t>1571,5</t>
  </si>
  <si>
    <t>ΙΝΤΖΕΣ</t>
  </si>
  <si>
    <t>ΑΚ924003</t>
  </si>
  <si>
    <t>840,4</t>
  </si>
  <si>
    <t>1570,4</t>
  </si>
  <si>
    <t>1107-1108-1105-1116-1110-1109-1106-1111-1113-1114-1005-1004</t>
  </si>
  <si>
    <t>ΧΑΛΚΙΑ</t>
  </si>
  <si>
    <t>ΑΜ323515</t>
  </si>
  <si>
    <t>ΧΑΝΙΚΑ</t>
  </si>
  <si>
    <t>ΑΙ296613</t>
  </si>
  <si>
    <t>1549,8</t>
  </si>
  <si>
    <t>ΣΙΤΑΡΑΣ</t>
  </si>
  <si>
    <t>ΑΒ470389</t>
  </si>
  <si>
    <t>1004-1024-1005</t>
  </si>
  <si>
    <t>ΠΡΩΤΟΨΑΛΤΗΣ</t>
  </si>
  <si>
    <t>ΑΕ377086</t>
  </si>
  <si>
    <t>1107-1108-1115-1109-1116-1105-1005-1110-1004-1113-1114-1119-1112-1111-1106-1117-1118</t>
  </si>
  <si>
    <t>ΠΑΠΑΙΩΑΝΝΟΥ</t>
  </si>
  <si>
    <t>ΑΚ357447</t>
  </si>
  <si>
    <t>728,2</t>
  </si>
  <si>
    <t>1546,2</t>
  </si>
  <si>
    <t>1004-1116-1114-1113-1108</t>
  </si>
  <si>
    <t>ΠΑΠΑΠΟΣΤΟΛΟΥ</t>
  </si>
  <si>
    <t>ΑΒ838906</t>
  </si>
  <si>
    <t>1538,3</t>
  </si>
  <si>
    <t>ΔΑΜΑΤΗ</t>
  </si>
  <si>
    <t>Χ594441</t>
  </si>
  <si>
    <t>777,7</t>
  </si>
  <si>
    <t>1535,7</t>
  </si>
  <si>
    <t>1110-1107-1108-1113-1114-1106-1105-1116-1109-1111-1004-1005</t>
  </si>
  <si>
    <t>ΚΟΥΤΣΑΥΛΗΣ</t>
  </si>
  <si>
    <t>ΑΗ484979</t>
  </si>
  <si>
    <t>1535,6</t>
  </si>
  <si>
    <t>1004-1106-1114</t>
  </si>
  <si>
    <t>ΖΑΝΙΑΣ</t>
  </si>
  <si>
    <t>Ξ579628</t>
  </si>
  <si>
    <t>ΚΟΝΤΟΔΗΜΟΣ</t>
  </si>
  <si>
    <t>ΑΗ789339</t>
  </si>
  <si>
    <t>716,1</t>
  </si>
  <si>
    <t>1525,1</t>
  </si>
  <si>
    <t>ΝΤΟΥΛΚΑ</t>
  </si>
  <si>
    <t>ΑΖ817763</t>
  </si>
  <si>
    <t>ΠΑΠΑΘΑΝΑΣΗ</t>
  </si>
  <si>
    <t>ΑΓΛΑΙΑ</t>
  </si>
  <si>
    <t>ΑΚ495733</t>
  </si>
  <si>
    <t>1106-1107-1113-1114-1105-1108-1116-1004-1110-1005</t>
  </si>
  <si>
    <t>ΑΘΑΝΑΣΙΑΔΟΥ</t>
  </si>
  <si>
    <t>ΑΓΑΠΗ</t>
  </si>
  <si>
    <t>ΑΕ335044</t>
  </si>
  <si>
    <t>1511,6</t>
  </si>
  <si>
    <t>1108-1112-1113-1117-1119-1109-1110-1114-1116-1004</t>
  </si>
  <si>
    <t>ΤΣΑΓΓΑΡΗΣ</t>
  </si>
  <si>
    <t>ΦΙΛΙΠΠΟΣ</t>
  </si>
  <si>
    <t>ΑΕ735836</t>
  </si>
  <si>
    <t>1508,2</t>
  </si>
  <si>
    <t>1110-1113-1114-1105-1116-1106-1107-1108-1004-1005</t>
  </si>
  <si>
    <t>ΧΡΙΣΤΟΔΟΥΛΟΥ</t>
  </si>
  <si>
    <t>ΑΗ147390</t>
  </si>
  <si>
    <t>899,8</t>
  </si>
  <si>
    <t>1505,8</t>
  </si>
  <si>
    <t>ΡΕΠΟΥΣΗ</t>
  </si>
  <si>
    <t>ΑΖ274016</t>
  </si>
  <si>
    <t>838,2</t>
  </si>
  <si>
    <t>1504,2</t>
  </si>
  <si>
    <t>1024-1005-1004</t>
  </si>
  <si>
    <t>ΔΗΜΗΤΡΕΛΗ</t>
  </si>
  <si>
    <t>ΞΑΝΘΗ</t>
  </si>
  <si>
    <t>ΑΜ752636</t>
  </si>
  <si>
    <t>644,6</t>
  </si>
  <si>
    <t>1502,6</t>
  </si>
  <si>
    <t>1004-1104-1103-1100-1101-1102</t>
  </si>
  <si>
    <t>ΤΡΑΙΦΟΡΟΣ</t>
  </si>
  <si>
    <t>ΝΙΚΟΛΑΟΣ ΗΛΙΑΣ</t>
  </si>
  <si>
    <t>ΑΖ431610</t>
  </si>
  <si>
    <t>731,5</t>
  </si>
  <si>
    <t>1488,5</t>
  </si>
  <si>
    <t>ΤΣΟΥΜΑΡΗ</t>
  </si>
  <si>
    <t>ΚΕΛΛΥ</t>
  </si>
  <si>
    <t>Ρ776835</t>
  </si>
  <si>
    <t>1484,7</t>
  </si>
  <si>
    <t>1004-1110-1106-1113-1114-1116-1108</t>
  </si>
  <si>
    <t>ΜΑΡΑΓΚΟΠΟΥΛΟΣ</t>
  </si>
  <si>
    <t>ΛΕΩΝΙΔΑΣ</t>
  </si>
  <si>
    <t>ΑΗ406145</t>
  </si>
  <si>
    <t>1477,4</t>
  </si>
  <si>
    <t>ΛΑΜΠΡΗ</t>
  </si>
  <si>
    <t>ΟΛΓΑ</t>
  </si>
  <si>
    <t>Χ739461</t>
  </si>
  <si>
    <t>1474,6</t>
  </si>
  <si>
    <t>ΑΝΤΩΝΑΚΗΣ</t>
  </si>
  <si>
    <t>ΜΑΜΑΣ</t>
  </si>
  <si>
    <t>ΑΙ940188</t>
  </si>
  <si>
    <t>1470,8</t>
  </si>
  <si>
    <t>ΧΡΗΣΤΙΔΟΥ</t>
  </si>
  <si>
    <t>Χ932685</t>
  </si>
  <si>
    <t>1469,3</t>
  </si>
  <si>
    <t>1108-1116-1110-1004-1113-1114-1106-1107-1005-1105-1115-1119-1112-1117-1118</t>
  </si>
  <si>
    <t>ΜΠΙΛΙΑΣ</t>
  </si>
  <si>
    <t>ΑΗ110293</t>
  </si>
  <si>
    <t>694,1</t>
  </si>
  <si>
    <t>1469,1</t>
  </si>
  <si>
    <t>1004-1104-1103-1005-1101-1100-1102</t>
  </si>
  <si>
    <t>ΔΡΑΚΑΚΗ</t>
  </si>
  <si>
    <t>ΚΛΕΟΠΑΤΡΑ</t>
  </si>
  <si>
    <t>ΑΜ777503</t>
  </si>
  <si>
    <t>1465,9</t>
  </si>
  <si>
    <t>1110-1113-1114-1107-1116-1108-1004-1106-1109-1105-1111</t>
  </si>
  <si>
    <t>ΚΟΥΝΑΒΗΣ</t>
  </si>
  <si>
    <t>ΑΒ525001</t>
  </si>
  <si>
    <t>1459,7</t>
  </si>
  <si>
    <t>1110-1116-1004-1112-1114-1113-1108-1118-1106</t>
  </si>
  <si>
    <t>ΚΕΡΑΣΑ</t>
  </si>
  <si>
    <t>Χ453879</t>
  </si>
  <si>
    <t>844,8</t>
  </si>
  <si>
    <t>1455,8</t>
  </si>
  <si>
    <t>ΚΡΗΤΙΚΟΣ</t>
  </si>
  <si>
    <t>ΑΖ993781</t>
  </si>
  <si>
    <t>1005-1104-1103-1100-1101-1004</t>
  </si>
  <si>
    <t>ΤΣΟΥΚΑΛΑ</t>
  </si>
  <si>
    <t>ΑΜ731948</t>
  </si>
  <si>
    <t>1453,8</t>
  </si>
  <si>
    <t>ΡΙΓΓΑ</t>
  </si>
  <si>
    <t xml:space="preserve">ΈΛΕΝΑ-ΑΛΊΚΗ </t>
  </si>
  <si>
    <t>ΣΠΥΡΙΔΩΝ</t>
  </si>
  <si>
    <t>ΑΑ394817</t>
  </si>
  <si>
    <t>1448,6</t>
  </si>
  <si>
    <t>ΚΟΝΤΟΓΙΑΝΝΑΤΟΥ</t>
  </si>
  <si>
    <t>ΤΡΙΣΕΥΓΕΝΗ</t>
  </si>
  <si>
    <t>ΑΝ249130</t>
  </si>
  <si>
    <t>951,5</t>
  </si>
  <si>
    <t>1443,5</t>
  </si>
  <si>
    <t>1004-1003</t>
  </si>
  <si>
    <t>ΜΠΟΥΡΜΠΟΣ</t>
  </si>
  <si>
    <t>Φ016676</t>
  </si>
  <si>
    <t>1442,8</t>
  </si>
  <si>
    <t>1110-1113-1107-1108-1116-1105-1114-1106-1004</t>
  </si>
  <si>
    <t>ΑΒΡΑΜΙΔΗΣ</t>
  </si>
  <si>
    <t>Χ487128</t>
  </si>
  <si>
    <t>ΒΑΛΟΔΗΜΟΥ</t>
  </si>
  <si>
    <t>ΚΩΝΣΤΑΝΤΙΑ</t>
  </si>
  <si>
    <t>ΑΜ822592</t>
  </si>
  <si>
    <t>806,3</t>
  </si>
  <si>
    <t>1430,3</t>
  </si>
  <si>
    <t>1107-1116-1105-1004-1108-1110-1112-1113-1114-1115-1119-1106-1109-1117-1118-1111</t>
  </si>
  <si>
    <t>ΡΟΥΤΣΗΣ</t>
  </si>
  <si>
    <t>ΑΙ239819</t>
  </si>
  <si>
    <t>1004-1105-1107-1108-1109-1110-1112-1113-1114-1115-1116-1117-1106-1111-1005</t>
  </si>
  <si>
    <t>ΒΑΡΔΟΥΛΑΚΗΣ</t>
  </si>
  <si>
    <t>ΕΥΤΥΧΙΟΣ</t>
  </si>
  <si>
    <t>ΑΒ772495</t>
  </si>
  <si>
    <t>722,7</t>
  </si>
  <si>
    <t>1422,7</t>
  </si>
  <si>
    <t>ΤΑΣΙΟΣ</t>
  </si>
  <si>
    <t>ΑΕ796474</t>
  </si>
  <si>
    <t>740,3</t>
  </si>
  <si>
    <t>1416,3</t>
  </si>
  <si>
    <t>1004-1005-1006</t>
  </si>
  <si>
    <t>ΚΟΤΣΗ</t>
  </si>
  <si>
    <t>ΑΗ629532</t>
  </si>
  <si>
    <t>755,7</t>
  </si>
  <si>
    <t>1413,7</t>
  </si>
  <si>
    <t>1104-1103-1004-1100-1101-1005</t>
  </si>
  <si>
    <t>ΦΩΤΟΣ</t>
  </si>
  <si>
    <t>ΑΜ847427</t>
  </si>
  <si>
    <t>795,3</t>
  </si>
  <si>
    <t>1413,3</t>
  </si>
  <si>
    <t>1108-1110-1116-1004-1113-1114-1106</t>
  </si>
  <si>
    <t>ΚΑΡΑΒΑΣΙΛΗ</t>
  </si>
  <si>
    <t>ΑΙ197612</t>
  </si>
  <si>
    <t>810,7</t>
  </si>
  <si>
    <t>1409,7</t>
  </si>
  <si>
    <t>ΚΩΝΣΤΑΝΤΑ</t>
  </si>
  <si>
    <t>Χ422037</t>
  </si>
  <si>
    <t>1406,8</t>
  </si>
  <si>
    <t>1103-1101-1100-1004-1005</t>
  </si>
  <si>
    <t>ΚΑΛΛΗ</t>
  </si>
  <si>
    <t>ΕΛΠΙΝΙΚΗ</t>
  </si>
  <si>
    <t>1402,6</t>
  </si>
  <si>
    <t>ΣΑΡΑΦΙΔΟΥ</t>
  </si>
  <si>
    <t>ΠΑΡΘΕΝΑ</t>
  </si>
  <si>
    <t>ΑΜ657421</t>
  </si>
  <si>
    <t>860,2</t>
  </si>
  <si>
    <t>1401,2</t>
  </si>
  <si>
    <t>ΑΝΔΡΙΑ</t>
  </si>
  <si>
    <t>ΠΟΥΛΧΕΡΙΑ ΑΙΚΑΤΕΡΙΝΗ</t>
  </si>
  <si>
    <t>ΑΚ325042</t>
  </si>
  <si>
    <t>702,9</t>
  </si>
  <si>
    <t>1399,9</t>
  </si>
  <si>
    <t>1004-1100-1101-1103-1104</t>
  </si>
  <si>
    <t>ΤΣΑΚΙΡΗΣ</t>
  </si>
  <si>
    <t>Φ299522</t>
  </si>
  <si>
    <t>685,3</t>
  </si>
  <si>
    <t>1399,3</t>
  </si>
  <si>
    <t>ΛΙΤΣΑΣ</t>
  </si>
  <si>
    <t>ΑΚ735956</t>
  </si>
  <si>
    <t>1114-1113-1110-1106-1108-1116-1004-1109-1119-1115</t>
  </si>
  <si>
    <t>ΝΙΚΟΛΑΚΟΠΟΥΛΟΣ</t>
  </si>
  <si>
    <t>ΑΖ721644</t>
  </si>
  <si>
    <t>760,1</t>
  </si>
  <si>
    <t>1398,1</t>
  </si>
  <si>
    <t>ΤΣΙΑΡΑΣ</t>
  </si>
  <si>
    <t>ΑΚ919933</t>
  </si>
  <si>
    <t>807,4</t>
  </si>
  <si>
    <t>1397,4</t>
  </si>
  <si>
    <t>1116-1004-1110-1108-1109-1113-1114-1106-1112-1107-1115-1119-1105-1111-1117-1118</t>
  </si>
  <si>
    <t>ΣΤΑΝΙΤΣΑΣ</t>
  </si>
  <si>
    <t>ΓΕΩΡΓΟΓΙΑΝΝΗΣ</t>
  </si>
  <si>
    <t>ΑΕ005478</t>
  </si>
  <si>
    <t>639,1</t>
  </si>
  <si>
    <t>1397,1</t>
  </si>
  <si>
    <t>1005-1104-1103-1004-1101-1100</t>
  </si>
  <si>
    <t>ΠΑΛΤΟΓΛΟΥ</t>
  </si>
  <si>
    <t>ΑΝ407113</t>
  </si>
  <si>
    <t>727,1</t>
  </si>
  <si>
    <t>1396,1</t>
  </si>
  <si>
    <t>ΕΥΡΥΓΕΝΗ</t>
  </si>
  <si>
    <t>ΠΕΤΡΟΣ</t>
  </si>
  <si>
    <t>ΑΚ026832</t>
  </si>
  <si>
    <t>1390,5</t>
  </si>
  <si>
    <t>ΒΡΙΖΑΣ</t>
  </si>
  <si>
    <t>ΑΗ413308</t>
  </si>
  <si>
    <t>1389,1</t>
  </si>
  <si>
    <t>1112-1119-1114-1113-1110-1116-1106-1108-1109-1004</t>
  </si>
  <si>
    <t>ΠΑΤΑΚΗ</t>
  </si>
  <si>
    <t>Σ453108</t>
  </si>
  <si>
    <t>710,6</t>
  </si>
  <si>
    <t>1379,6</t>
  </si>
  <si>
    <t>ΧΗΡΑ</t>
  </si>
  <si>
    <t>Ν509882</t>
  </si>
  <si>
    <t>1378,1</t>
  </si>
  <si>
    <t>ΚΑΤΣΑΝΤΩΝΗ</t>
  </si>
  <si>
    <t>ΑΓΓΕΛΙΚΗ</t>
  </si>
  <si>
    <t>ΑΗ991297</t>
  </si>
  <si>
    <t>977,9</t>
  </si>
  <si>
    <t>1377,9</t>
  </si>
  <si>
    <t>ΜΠΑΡΤΣΩΚΑ</t>
  </si>
  <si>
    <t>ΒΗΣΣΑΡΙΑ</t>
  </si>
  <si>
    <t>ΑΗ027184</t>
  </si>
  <si>
    <t>1377,3</t>
  </si>
  <si>
    <t>1004-1100-1101-1103-1104-1005</t>
  </si>
  <si>
    <t>ΞΥΦΤΙΛΗ</t>
  </si>
  <si>
    <t>Π831177</t>
  </si>
  <si>
    <t>762,3</t>
  </si>
  <si>
    <t>1368,3</t>
  </si>
  <si>
    <t>ΑΕ854493</t>
  </si>
  <si>
    <t>1019,7</t>
  </si>
  <si>
    <t>1366,7</t>
  </si>
  <si>
    <t>ΓΚΑΤΖΙΟΥΡΑ</t>
  </si>
  <si>
    <t>ΑΖ589517</t>
  </si>
  <si>
    <t>741,4</t>
  </si>
  <si>
    <t>1359,4</t>
  </si>
  <si>
    <t>1108-1116-1106-1110-1113-1114-1004</t>
  </si>
  <si>
    <t>ΑΓΑΠΑΛΙΔΗΣ</t>
  </si>
  <si>
    <t>ΙΓΝΑΤΙΟΣ</t>
  </si>
  <si>
    <t>ΕΠΙΦΑΝΕΙΟΣ</t>
  </si>
  <si>
    <t>ΑΙ346816</t>
  </si>
  <si>
    <t>1356,5</t>
  </si>
  <si>
    <t>1100-1103-1101-1102-1104-1004</t>
  </si>
  <si>
    <t>ΚΟΤΖΑΜΑΝΙΔΟΥ</t>
  </si>
  <si>
    <t>ΑΚ307512</t>
  </si>
  <si>
    <t>1355,9</t>
  </si>
  <si>
    <t>1100-1101-1102-1103-1104-1005-1004</t>
  </si>
  <si>
    <t>ΠΑΤΣΙΚΑΘΕΟΔΩΡΟΥ</t>
  </si>
  <si>
    <t>ΕΥΤΥΧΙΑ</t>
  </si>
  <si>
    <t>ΑΙ838937</t>
  </si>
  <si>
    <t>ΜΥΡΤΩ-ΚΛΑΙΡΗ</t>
  </si>
  <si>
    <t>ΑΗ929143</t>
  </si>
  <si>
    <t>1350,1</t>
  </si>
  <si>
    <t>1111-1108-1107-1113-1004-1105-1106-1114-1116</t>
  </si>
  <si>
    <t>ΚΑΡΑΓΚΟΥΝΗ</t>
  </si>
  <si>
    <t>ΑΗ281726</t>
  </si>
  <si>
    <t>ΚΩΤΣΙΑΡΗ</t>
  </si>
  <si>
    <t>ΕΥΜΟΡΦΙΑ</t>
  </si>
  <si>
    <t>ΑΕ364313</t>
  </si>
  <si>
    <t>ΛΑΙΟΥ</t>
  </si>
  <si>
    <t>ΑΒ995111</t>
  </si>
  <si>
    <t>1343,9</t>
  </si>
  <si>
    <t>ΜΑΘΙΟΥΔΑΚΗΣ</t>
  </si>
  <si>
    <t>ΑΑ490036</t>
  </si>
  <si>
    <t>1341,2</t>
  </si>
  <si>
    <t>1004-1024-1119-1117-1118</t>
  </si>
  <si>
    <t>ΝΙΚΟΛΟΠΟΥΛΟΣ</t>
  </si>
  <si>
    <t>Ρ239422</t>
  </si>
  <si>
    <t>ΝΟΥΤΣΗ</t>
  </si>
  <si>
    <t>Ξ684415</t>
  </si>
  <si>
    <t>1337,4</t>
  </si>
  <si>
    <t>1114-1113-1004-1110-1116</t>
  </si>
  <si>
    <t>ΛΕΩΝΙΔΗΣ</t>
  </si>
  <si>
    <t>ΑΜ281427</t>
  </si>
  <si>
    <t>619,3</t>
  </si>
  <si>
    <t>1337,3</t>
  </si>
  <si>
    <t>1064-1063-1056-1059-1004-1051-1052-1066-1009</t>
  </si>
  <si>
    <t xml:space="preserve">ΠΑΠΑΔΙΏΤΗΣ </t>
  </si>
  <si>
    <t xml:space="preserve">ΒΑΣΊΛΕΙΟΣ </t>
  </si>
  <si>
    <t>ΑΙ257759</t>
  </si>
  <si>
    <t>698,5</t>
  </si>
  <si>
    <t>1332,5</t>
  </si>
  <si>
    <t>ΤΣΟΛΑΚΗ</t>
  </si>
  <si>
    <t>ΠΑΣΧΑΛΗΣ</t>
  </si>
  <si>
    <t>ΑΗ289233</t>
  </si>
  <si>
    <t>1327,8</t>
  </si>
  <si>
    <t>ΚΟΥΓΙΟΥΡΟΥΚΗΣ</t>
  </si>
  <si>
    <t>ΑΗ367725</t>
  </si>
  <si>
    <t>ΖΗΚΟΠΟΥΛΟΥ</t>
  </si>
  <si>
    <t>ΚΡΙΤΩΝ</t>
  </si>
  <si>
    <t>ΑΒ691343</t>
  </si>
  <si>
    <t>832,7</t>
  </si>
  <si>
    <t>1323,7</t>
  </si>
  <si>
    <t>ΦΑΚΑ</t>
  </si>
  <si>
    <t>ΑΝΤΙΓΟΝΗ</t>
  </si>
  <si>
    <t>ΑΖ821103</t>
  </si>
  <si>
    <t>984,5</t>
  </si>
  <si>
    <t>1314,5</t>
  </si>
  <si>
    <t>ΚΑΝΙΣΤΡΑΣ</t>
  </si>
  <si>
    <t>ΑΙ200556</t>
  </si>
  <si>
    <t>1309,2</t>
  </si>
  <si>
    <t>1110-1116-1113-1114-1109-1004-1106-1108</t>
  </si>
  <si>
    <t>ΤΣΙΝΤΖΑ</t>
  </si>
  <si>
    <t>ΑΕ023887</t>
  </si>
  <si>
    <t>1306,5</t>
  </si>
  <si>
    <t>1003-1005-1004</t>
  </si>
  <si>
    <t>ΝΤΖΑΛΑ</t>
  </si>
  <si>
    <t>Χ277966</t>
  </si>
  <si>
    <t>ΠΑΝΑΓΟΥΣΗΣ</t>
  </si>
  <si>
    <t>ΑΜ924786</t>
  </si>
  <si>
    <t>1051,6</t>
  </si>
  <si>
    <t>1298,6</t>
  </si>
  <si>
    <t>ΜΠΑΚΑΝΟΥ</t>
  </si>
  <si>
    <t>ΝΙΚΗ</t>
  </si>
  <si>
    <t>ΑΕ331886</t>
  </si>
  <si>
    <t>ΠΑΥΛΟΠΟΥΛΟΥ</t>
  </si>
  <si>
    <t>Φ303591</t>
  </si>
  <si>
    <t>1296,4</t>
  </si>
  <si>
    <t>ΚΑΡΤΣΩΛΗΣ</t>
  </si>
  <si>
    <t>ΘΕΟΧΑΡΗΣ</t>
  </si>
  <si>
    <t>ΑΕ352653</t>
  </si>
  <si>
    <t>1286,4</t>
  </si>
  <si>
    <t>1024-1004-1005-1119</t>
  </si>
  <si>
    <t>ΣΚΛΗΒΑΝΙΩΤΗΣ</t>
  </si>
  <si>
    <t>ΛΕΑΝΔΡΟΣ-ΝΙΚΑΝΔΡΟΣ</t>
  </si>
  <si>
    <t>Χ798019</t>
  </si>
  <si>
    <t>1003-1004-1005-1006</t>
  </si>
  <si>
    <t>ΤΣΟΓΚΑ</t>
  </si>
  <si>
    <t>ΑΚ707564</t>
  </si>
  <si>
    <t>1285,8</t>
  </si>
  <si>
    <t>1004-1119-1105-1106-1107-1108-1109-1110-1111-1112-1113-1114-1115-1116-1117-1118</t>
  </si>
  <si>
    <t>ΠΑΠΑΛΕΞΙΟΥ</t>
  </si>
  <si>
    <t>Σ780077</t>
  </si>
  <si>
    <t>667,7</t>
  </si>
  <si>
    <t>1285,7</t>
  </si>
  <si>
    <t>1004-1110-1116-1113-1114-1106-1109-1108</t>
  </si>
  <si>
    <t>ΚΟΝΤΑΛΗ</t>
  </si>
  <si>
    <t>ΜΑΤΙΝΑ</t>
  </si>
  <si>
    <t>ΑΙ763065</t>
  </si>
  <si>
    <t>ΜΑΚΡΙΝΟΣ</t>
  </si>
  <si>
    <t>ΑΗ859404</t>
  </si>
  <si>
    <t>1119-1108-1110-1113-1116-1114-1106-1004</t>
  </si>
  <si>
    <t>ΒΑΛΗΛΗ</t>
  </si>
  <si>
    <t>ΑΑ302491</t>
  </si>
  <si>
    <t>730,4</t>
  </si>
  <si>
    <t>1274,4</t>
  </si>
  <si>
    <t>Δαμάτη</t>
  </si>
  <si>
    <t>ΑΡΤΕΜΙΣΙΑ</t>
  </si>
  <si>
    <t>ΜΙΧΑΛΑΚΗΣ</t>
  </si>
  <si>
    <t>ΑΜ116737</t>
  </si>
  <si>
    <t>ΚΟΡΔΑΤΟΥ</t>
  </si>
  <si>
    <t>ΑΓΑΘΗ</t>
  </si>
  <si>
    <t>ΑΝ259781</t>
  </si>
  <si>
    <t>ΝΙΚΟΛΟΥ</t>
  </si>
  <si>
    <t>ΑΖ927400</t>
  </si>
  <si>
    <t>ΡΑΠΤΗ</t>
  </si>
  <si>
    <t>ΑΖ719822</t>
  </si>
  <si>
    <t>888,8</t>
  </si>
  <si>
    <t>1268,8</t>
  </si>
  <si>
    <t>1004-1005-1003-1100-1024</t>
  </si>
  <si>
    <t>ΚΑΡΑΚΑΝΑ</t>
  </si>
  <si>
    <t>ΠΑΡΙΣ</t>
  </si>
  <si>
    <t>Χ924666</t>
  </si>
  <si>
    <t>1267,7</t>
  </si>
  <si>
    <t>1103-1104-1100-1101-1102-1005-1004</t>
  </si>
  <si>
    <t>ΣΥΡΟΚΟΥ</t>
  </si>
  <si>
    <t>Π829076</t>
  </si>
  <si>
    <t>707,3</t>
  </si>
  <si>
    <t>1262,3</t>
  </si>
  <si>
    <t>ΑΖ662629</t>
  </si>
  <si>
    <t>1250,9</t>
  </si>
  <si>
    <t>1101-1100-1102-1103-1104-1004</t>
  </si>
  <si>
    <t>ΠΑΠΑΣΠΥΡΟΥ</t>
  </si>
  <si>
    <t>ΑΕ978174</t>
  </si>
  <si>
    <t>673,2</t>
  </si>
  <si>
    <t>1236,2</t>
  </si>
  <si>
    <t>1104-1103-1101-1100-1004-1005</t>
  </si>
  <si>
    <t>ΠΑΠΑΚΩΝΣΤΑΝΤΙΝΟΥ</t>
  </si>
  <si>
    <t>ΑΒ628608</t>
  </si>
  <si>
    <t xml:space="preserve">ΦΩΤΙΟΣ </t>
  </si>
  <si>
    <t>Ρ239763</t>
  </si>
  <si>
    <t>1004-1113-1114-1116-1106-1108-1109</t>
  </si>
  <si>
    <t>ΤΣΩΝΗ</t>
  </si>
  <si>
    <t>ΑΡΙΣΤΕΑ</t>
  </si>
  <si>
    <t>ΑΗ532933</t>
  </si>
  <si>
    <t>1229,2</t>
  </si>
  <si>
    <t>ΜΑΡΓΕΤΗ</t>
  </si>
  <si>
    <t>Χ176048</t>
  </si>
  <si>
    <t>ΠΑΝΤΟΥΛΑ</t>
  </si>
  <si>
    <t>Φ 202592</t>
  </si>
  <si>
    <t>ΠΑΠΑΠΑΝΟΥ</t>
  </si>
  <si>
    <t>Π831442</t>
  </si>
  <si>
    <t>1210,8</t>
  </si>
  <si>
    <t>ΛΑΠΑΤΑ</t>
  </si>
  <si>
    <t>ΑΕ371080</t>
  </si>
  <si>
    <t>843,7</t>
  </si>
  <si>
    <t>1209,7</t>
  </si>
  <si>
    <t>ΜΟΥΜΤΖΗΣ</t>
  </si>
  <si>
    <t>ΑΜ655007</t>
  </si>
  <si>
    <t>ΚΟΥΚΟΥΜΗΣ</t>
  </si>
  <si>
    <t>ΧΡΗΤΟΣ</t>
  </si>
  <si>
    <t>ΑΖ 433322</t>
  </si>
  <si>
    <t>881,1</t>
  </si>
  <si>
    <t>1201,1</t>
  </si>
  <si>
    <t>1103-1100-1101-1104-1004-1102</t>
  </si>
  <si>
    <t>ΦΑΡΜΑΚΑΚΗΣ</t>
  </si>
  <si>
    <t>ΑΙ818570</t>
  </si>
  <si>
    <t>742,5</t>
  </si>
  <si>
    <t>1200,5</t>
  </si>
  <si>
    <t>1111-1109-1108-1107-1106-1113-1114-1116-1105-1110-1004-1005</t>
  </si>
  <si>
    <t>ΟΡΦΑΝΙΩΤΟΥ</t>
  </si>
  <si>
    <t>ΚΛΕΑΡΧΟΣ</t>
  </si>
  <si>
    <t>ΑΗ784370</t>
  </si>
  <si>
    <t>629,2</t>
  </si>
  <si>
    <t>1199,2</t>
  </si>
  <si>
    <t>1104-1103-1101-1100-1004</t>
  </si>
  <si>
    <t>ΣΙΤΡΑ</t>
  </si>
  <si>
    <t>ΣΤΕΦΑΝΙΑ</t>
  </si>
  <si>
    <t>ΑΑ433844</t>
  </si>
  <si>
    <t>1188,7</t>
  </si>
  <si>
    <t>1004-1005-1006-1024-1119</t>
  </si>
  <si>
    <t>ΤΑΣΙΩΝΑΣ</t>
  </si>
  <si>
    <t>Χ845729</t>
  </si>
  <si>
    <t>801,9</t>
  </si>
  <si>
    <t>1185,9</t>
  </si>
  <si>
    <t>ΠΑΣΧΑΛΙΔΟΥ</t>
  </si>
  <si>
    <t>ΣΜΑΡΩ</t>
  </si>
  <si>
    <t>ΑΜ655560</t>
  </si>
  <si>
    <t>749,1</t>
  </si>
  <si>
    <t>1182,1</t>
  </si>
  <si>
    <t>1100-1101-1103-1102-1104-1004</t>
  </si>
  <si>
    <t>ΕΥΑΓΓΕΛΙΝΟΣ</t>
  </si>
  <si>
    <t>ΕΥΣΤΡΑΤΙΟΣ ΕΥΑΓΓΕΛΟΣ</t>
  </si>
  <si>
    <t>ΑΙ821674</t>
  </si>
  <si>
    <t>669,9</t>
  </si>
  <si>
    <t>1181,9</t>
  </si>
  <si>
    <t>1004-1100-1101-1103-1104-1102</t>
  </si>
  <si>
    <t>ΒΑΣΙΛΕΙΟΥ</t>
  </si>
  <si>
    <t>ΑΒ772723</t>
  </si>
  <si>
    <t>1175,1</t>
  </si>
  <si>
    <t>1004-1107-1005-1113-1105</t>
  </si>
  <si>
    <t>ΧΕΙΜΑΡΙΩΤΗΣ</t>
  </si>
  <si>
    <t>ΑΗ430989</t>
  </si>
  <si>
    <t>1171,6</t>
  </si>
  <si>
    <t>ΔΕΤΤΟΡΑΚΗ</t>
  </si>
  <si>
    <t>Χ358911</t>
  </si>
  <si>
    <t>855,8</t>
  </si>
  <si>
    <t>1169,8</t>
  </si>
  <si>
    <t>1076-1075-1024-1004-1074-1106</t>
  </si>
  <si>
    <t>ΚΡΗΝΙΔΗ</t>
  </si>
  <si>
    <t>ΕΙΡΗΝΗ ΔΑΝΑΗ</t>
  </si>
  <si>
    <t>Φ438934</t>
  </si>
  <si>
    <t>1004-1060-1049-1005-1047-1048-1051-1052-1006-1061-1057-1007-1067-1054-1055-1059-1064-1056-1009-1053-1008-1068</t>
  </si>
  <si>
    <t>ΔΙΑΚΟΜΑΝΩΛΗ</t>
  </si>
  <si>
    <t>ΜΗΝΑΣ</t>
  </si>
  <si>
    <t>ΑΜ946685</t>
  </si>
  <si>
    <t>1161,1</t>
  </si>
  <si>
    <t>1100-1004-1101-1102-1103-1104</t>
  </si>
  <si>
    <t>ΚΟΡΑΛΗ</t>
  </si>
  <si>
    <t>ΑΛΚΗΣΤΙΣ ΑΙΚΑΤΕΡΙΝΗ</t>
  </si>
  <si>
    <t>ΑΗ531085</t>
  </si>
  <si>
    <t>1156,7</t>
  </si>
  <si>
    <t>1004-1007-1008-1009</t>
  </si>
  <si>
    <t>ΑΝΑΓΝΩΣΤΟΥ</t>
  </si>
  <si>
    <t>Τ861160</t>
  </si>
  <si>
    <t>1155,6</t>
  </si>
  <si>
    <t>ΜΠΛΑΝΑΣ</t>
  </si>
  <si>
    <t>Χ433534</t>
  </si>
  <si>
    <t>1004-1005-1024-1119</t>
  </si>
  <si>
    <t>ΜΠΟΥΓΑ</t>
  </si>
  <si>
    <t>ΑΗ045020</t>
  </si>
  <si>
    <t>1150,4</t>
  </si>
  <si>
    <t>ΑΠΟΣΤΟΛΙΔΟΥ</t>
  </si>
  <si>
    <t>ΑΒ442190</t>
  </si>
  <si>
    <t>1144,7</t>
  </si>
  <si>
    <t>ΧΑΡΙΤΟΠΟΥΛΟΥ</t>
  </si>
  <si>
    <t>ΜΑΡΙΑ ΑΝΝΑ</t>
  </si>
  <si>
    <t>ΧΡΥΣΟΣΤΕΦΑΝΟΣ</t>
  </si>
  <si>
    <t>ΑΒ356081</t>
  </si>
  <si>
    <t>893,2</t>
  </si>
  <si>
    <t>1143,2</t>
  </si>
  <si>
    <t>1107-1108-1105-1106-1109-1110-1111-1113-1114-1116-1004</t>
  </si>
  <si>
    <t>ΚΩΝΣΤΑΝΤΑΚΟΥ</t>
  </si>
  <si>
    <t>ΑΜ323909</t>
  </si>
  <si>
    <t>ΠΑΠΑΔΟΓΙΩΡΓΑΚΗ</t>
  </si>
  <si>
    <t>ΜΑΡΓΑΡΙΤΑ</t>
  </si>
  <si>
    <t>ΑΕ973163</t>
  </si>
  <si>
    <t>1141,5</t>
  </si>
  <si>
    <t>1024-1004-1119-1005</t>
  </si>
  <si>
    <t>ΠΑΝΑΓΙΩΤΟΠΟΥΛΟΥ</t>
  </si>
  <si>
    <t>ΑΖ601322</t>
  </si>
  <si>
    <t>ΡΑΚΟΥ</t>
  </si>
  <si>
    <t>ΖΗΣΩ</t>
  </si>
  <si>
    <t>ΑΖ767098</t>
  </si>
  <si>
    <t>ΚΟΥΛΕΤΣΟΣ</t>
  </si>
  <si>
    <t>ΑΚ983545</t>
  </si>
  <si>
    <t>1133,6</t>
  </si>
  <si>
    <t>Αυγέρης</t>
  </si>
  <si>
    <t>Ζήκος</t>
  </si>
  <si>
    <t>Χαράλαμπος</t>
  </si>
  <si>
    <t>Φ026424</t>
  </si>
  <si>
    <t>ΠΟΥΛΑΚΗ</t>
  </si>
  <si>
    <t>ΑΜ564021</t>
  </si>
  <si>
    <t>1129,1</t>
  </si>
  <si>
    <t>ΚΑΡΑΓΙΑΝΝΗ</t>
  </si>
  <si>
    <t>ΑΜ818473</t>
  </si>
  <si>
    <t>678,7</t>
  </si>
  <si>
    <t>1127,7</t>
  </si>
  <si>
    <t>ΜΑΝΩΛΙΔΗ</t>
  </si>
  <si>
    <t>ΚΟΡΙΝΑ</t>
  </si>
  <si>
    <t>Χ381068</t>
  </si>
  <si>
    <t>720,5</t>
  </si>
  <si>
    <t>1125,5</t>
  </si>
  <si>
    <t>1100-1005-1103-1101-1004-1104</t>
  </si>
  <si>
    <t>ΣΠΥΡΟΠΟΥΛΟΥ</t>
  </si>
  <si>
    <t>ΙΩΑΝΝΑ-ΜΑΡΙΑ</t>
  </si>
  <si>
    <t>ΑΑ302286</t>
  </si>
  <si>
    <t>839,3</t>
  </si>
  <si>
    <t>1125,3</t>
  </si>
  <si>
    <t>ΣΓΟΥΡΟΠΟΥΛΟΥ</t>
  </si>
  <si>
    <t>ΑΒ109643</t>
  </si>
  <si>
    <t>1123,6</t>
  </si>
  <si>
    <t>ΚΑΚΑΓΙΑ</t>
  </si>
  <si>
    <t>ΑΦΡΟΔΙΤΗ</t>
  </si>
  <si>
    <t>ΑΜ192608</t>
  </si>
  <si>
    <t>734,8</t>
  </si>
  <si>
    <t>1122,8</t>
  </si>
  <si>
    <t>ΚΛΕΦΤΟΓΙΑΝΝΗ</t>
  </si>
  <si>
    <t>ΑΑ023986</t>
  </si>
  <si>
    <t>ΜΠΟΥΣΗΣ</t>
  </si>
  <si>
    <t>ΑΒ812195</t>
  </si>
  <si>
    <t>Αγριομαλλου</t>
  </si>
  <si>
    <t>Μιραντα</t>
  </si>
  <si>
    <t>Μιλτιαδης</t>
  </si>
  <si>
    <t>ΑΒ240356</t>
  </si>
  <si>
    <t>1107,2</t>
  </si>
  <si>
    <t>1004-1005-1006-1007-1008-1009-1049-1050-1051-1052-1053-1054-1055-1056-1057-1058-1059-1060-1061-1062</t>
  </si>
  <si>
    <t>ΣΤΑΥΡΙΝΟΥ</t>
  </si>
  <si>
    <t>ΒΑΓΙΑ</t>
  </si>
  <si>
    <t>ΑΑ727388</t>
  </si>
  <si>
    <t>ΜΑΝΤΖΑΝΑ ΠΕΤΕΙΝΕΛΛΗ</t>
  </si>
  <si>
    <t>ΑΜ229264</t>
  </si>
  <si>
    <t>1102,4</t>
  </si>
  <si>
    <t>ΨΑΡΟΥΔΑΚΗΣ</t>
  </si>
  <si>
    <t>ΑΚ479252</t>
  </si>
  <si>
    <t>ΑΙ344965</t>
  </si>
  <si>
    <t>Βέκιου</t>
  </si>
  <si>
    <t>Βασιλική</t>
  </si>
  <si>
    <t>Χρήστος</t>
  </si>
  <si>
    <t>ΑΒ437755</t>
  </si>
  <si>
    <t>ΘΩΜΟΠΟΥΛΟΥ</t>
  </si>
  <si>
    <t>ΕΥΓΕΝΙΑ</t>
  </si>
  <si>
    <t>ΑΗ674216</t>
  </si>
  <si>
    <t>1002-1006-1004-1005</t>
  </si>
  <si>
    <t>ΛΕΚΑΚΗ</t>
  </si>
  <si>
    <t>ΝΙΚΟΛΕΤΑ</t>
  </si>
  <si>
    <t>ΑΕ862983</t>
  </si>
  <si>
    <t>ΚΟΙΟΥ</t>
  </si>
  <si>
    <t>Χ948156</t>
  </si>
  <si>
    <t>1086,8</t>
  </si>
  <si>
    <t>ΠΑΖΑΡΙΔΗΣ</t>
  </si>
  <si>
    <t>ΒΑΣΙΛΕΙΟΣ ΝΙΚΟΛΑΟΣ</t>
  </si>
  <si>
    <t>ΣΤΕΦΑΝΟΣ</t>
  </si>
  <si>
    <t>Τ240149</t>
  </si>
  <si>
    <t>663,3</t>
  </si>
  <si>
    <t>1079,3</t>
  </si>
  <si>
    <t>Κοντελη</t>
  </si>
  <si>
    <t>Χρυσουλα</t>
  </si>
  <si>
    <t>Λεωνιδας</t>
  </si>
  <si>
    <t>ΑΜ911369</t>
  </si>
  <si>
    <t>1078,5</t>
  </si>
  <si>
    <t>ΚΑΡΑΜΠΕΤΗ</t>
  </si>
  <si>
    <t>ΔΑΦΝΗ</t>
  </si>
  <si>
    <t>ΑΒ714348</t>
  </si>
  <si>
    <t>1072,4</t>
  </si>
  <si>
    <t>ΧΕΛΙΩΤΗ-ΧΑΤΖΗΔΗΜΗΤΡΙΟΥ</t>
  </si>
  <si>
    <t>ΑΚ160928</t>
  </si>
  <si>
    <t>1066,6</t>
  </si>
  <si>
    <t>1100-1101-1103-1004-1104</t>
  </si>
  <si>
    <t>ΑΖ648553</t>
  </si>
  <si>
    <t>1005-1100-1101-1103-1104-1004</t>
  </si>
  <si>
    <t>ΤΖΑΝΝΗ</t>
  </si>
  <si>
    <t>ΑΣΠΑΣΙΑ</t>
  </si>
  <si>
    <t>X625995</t>
  </si>
  <si>
    <t>718,3</t>
  </si>
  <si>
    <t>1059,3</t>
  </si>
  <si>
    <t>ΚΑΝΤΕΡΕΣ</t>
  </si>
  <si>
    <t>ΑΑ851097</t>
  </si>
  <si>
    <t>1057,2</t>
  </si>
  <si>
    <t>1004-1006-1024-1021-1007-1005</t>
  </si>
  <si>
    <t>ΜΠΟΥΝΤΑΝΙΟΖΟΥ</t>
  </si>
  <si>
    <t>ΑΒ388582</t>
  </si>
  <si>
    <t>1055,1</t>
  </si>
  <si>
    <t>ΣΤΑΥΡΑΚΑ</t>
  </si>
  <si>
    <t>ΑΒ590112</t>
  </si>
  <si>
    <t>1052,4</t>
  </si>
  <si>
    <t>ΑΛΕΞΙΟΥ</t>
  </si>
  <si>
    <t>ΕΛΕΝΗ ΑΙΚΑΤΕΡΙΝΗ</t>
  </si>
  <si>
    <t>ΑΙ479491</t>
  </si>
  <si>
    <t>630,3</t>
  </si>
  <si>
    <t>1052,3</t>
  </si>
  <si>
    <t>ΚΛΗΜΟΥ</t>
  </si>
  <si>
    <t>ΑΒ277540</t>
  </si>
  <si>
    <t>917,4</t>
  </si>
  <si>
    <t>1047,4</t>
  </si>
  <si>
    <t>ΑΒ078980</t>
  </si>
  <si>
    <t>1042,2</t>
  </si>
  <si>
    <t>1004-1103-1104-1100-1101</t>
  </si>
  <si>
    <t>ΘΕΟΔΩΡΟΥ</t>
  </si>
  <si>
    <t>Χ780126</t>
  </si>
  <si>
    <t>1041,3</t>
  </si>
  <si>
    <t>ΤΣΙΤΣΕΛΑ</t>
  </si>
  <si>
    <t>ΑΗ765928</t>
  </si>
  <si>
    <t>809,6</t>
  </si>
  <si>
    <t>1039,6</t>
  </si>
  <si>
    <t>ΜΠΑΡΛΑ</t>
  </si>
  <si>
    <t>EYΑΓΓΕΛΙΑ</t>
  </si>
  <si>
    <t>Φ211640</t>
  </si>
  <si>
    <t>ΖΗΚΟΥ</t>
  </si>
  <si>
    <t>ΣΩΤΗΡΙΟΣ</t>
  </si>
  <si>
    <t>ΑΕ727509</t>
  </si>
  <si>
    <t>1027,8</t>
  </si>
  <si>
    <t>ΜΑΝΙΚΗ</t>
  </si>
  <si>
    <t>Ξ689374</t>
  </si>
  <si>
    <t>668,8</t>
  </si>
  <si>
    <t>1025,8</t>
  </si>
  <si>
    <t>1100-1101-1004-1103-1104-1102-1005</t>
  </si>
  <si>
    <t>ΠΑΦΙΛΗ</t>
  </si>
  <si>
    <t>ΑΖ788530</t>
  </si>
  <si>
    <t>1021,5</t>
  </si>
  <si>
    <t>ΝΟΜΙΚΟΥ</t>
  </si>
  <si>
    <t>ΒΕΡΑ ΜΑΡΓΑΡΙΤΑ</t>
  </si>
  <si>
    <t>Χ133743</t>
  </si>
  <si>
    <t>1016,1</t>
  </si>
  <si>
    <t>ΠΑΠΙΑΣ</t>
  </si>
  <si>
    <t>Χ979881</t>
  </si>
  <si>
    <t>1015,7</t>
  </si>
  <si>
    <t>ΧΑΤΖΑΤΟΓΛΟΥ</t>
  </si>
  <si>
    <t>Χ982041</t>
  </si>
  <si>
    <t>ΚΑΡΥΤΣΑ</t>
  </si>
  <si>
    <t>ΑΕ250653</t>
  </si>
  <si>
    <t>717,2</t>
  </si>
  <si>
    <t>1013,2</t>
  </si>
  <si>
    <t>ΑΝ063199</t>
  </si>
  <si>
    <t>ΚΟΥΤΡΟΛΟΣ</t>
  </si>
  <si>
    <t>Φ431760</t>
  </si>
  <si>
    <t>ΦΑΝΟΥΡΓΙΑΚΗΣ</t>
  </si>
  <si>
    <t>ΣΩΤΗΡΗΣ</t>
  </si>
  <si>
    <t>Τ161346</t>
  </si>
  <si>
    <t>1011,5</t>
  </si>
  <si>
    <t>Πατρινού</t>
  </si>
  <si>
    <t>Παναγιώτης</t>
  </si>
  <si>
    <t>ΑΒ771957</t>
  </si>
  <si>
    <t>1003,3</t>
  </si>
  <si>
    <t>ΤΣΙΧΛΗ</t>
  </si>
  <si>
    <t>ΑΕ746515</t>
  </si>
  <si>
    <t>998,7</t>
  </si>
  <si>
    <t>1104-1103-1004-1005-1100-1101</t>
  </si>
  <si>
    <t>ΠΕΝΤΑΡΑΚΗΣ</t>
  </si>
  <si>
    <t>ΑΑ496080</t>
  </si>
  <si>
    <t>ΚΑΤΣΙΚΑΡΗΣ</t>
  </si>
  <si>
    <t>ΑΒ144145</t>
  </si>
  <si>
    <t>994,8</t>
  </si>
  <si>
    <t>ΠΕΤΙΔΗΣ</t>
  </si>
  <si>
    <t>ΑΗ519880</t>
  </si>
  <si>
    <t>907,5</t>
  </si>
  <si>
    <t>993,5</t>
  </si>
  <si>
    <t>ΚΩΝΣΤΑΝΤΙΝΟΥ</t>
  </si>
  <si>
    <t>ΑΑ303579</t>
  </si>
  <si>
    <t>684,2</t>
  </si>
  <si>
    <t>991,2</t>
  </si>
  <si>
    <t>ΚΕΦΑΛΟΓΙΑΝΝΗ</t>
  </si>
  <si>
    <t>ΑΜ460291</t>
  </si>
  <si>
    <t>982,9</t>
  </si>
  <si>
    <t>ΓΡΗΓΟΡΟΥΔΗ</t>
  </si>
  <si>
    <t>ΑΕ167070</t>
  </si>
  <si>
    <t>974,7</t>
  </si>
  <si>
    <t>ΨΑΡΡΑΣ</t>
  </si>
  <si>
    <t>ΑΕ978809</t>
  </si>
  <si>
    <t>ΧΑΤΖΗΚΩΝΣΤΑΝΤΙΝΟΥ</t>
  </si>
  <si>
    <t>ΘΕΜΙΣΤΟΚΛΗΣ</t>
  </si>
  <si>
    <t>ΑΕ749968</t>
  </si>
  <si>
    <t>738,1</t>
  </si>
  <si>
    <t>968,1</t>
  </si>
  <si>
    <t>ΚΟΥΜΑΝΤΑΣ</t>
  </si>
  <si>
    <t>ΑΖ316683</t>
  </si>
  <si>
    <t>965,8</t>
  </si>
  <si>
    <t>ΛΑΜΠΡΙΑΝΙΔΟΥ</t>
  </si>
  <si>
    <t>ΛΑΜΠΡΙΑΝΟΣ</t>
  </si>
  <si>
    <t>ΑΕ333453</t>
  </si>
  <si>
    <t>962,2</t>
  </si>
  <si>
    <t>ΤΣΙΜΝΑΔΗΣ</t>
  </si>
  <si>
    <t>ΑΜ039607</t>
  </si>
  <si>
    <t>959,3</t>
  </si>
  <si>
    <t>ΜΑΤΘΑΙΟΥ</t>
  </si>
  <si>
    <t>ΑΛΕΞΗΣ</t>
  </si>
  <si>
    <t>ΑΒ751776</t>
  </si>
  <si>
    <t>1110-1105-1004-1113-1114-1116-1112-1106-1107-1117-1118</t>
  </si>
  <si>
    <t>ΓΙΑΝΝΟΠΟΥΛΟΥ</t>
  </si>
  <si>
    <t>ΑΘΗΝΑ</t>
  </si>
  <si>
    <t>ΑΝ259534</t>
  </si>
  <si>
    <t>735,9</t>
  </si>
  <si>
    <t>956,9</t>
  </si>
  <si>
    <t>ΣΟΥΡΔΗ</t>
  </si>
  <si>
    <t>ΑΕ286459</t>
  </si>
  <si>
    <t>889,9</t>
  </si>
  <si>
    <t>949,9</t>
  </si>
  <si>
    <t>1004-1104-1103-1101-1100-1005-1102</t>
  </si>
  <si>
    <t>ΧΑΛΙΚΙΑ</t>
  </si>
  <si>
    <t>Φ201250</t>
  </si>
  <si>
    <t>949,3</t>
  </si>
  <si>
    <t>ΧΑΤΖΗΔΗΜΗΤΡΙΟΥ</t>
  </si>
  <si>
    <t>ΣΙΜΟΣ</t>
  </si>
  <si>
    <t>ΑΖ898851</t>
  </si>
  <si>
    <t>ΚΙΤΣΟΥ</t>
  </si>
  <si>
    <t>ΑΙ474503</t>
  </si>
  <si>
    <t>948,1</t>
  </si>
  <si>
    <t>ΠΑΛΛΑΣ</t>
  </si>
  <si>
    <t>ΑΗ490295</t>
  </si>
  <si>
    <t>761,2</t>
  </si>
  <si>
    <t>941,2</t>
  </si>
  <si>
    <t>ΚΩΣΤΑΚΟΥ</t>
  </si>
  <si>
    <t>ΑΚ715698</t>
  </si>
  <si>
    <t>828,3</t>
  </si>
  <si>
    <t>940,3</t>
  </si>
  <si>
    <t xml:space="preserve">Μιμή </t>
  </si>
  <si>
    <t xml:space="preserve">Μαρία </t>
  </si>
  <si>
    <t xml:space="preserve">Δημήτριος </t>
  </si>
  <si>
    <t>ΑΗ429562</t>
  </si>
  <si>
    <t>937,6</t>
  </si>
  <si>
    <t>ΚΥΡΙΑΚΟΥ</t>
  </si>
  <si>
    <t>ΔΗΜΗΤΡΑ</t>
  </si>
  <si>
    <t>ΑΕ780403</t>
  </si>
  <si>
    <t>937,2</t>
  </si>
  <si>
    <t>ΠΑΝΟΥΤΣΟΥ</t>
  </si>
  <si>
    <t>ΒΑΣΙΛΕΙΑ</t>
  </si>
  <si>
    <t>ΑΝ246562</t>
  </si>
  <si>
    <t>1004-1110-1114-1113-1116-1108-1106</t>
  </si>
  <si>
    <t>ΜΠΑΜΠΑΛΗΣ</t>
  </si>
  <si>
    <t>ΣΕΡΓΙΟΣ</t>
  </si>
  <si>
    <t>ΑΚ938341</t>
  </si>
  <si>
    <t>665,5</t>
  </si>
  <si>
    <t>935,5</t>
  </si>
  <si>
    <t>ΚΟΖΑΡΗ</t>
  </si>
  <si>
    <t>ΑΒ859021</t>
  </si>
  <si>
    <t>934,2</t>
  </si>
  <si>
    <t>ΙΓΝΑΤΙΑΔΟΥ</t>
  </si>
  <si>
    <t>ΑΗ853461</t>
  </si>
  <si>
    <t>931,9</t>
  </si>
  <si>
    <t>ΓΙΑΒΑΡΑΣ</t>
  </si>
  <si>
    <t>Χ923891</t>
  </si>
  <si>
    <t>635,8</t>
  </si>
  <si>
    <t>931,8</t>
  </si>
  <si>
    <t>ΠΑΠΑΔΙΟΝΥΣΙΟΥ</t>
  </si>
  <si>
    <t>ΑΚ342854</t>
  </si>
  <si>
    <t>929,1</t>
  </si>
  <si>
    <t>1103-1104-1100-1101-1004-1102</t>
  </si>
  <si>
    <t>ΜΑΧΑΙΡΑΣ</t>
  </si>
  <si>
    <t>ΑΕ495517</t>
  </si>
  <si>
    <t>923,2</t>
  </si>
  <si>
    <t>ΚΟΥΜΠΙΑ</t>
  </si>
  <si>
    <t>ΣΩΤΗΡΙΑ</t>
  </si>
  <si>
    <t>ΑΒ142950</t>
  </si>
  <si>
    <t>852,5</t>
  </si>
  <si>
    <t>922,5</t>
  </si>
  <si>
    <t>1107-1108-1111-1106-1109-1105-1110-1116-1113-1114-1004-1005-1119-1115-1117-1118-1112</t>
  </si>
  <si>
    <t>ΦΑΓΙΟΥΜΗ</t>
  </si>
  <si>
    <t>ΙΦΙΓΕΝΕΙΑ ΣΟΡΑΓΙΑ</t>
  </si>
  <si>
    <t>ΑΛEΞΑΝΔΡΟΣ</t>
  </si>
  <si>
    <t>ΑΚ102488</t>
  </si>
  <si>
    <t>732,6</t>
  </si>
  <si>
    <t>921,6</t>
  </si>
  <si>
    <t>1105-1106-1107-1108-1109-1110-1111-1112-1113-1114-1115-1116-1117-1118-1119-1004-1005</t>
  </si>
  <si>
    <t>ΑΚ290744</t>
  </si>
  <si>
    <t>790,9</t>
  </si>
  <si>
    <t>920,9</t>
  </si>
  <si>
    <t>ΑΝΑΣΤΑΣΙΟΥ</t>
  </si>
  <si>
    <t>KΑΛΛΙΟΠΗ</t>
  </si>
  <si>
    <t>ΑΖ353274</t>
  </si>
  <si>
    <t>914,8</t>
  </si>
  <si>
    <t>1101-1100-1102-1103-1104-1005-1004</t>
  </si>
  <si>
    <t>ΣΤΟΥΠΑΣ</t>
  </si>
  <si>
    <t>ΣΤΑΜΟΥΛΗΣ</t>
  </si>
  <si>
    <t>ΑΛΕΞΙΟΣ</t>
  </si>
  <si>
    <t>Φ203541</t>
  </si>
  <si>
    <t>913,8</t>
  </si>
  <si>
    <t>ΚΙΓΚΑΣ</t>
  </si>
  <si>
    <t>Χ365566</t>
  </si>
  <si>
    <t>913,6</t>
  </si>
  <si>
    <t>ΖΑΧΑΡΑΚΗ</t>
  </si>
  <si>
    <t>ΟΛΓΑ-ΜΑΡΙΑ</t>
  </si>
  <si>
    <t>ΑΕ749890</t>
  </si>
  <si>
    <t>ΜΠΙΛΙΡΑΚΗ</t>
  </si>
  <si>
    <t>ΑΖ934579</t>
  </si>
  <si>
    <t>ΣΠΥΡΟΥ</t>
  </si>
  <si>
    <t>ΝΑΥΣΙΚΑ ΙΩΑΝΝΑ</t>
  </si>
  <si>
    <t>ΖΗΣΗΣ</t>
  </si>
  <si>
    <t>ΑΑ353887</t>
  </si>
  <si>
    <t>675,4</t>
  </si>
  <si>
    <t>905,4</t>
  </si>
  <si>
    <t>1007-1008-1009-1047-1068-1004-1003-1048-1049-1050-1051-1052-1053-1054-1055-1056-1057-1058-1059-1060-1061-1062-1063-1064-1065-1066-1067</t>
  </si>
  <si>
    <t>ΒΕΡΒΑΙΝΙΩΤΗ</t>
  </si>
  <si>
    <t>ΠΑΝΑΓΟΥΛΑ</t>
  </si>
  <si>
    <t>ΑΗ703686</t>
  </si>
  <si>
    <t>896,6</t>
  </si>
  <si>
    <t>ΚΡΑΝΙΩΤΗΣ</t>
  </si>
  <si>
    <t>ΑΒ434687</t>
  </si>
  <si>
    <t>896,3</t>
  </si>
  <si>
    <t>ΜΠΑΛΤΖΗ</t>
  </si>
  <si>
    <t>ΦΛΩΡΙΚΑ</t>
  </si>
  <si>
    <t>Χ390242</t>
  </si>
  <si>
    <t>895,3</t>
  </si>
  <si>
    <t>1004-1009-1050-1051-1052-1056-1059-1062-1064-1066</t>
  </si>
  <si>
    <t>ΓΚΟΒΑΡΗ</t>
  </si>
  <si>
    <t>ΑΑ427845</t>
  </si>
  <si>
    <t>892,8</t>
  </si>
  <si>
    <t>ΠΑΥΛΙΔΗΣ</t>
  </si>
  <si>
    <t>ΑΜ259120</t>
  </si>
  <si>
    <t>890,3</t>
  </si>
  <si>
    <t>ΠΑΝΑΡΕΤΟΣ</t>
  </si>
  <si>
    <t>Ρ239699</t>
  </si>
  <si>
    <t>888,7</t>
  </si>
  <si>
    <t>ΤΣΑΜΗ</t>
  </si>
  <si>
    <t>ΑΖ719631</t>
  </si>
  <si>
    <t>884,8</t>
  </si>
  <si>
    <t>ΓΕΡΟΛΥΜΑΤΟΥ</t>
  </si>
  <si>
    <t>ΑΒ245641</t>
  </si>
  <si>
    <t>881,8</t>
  </si>
  <si>
    <t>ΔΕΛΗΓΙΑΝΝΗ</t>
  </si>
  <si>
    <t>ΕΥΦΡΟΣΥΝΗ</t>
  </si>
  <si>
    <t>876,2</t>
  </si>
  <si>
    <t>ΚΕΜΕΡΛΗΣ</t>
  </si>
  <si>
    <t>ΑΚ360593</t>
  </si>
  <si>
    <t>869,6</t>
  </si>
  <si>
    <t>1110-1109-1116-1004-1113-1114-1106-1108-1111</t>
  </si>
  <si>
    <t>ΔΗΜΟΠΟΥΛΟΣ</t>
  </si>
  <si>
    <t>ΑΝ702449</t>
  </si>
  <si>
    <t>868,5</t>
  </si>
  <si>
    <t>ΒΕΡΡΟΙΟΠΟΥΛΟΥ</t>
  </si>
  <si>
    <t>ΕΛΕΩΝΟΡΑ ΕΥΤΥΧΙΑ</t>
  </si>
  <si>
    <t>Χ810857</t>
  </si>
  <si>
    <t>867,4</t>
  </si>
  <si>
    <t>ΣΟΛΩΜΟΥ</t>
  </si>
  <si>
    <t>ΝΙΚΟΛΙΑ</t>
  </si>
  <si>
    <t>Χ334605</t>
  </si>
  <si>
    <t>867,3</t>
  </si>
  <si>
    <t>ΤΖΑΝΕΤΗ</t>
  </si>
  <si>
    <t>ΑΙ229136</t>
  </si>
  <si>
    <t>863,4</t>
  </si>
  <si>
    <t>ΖΑΧΑΡΟΠΟΥΛΟΣ</t>
  </si>
  <si>
    <t>Χ339622</t>
  </si>
  <si>
    <t>859,2</t>
  </si>
  <si>
    <t>1108-1107-1113-1110-1115-1105-1106-1109-1004-1111-1005</t>
  </si>
  <si>
    <t>ΚΑΤΕΧΟΥ</t>
  </si>
  <si>
    <t>Χ427002</t>
  </si>
  <si>
    <t>856,8</t>
  </si>
  <si>
    <t>ΓΕΩΡΓΑΚΛΗ</t>
  </si>
  <si>
    <t>ΑΕ264409</t>
  </si>
  <si>
    <t>855,4</t>
  </si>
  <si>
    <t>ΚΑΜΗΝΙΩΤΗ</t>
  </si>
  <si>
    <t>ΑΖ263649</t>
  </si>
  <si>
    <t>854,9</t>
  </si>
  <si>
    <t>1101-1100-1103-1104-1004-1102</t>
  </si>
  <si>
    <t>ΠΑΠΑΓΕΩΡΓΙΟΥ</t>
  </si>
  <si>
    <t>ΑΕ657393</t>
  </si>
  <si>
    <t>854,6</t>
  </si>
  <si>
    <t>ΠΑΠΟΥΤΣΑΚΗ</t>
  </si>
  <si>
    <t>ΑΒ633249</t>
  </si>
  <si>
    <t>854,3</t>
  </si>
  <si>
    <t>1110-1101-1103-1104-1004</t>
  </si>
  <si>
    <t>ΠΕΤΤΑΣ</t>
  </si>
  <si>
    <t>ΑΜ216188</t>
  </si>
  <si>
    <t>ΣΤΑΜΠΟΥΛΗ</t>
  </si>
  <si>
    <t>ΑΚ379413</t>
  </si>
  <si>
    <t>852,8</t>
  </si>
  <si>
    <t>1104-1103-1101-1100-1004-1102</t>
  </si>
  <si>
    <t>ΜΟΥΜΟΥΡΗΣ</t>
  </si>
  <si>
    <t>ΓΕΩΡΙΟΣ</t>
  </si>
  <si>
    <t>ΑΑ013858</t>
  </si>
  <si>
    <t>852,2</t>
  </si>
  <si>
    <t>1004-1001-1093-1024</t>
  </si>
  <si>
    <t xml:space="preserve">Γούναρη </t>
  </si>
  <si>
    <t xml:space="preserve">Νικολέτα </t>
  </si>
  <si>
    <t xml:space="preserve">Αναστάσιος </t>
  </si>
  <si>
    <t>ΑΝ405716</t>
  </si>
  <si>
    <t>847,5</t>
  </si>
  <si>
    <t>ΖΩΓΡΑΦΟΣ</t>
  </si>
  <si>
    <t>Φ202275</t>
  </si>
  <si>
    <t>ΝΤΟΝΤΟΥ</t>
  </si>
  <si>
    <t>Χ928393</t>
  </si>
  <si>
    <t>ΠΑΝΟΥ</t>
  </si>
  <si>
    <t>ΑΙ089018</t>
  </si>
  <si>
    <t>657,8</t>
  </si>
  <si>
    <t>843,8</t>
  </si>
  <si>
    <t>1103-1104-1101-1100-1004-1005</t>
  </si>
  <si>
    <t>ΣΤΡΑΤΗΓΗΣ</t>
  </si>
  <si>
    <t>Χ359339</t>
  </si>
  <si>
    <t>843,6</t>
  </si>
  <si>
    <t>ΚΑΡΑΜΕΤΟΣ</t>
  </si>
  <si>
    <t>ΑΚ392516</t>
  </si>
  <si>
    <t>763,4</t>
  </si>
  <si>
    <t>843,4</t>
  </si>
  <si>
    <t>ΚΑΛΑΜΠΟΥΚΑ</t>
  </si>
  <si>
    <t>ΠΑΡΑΣΚΕΥΑΣ</t>
  </si>
  <si>
    <t>ΑΕ818069</t>
  </si>
  <si>
    <t>840,3</t>
  </si>
  <si>
    <t>ΓΙΑΚΟΥΒΗ</t>
  </si>
  <si>
    <t>ΑΗ475920</t>
  </si>
  <si>
    <t>837,9</t>
  </si>
  <si>
    <t>ΚΟΥΛΤΟΥΚΗ</t>
  </si>
  <si>
    <t>ΑΕ886521</t>
  </si>
  <si>
    <t>833,4</t>
  </si>
  <si>
    <t xml:space="preserve">ΠΑΠΑΒΑΣΙΛΕΙΟΥ </t>
  </si>
  <si>
    <t xml:space="preserve">ΒΑΣΙΛΕΙΟΣ </t>
  </si>
  <si>
    <t xml:space="preserve">ΔΗΜΗΤΡΙΟΣ </t>
  </si>
  <si>
    <t>ΑΕ199950</t>
  </si>
  <si>
    <t>832,3</t>
  </si>
  <si>
    <t>ΚΟΛΕΝΤΙΝΗ</t>
  </si>
  <si>
    <t>ΑΒ776983</t>
  </si>
  <si>
    <t>832,2</t>
  </si>
  <si>
    <t>ΚΑΡΑΝΑΣΤΑΣΗ</t>
  </si>
  <si>
    <t>ΦΑΝΗ</t>
  </si>
  <si>
    <t>ΜΑΡΙΟΣ</t>
  </si>
  <si>
    <t>ΑΒ977605</t>
  </si>
  <si>
    <t>831,4</t>
  </si>
  <si>
    <t>ΚΟΝΤΟΠΟΥΛΟΥ</t>
  </si>
  <si>
    <t>ΦΙΛΙΤΣΑ</t>
  </si>
  <si>
    <t>ΑΒ850076</t>
  </si>
  <si>
    <t>700,7</t>
  </si>
  <si>
    <t>830,7</t>
  </si>
  <si>
    <t>1103-1100-1101-1104-1004</t>
  </si>
  <si>
    <t>ΝΤΑΝΑ</t>
  </si>
  <si>
    <t>ΑΚ333343</t>
  </si>
  <si>
    <t>ΑΑ477679</t>
  </si>
  <si>
    <t>822,5</t>
  </si>
  <si>
    <t>ΚΑΡΑΝΤΖΟΥΛΗΣ</t>
  </si>
  <si>
    <t>Χ284867</t>
  </si>
  <si>
    <t>672,1</t>
  </si>
  <si>
    <t>822,1</t>
  </si>
  <si>
    <t>ΜΙΣΤΡΑ</t>
  </si>
  <si>
    <t>ΑΑ271191</t>
  </si>
  <si>
    <t>ΠΕΤΡΑΚΗ</t>
  </si>
  <si>
    <t>ΑΖ961382</t>
  </si>
  <si>
    <t>812,1</t>
  </si>
  <si>
    <t>ΜΑΣΙΑΚΟΥ</t>
  </si>
  <si>
    <t>ΜΑΡΙΑ ΧΑΡΑ</t>
  </si>
  <si>
    <t>ΑΚ036301</t>
  </si>
  <si>
    <t>Καραμανωλάκη</t>
  </si>
  <si>
    <t>Κωνσταντίνα</t>
  </si>
  <si>
    <t>Γεώργιος</t>
  </si>
  <si>
    <t>ΑΝ920948</t>
  </si>
  <si>
    <t>ΚΑΤΣΙΓΙΑΝΝΗ</t>
  </si>
  <si>
    <t>ΑΚ408200</t>
  </si>
  <si>
    <t>680,9</t>
  </si>
  <si>
    <t>ΠΟΝΤΙΚΗΣ</t>
  </si>
  <si>
    <t>ΑΣΤΕΡΙΟΣ</t>
  </si>
  <si>
    <t>ΑΕ680319</t>
  </si>
  <si>
    <t>801,1</t>
  </si>
  <si>
    <t>ΡΟΥΜΠΑΣ</t>
  </si>
  <si>
    <t>ΑΚ934352</t>
  </si>
  <si>
    <t>1004-1005-1106-1108-1113-1114-1116</t>
  </si>
  <si>
    <t>ΧΑΡΙΛΑΟΥ</t>
  </si>
  <si>
    <t>ΑΒ090181</t>
  </si>
  <si>
    <t>799,1</t>
  </si>
  <si>
    <t>ΑΣΙΑΝΟΣ</t>
  </si>
  <si>
    <t>ΑΑ411884</t>
  </si>
  <si>
    <t>794,9</t>
  </si>
  <si>
    <t>ΒΑΡΣΟΥ</t>
  </si>
  <si>
    <t>ΖΩΗ-ΜΑΡΙΑ</t>
  </si>
  <si>
    <t>ΑΒ290204</t>
  </si>
  <si>
    <t>794,5</t>
  </si>
  <si>
    <t>1104-1103-1101-1004</t>
  </si>
  <si>
    <t>ΚΑΡΟΥΤΣΟΣ</t>
  </si>
  <si>
    <t>Τ375873</t>
  </si>
  <si>
    <t>ΚΟΒΕ</t>
  </si>
  <si>
    <t>ΑΕ218901</t>
  </si>
  <si>
    <t>792,6</t>
  </si>
  <si>
    <t>ΒΑΛΚΑΝΑΣ</t>
  </si>
  <si>
    <t>ΑΖ736155</t>
  </si>
  <si>
    <t>791,2</t>
  </si>
  <si>
    <t>ΜΗΤΣΙΟΥ</t>
  </si>
  <si>
    <t>Χ341648</t>
  </si>
  <si>
    <t>790,5</t>
  </si>
  <si>
    <t>1004-1006-1005</t>
  </si>
  <si>
    <t>ΤΖΗΜΑΣ</t>
  </si>
  <si>
    <t>ΚΩΝΣΤΑΝΤΙΝΟΣ ΑΠΟΣΤΟΛ</t>
  </si>
  <si>
    <t>ΑΖ277119</t>
  </si>
  <si>
    <t>ΠΑΠΑΡΟΥΝΗΣ</t>
  </si>
  <si>
    <t>Φ437913</t>
  </si>
  <si>
    <t>784,6</t>
  </si>
  <si>
    <t>1114-1106-1108-1110-1116-1113-1004</t>
  </si>
  <si>
    <t>ΣΙΑΠΑΚΑΣ</t>
  </si>
  <si>
    <t>ΑΒ152754</t>
  </si>
  <si>
    <t>713,9</t>
  </si>
  <si>
    <t>783,9</t>
  </si>
  <si>
    <t>ΜΟΣΧΟΝΑΣ</t>
  </si>
  <si>
    <t>ΣΤΥΛΙΑΝΟΣ ΝΙΚΟΛΑΟΣ</t>
  </si>
  <si>
    <t>ΑΒ284194</t>
  </si>
  <si>
    <t>782,4</t>
  </si>
  <si>
    <t>ΚΟΡΔΑΛΗΣ</t>
  </si>
  <si>
    <t>ΑΒ083902</t>
  </si>
  <si>
    <t>655,6</t>
  </si>
  <si>
    <t>778,6</t>
  </si>
  <si>
    <t>ΠΕΠΟΝΗΣ</t>
  </si>
  <si>
    <t>ΜΙΛΤΙΑΔΗΣ</t>
  </si>
  <si>
    <t>ΑΗ248023</t>
  </si>
  <si>
    <t>ΚΟΡΤΣΕΛΗΣ</t>
  </si>
  <si>
    <t>Φ336554</t>
  </si>
  <si>
    <t>711,7</t>
  </si>
  <si>
    <t>776,7</t>
  </si>
  <si>
    <t>ΚΟΥΤΣΑΝΙΤΗ</t>
  </si>
  <si>
    <t>ΑΝΘΟΥΛΑ</t>
  </si>
  <si>
    <t>ΑΝ433897</t>
  </si>
  <si>
    <t>ΙΩΑΝΝΟΥ</t>
  </si>
  <si>
    <t>ΑΓΓΕΛΑΚΗΣ</t>
  </si>
  <si>
    <t>Π195022</t>
  </si>
  <si>
    <t>775,1</t>
  </si>
  <si>
    <t>1112-1116-1110-1107-1108-1113-1114-1105-1117-1106-1004-1005</t>
  </si>
  <si>
    <t>ΓΙΑΝΝΑΚΑΚΗ</t>
  </si>
  <si>
    <t>ΑΝ195209</t>
  </si>
  <si>
    <t>772,5</t>
  </si>
  <si>
    <t>ΤΣΙΑΚΜΑΚΗΣ</t>
  </si>
  <si>
    <t>ΑΑ304136</t>
  </si>
  <si>
    <t>771,4</t>
  </si>
  <si>
    <t>ΜΠΛΙΧΑΣ</t>
  </si>
  <si>
    <t>ΑΕ276403</t>
  </si>
  <si>
    <t>768,1</t>
  </si>
  <si>
    <t>ΜΠΟΥΝΤΙΝΟΣ</t>
  </si>
  <si>
    <t>ΑΡΙΣΤΟΤΕΛΗΣ</t>
  </si>
  <si>
    <t>ΕΥΑΓΓΕΛΛΟΣ</t>
  </si>
  <si>
    <t>ΑΜ 370969</t>
  </si>
  <si>
    <t>766,3</t>
  </si>
  <si>
    <t>ΛΙΑΚΟΠΟΥΛΟΣ</t>
  </si>
  <si>
    <t>Π212522</t>
  </si>
  <si>
    <t>ΧΡΥΣΙΚΟΥ</t>
  </si>
  <si>
    <t>ΙΟΥΛΙΑ</t>
  </si>
  <si>
    <t>ΑΑ976916</t>
  </si>
  <si>
    <t>763,7</t>
  </si>
  <si>
    <t xml:space="preserve">ΝΑΣΚΑ </t>
  </si>
  <si>
    <t>ΑΝΙΣΑ</t>
  </si>
  <si>
    <t>ΠΕΤΡΑΚ</t>
  </si>
  <si>
    <t>ΑΙ339551</t>
  </si>
  <si>
    <t>691,9</t>
  </si>
  <si>
    <t>761,9</t>
  </si>
  <si>
    <t>ΑΜ983346</t>
  </si>
  <si>
    <t>759,6</t>
  </si>
  <si>
    <t>1104-1103-1100-1101-1004-1102</t>
  </si>
  <si>
    <t>ΠΑΝΟΠΟΥΛΟΥ</t>
  </si>
  <si>
    <t>ΑΕ246562</t>
  </si>
  <si>
    <t>757,1</t>
  </si>
  <si>
    <t>ΚΑΒΒΑΔΙΑΣ</t>
  </si>
  <si>
    <t>ΑΗ220414</t>
  </si>
  <si>
    <t>752,7</t>
  </si>
  <si>
    <t>ΣΑΒΒΑ</t>
  </si>
  <si>
    <t>ΒΑΓΙΑ ΜΑΡΙΑΝΝΑ</t>
  </si>
  <si>
    <t>ΑΒ773083</t>
  </si>
  <si>
    <t>747,6</t>
  </si>
  <si>
    <t>ΔΑΓΚΛΗ</t>
  </si>
  <si>
    <t>ΕΥΠΡΑΞΙΑ</t>
  </si>
  <si>
    <t>ΑΖ318226</t>
  </si>
  <si>
    <t>746,1</t>
  </si>
  <si>
    <t>ΤΣΟΒΟΛΑ</t>
  </si>
  <si>
    <t>ΑΒ471044</t>
  </si>
  <si>
    <t>738,4</t>
  </si>
  <si>
    <t>ΜΠΛΙΑΜΠΛΙΑΣ</t>
  </si>
  <si>
    <t>ΑΒ861383</t>
  </si>
  <si>
    <t>1006-1003-1004-1005</t>
  </si>
  <si>
    <t>ΚΑΡΑΓΕΩΡΓΟΥ</t>
  </si>
  <si>
    <t>ΒΕΛΙΣΣΑΡΙΟΣ</t>
  </si>
  <si>
    <t>ΑΖ721363</t>
  </si>
  <si>
    <t>ΚΑΝΑΚΑΡΑΚΗ</t>
  </si>
  <si>
    <t>ΡΟΔΑΝΘΗ</t>
  </si>
  <si>
    <t>ΑΒ482474</t>
  </si>
  <si>
    <t>708,7</t>
  </si>
  <si>
    <t>ΧΑΙΤΙΔΗΣ</t>
  </si>
  <si>
    <t>ΑΑ869658</t>
  </si>
  <si>
    <t>702,1</t>
  </si>
  <si>
    <t>ΑΜ490784</t>
  </si>
  <si>
    <t>661,1</t>
  </si>
  <si>
    <t>691,1</t>
  </si>
  <si>
    <t>ΖΥΜΑΤΟΥΡΑΣ</t>
  </si>
  <si>
    <t>ΑΗ221800</t>
  </si>
  <si>
    <t>ΚΑΛΟΓΕΡΑ</t>
  </si>
  <si>
    <t>ΑΒ216865</t>
  </si>
  <si>
    <t>588,5</t>
  </si>
  <si>
    <t>668,5</t>
  </si>
  <si>
    <t>ΒΕΛΟΝΑΣ</t>
  </si>
  <si>
    <t>ΜΑΡΙΝΟΣ</t>
  </si>
  <si>
    <t>Τ890003</t>
  </si>
  <si>
    <t>ΤΣΙΡΟΠΟΥΛΟΣ</t>
  </si>
  <si>
    <t>ΚΩΝΣΤΑΝΤΙΝΟΣ ΔΙΟΝΥΣΙΟΣ</t>
  </si>
  <si>
    <t>ΑΚ401390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</si>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</sst>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7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1509</v>
      </c>
      <c r="C8" t="s">
        <v>13</v>
      </c>
      <c r="D8" t="s">
        <v>14</v>
      </c>
      <c r="E8" t="s">
        <v>15</v>
      </c>
      <c r="F8" t="s">
        <v>16</v>
      </c>
      <c r="G8" t="str">
        <f>"201308000076"</f>
        <v>201308000076</v>
      </c>
      <c r="H8" t="s">
        <v>17</v>
      </c>
      <c r="I8">
        <v>150</v>
      </c>
      <c r="J8">
        <v>400</v>
      </c>
      <c r="K8">
        <v>0</v>
      </c>
      <c r="L8">
        <v>200</v>
      </c>
      <c r="M8">
        <v>30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2145</v>
      </c>
      <c r="C10" t="s">
        <v>20</v>
      </c>
      <c r="D10" t="s">
        <v>21</v>
      </c>
      <c r="E10" t="s">
        <v>22</v>
      </c>
      <c r="F10" t="s">
        <v>23</v>
      </c>
      <c r="G10" t="str">
        <f>"00185353"</f>
        <v>00185353</v>
      </c>
      <c r="H10" t="s">
        <v>24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55</v>
      </c>
      <c r="W10">
        <v>385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3566</v>
      </c>
      <c r="C12" t="s">
        <v>27</v>
      </c>
      <c r="D12" t="s">
        <v>28</v>
      </c>
      <c r="E12" t="s">
        <v>29</v>
      </c>
      <c r="F12" t="s">
        <v>30</v>
      </c>
      <c r="G12" t="str">
        <f>"00351502"</f>
        <v>00351502</v>
      </c>
      <c r="H12">
        <v>792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2290</v>
      </c>
    </row>
    <row r="13" spans="1:30" x14ac:dyDescent="0.25">
      <c r="H13" t="s">
        <v>31</v>
      </c>
    </row>
    <row r="14" spans="1:30" x14ac:dyDescent="0.25">
      <c r="A14">
        <v>4</v>
      </c>
      <c r="B14">
        <v>4648</v>
      </c>
      <c r="C14" t="s">
        <v>32</v>
      </c>
      <c r="D14" t="s">
        <v>33</v>
      </c>
      <c r="E14" t="s">
        <v>34</v>
      </c>
      <c r="F14" t="s">
        <v>35</v>
      </c>
      <c r="G14" t="str">
        <f>"201412006378"</f>
        <v>201412006378</v>
      </c>
      <c r="H14" t="s">
        <v>36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3674</v>
      </c>
      <c r="C16" t="s">
        <v>39</v>
      </c>
      <c r="D16" t="s">
        <v>40</v>
      </c>
      <c r="E16" t="s">
        <v>34</v>
      </c>
      <c r="F16" t="s">
        <v>41</v>
      </c>
      <c r="G16" t="str">
        <f>"201412006413"</f>
        <v>201412006413</v>
      </c>
      <c r="H16" t="s">
        <v>42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50</v>
      </c>
      <c r="Q16">
        <v>30</v>
      </c>
      <c r="R16">
        <v>0</v>
      </c>
      <c r="S16">
        <v>0</v>
      </c>
      <c r="T16">
        <v>50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1986</v>
      </c>
      <c r="C18" t="s">
        <v>45</v>
      </c>
      <c r="D18" t="s">
        <v>46</v>
      </c>
      <c r="E18" t="s">
        <v>28</v>
      </c>
      <c r="F18" t="s">
        <v>47</v>
      </c>
      <c r="G18" t="str">
        <f>"00034519"</f>
        <v>00034519</v>
      </c>
      <c r="H18">
        <v>825</v>
      </c>
      <c r="I18">
        <v>150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>
        <v>2233</v>
      </c>
    </row>
    <row r="19" spans="1:30" x14ac:dyDescent="0.25">
      <c r="H19" t="s">
        <v>31</v>
      </c>
    </row>
    <row r="20" spans="1:30" x14ac:dyDescent="0.25">
      <c r="A20">
        <v>7</v>
      </c>
      <c r="B20">
        <v>1879</v>
      </c>
      <c r="C20" t="s">
        <v>48</v>
      </c>
      <c r="D20" t="s">
        <v>49</v>
      </c>
      <c r="E20" t="s">
        <v>50</v>
      </c>
      <c r="F20" t="s">
        <v>51</v>
      </c>
      <c r="G20" t="str">
        <f>"00012899"</f>
        <v>00012899</v>
      </c>
      <c r="H20" t="s">
        <v>42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50</v>
      </c>
      <c r="Q20">
        <v>0</v>
      </c>
      <c r="R20">
        <v>30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52</v>
      </c>
    </row>
    <row r="21" spans="1:30" x14ac:dyDescent="0.25">
      <c r="H21" t="s">
        <v>53</v>
      </c>
    </row>
    <row r="22" spans="1:30" x14ac:dyDescent="0.25">
      <c r="A22">
        <v>8</v>
      </c>
      <c r="B22">
        <v>1331</v>
      </c>
      <c r="C22" t="s">
        <v>54</v>
      </c>
      <c r="D22" t="s">
        <v>55</v>
      </c>
      <c r="E22" t="s">
        <v>56</v>
      </c>
      <c r="F22" t="s">
        <v>57</v>
      </c>
      <c r="G22" t="str">
        <f>"00019035"</f>
        <v>00019035</v>
      </c>
      <c r="H22" t="s">
        <v>58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26</v>
      </c>
      <c r="W22">
        <v>182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59</v>
      </c>
    </row>
    <row r="23" spans="1:30" x14ac:dyDescent="0.25">
      <c r="H23">
        <v>1004</v>
      </c>
    </row>
    <row r="24" spans="1:30" x14ac:dyDescent="0.25">
      <c r="A24">
        <v>9</v>
      </c>
      <c r="B24">
        <v>1419</v>
      </c>
      <c r="C24" t="s">
        <v>60</v>
      </c>
      <c r="D24" t="s">
        <v>22</v>
      </c>
      <c r="E24" t="s">
        <v>28</v>
      </c>
      <c r="F24" t="s">
        <v>61</v>
      </c>
      <c r="G24" t="str">
        <f>"201504000613"</f>
        <v>201504000613</v>
      </c>
      <c r="H24" t="s">
        <v>62</v>
      </c>
      <c r="I24">
        <v>0</v>
      </c>
      <c r="J24">
        <v>400</v>
      </c>
      <c r="K24">
        <v>0</v>
      </c>
      <c r="L24">
        <v>200</v>
      </c>
      <c r="M24">
        <v>30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63</v>
      </c>
    </row>
    <row r="25" spans="1:30" x14ac:dyDescent="0.25">
      <c r="H25" t="s">
        <v>64</v>
      </c>
    </row>
    <row r="26" spans="1:30" x14ac:dyDescent="0.25">
      <c r="A26">
        <v>10</v>
      </c>
      <c r="B26">
        <v>1261</v>
      </c>
      <c r="C26" t="s">
        <v>65</v>
      </c>
      <c r="D26" t="s">
        <v>66</v>
      </c>
      <c r="E26" t="s">
        <v>28</v>
      </c>
      <c r="F26" t="s">
        <v>67</v>
      </c>
      <c r="G26" t="str">
        <f>"00013113"</f>
        <v>00013113</v>
      </c>
      <c r="H26" t="s">
        <v>68</v>
      </c>
      <c r="I26">
        <v>150</v>
      </c>
      <c r="J26">
        <v>0</v>
      </c>
      <c r="K26">
        <v>200</v>
      </c>
      <c r="L26">
        <v>0</v>
      </c>
      <c r="M26">
        <v>100</v>
      </c>
      <c r="N26">
        <v>30</v>
      </c>
      <c r="O26">
        <v>50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69</v>
      </c>
    </row>
    <row r="27" spans="1:30" x14ac:dyDescent="0.25">
      <c r="H27" t="s">
        <v>70</v>
      </c>
    </row>
    <row r="28" spans="1:30" x14ac:dyDescent="0.25">
      <c r="A28">
        <v>11</v>
      </c>
      <c r="B28">
        <v>2082</v>
      </c>
      <c r="C28" t="s">
        <v>71</v>
      </c>
      <c r="D28" t="s">
        <v>72</v>
      </c>
      <c r="E28" t="s">
        <v>15</v>
      </c>
      <c r="F28" t="s">
        <v>73</v>
      </c>
      <c r="G28" t="str">
        <f>"201511022803"</f>
        <v>201511022803</v>
      </c>
      <c r="H28" t="s">
        <v>68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52</v>
      </c>
      <c r="W28">
        <v>364</v>
      </c>
      <c r="X28">
        <v>0</v>
      </c>
      <c r="Z28">
        <v>0</v>
      </c>
      <c r="AA28">
        <v>0</v>
      </c>
      <c r="AB28">
        <v>18</v>
      </c>
      <c r="AC28">
        <v>306</v>
      </c>
      <c r="AD28" t="s">
        <v>74</v>
      </c>
    </row>
    <row r="29" spans="1:30" x14ac:dyDescent="0.25">
      <c r="H29" t="s">
        <v>75</v>
      </c>
    </row>
    <row r="30" spans="1:30" x14ac:dyDescent="0.25">
      <c r="A30">
        <v>12</v>
      </c>
      <c r="B30">
        <v>1911</v>
      </c>
      <c r="C30" t="s">
        <v>76</v>
      </c>
      <c r="D30" t="s">
        <v>77</v>
      </c>
      <c r="E30" t="s">
        <v>78</v>
      </c>
      <c r="F30" t="s">
        <v>79</v>
      </c>
      <c r="G30" t="str">
        <f>"00138063"</f>
        <v>00138063</v>
      </c>
      <c r="H30" t="s">
        <v>80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81</v>
      </c>
    </row>
    <row r="31" spans="1:30" x14ac:dyDescent="0.25">
      <c r="H31" t="s">
        <v>31</v>
      </c>
    </row>
    <row r="32" spans="1:30" x14ac:dyDescent="0.25">
      <c r="A32">
        <v>13</v>
      </c>
      <c r="B32">
        <v>1191</v>
      </c>
      <c r="C32" t="s">
        <v>82</v>
      </c>
      <c r="D32" t="s">
        <v>83</v>
      </c>
      <c r="E32" t="s">
        <v>84</v>
      </c>
      <c r="F32" t="s">
        <v>85</v>
      </c>
      <c r="G32" t="str">
        <f>"00012480"</f>
        <v>00012480</v>
      </c>
      <c r="H32" t="s">
        <v>86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0</v>
      </c>
      <c r="P32">
        <v>30</v>
      </c>
      <c r="Q32">
        <v>50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87</v>
      </c>
    </row>
    <row r="33" spans="1:30" x14ac:dyDescent="0.25">
      <c r="H33" t="s">
        <v>70</v>
      </c>
    </row>
    <row r="34" spans="1:30" x14ac:dyDescent="0.25">
      <c r="A34">
        <v>14</v>
      </c>
      <c r="B34">
        <v>4455</v>
      </c>
      <c r="C34" t="s">
        <v>88</v>
      </c>
      <c r="D34" t="s">
        <v>89</v>
      </c>
      <c r="E34" t="s">
        <v>55</v>
      </c>
      <c r="F34" t="s">
        <v>90</v>
      </c>
      <c r="G34" t="str">
        <f>"201511023578"</f>
        <v>201511023578</v>
      </c>
      <c r="H34" t="s">
        <v>91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92</v>
      </c>
    </row>
    <row r="35" spans="1:30" x14ac:dyDescent="0.25">
      <c r="H35" t="s">
        <v>93</v>
      </c>
    </row>
    <row r="36" spans="1:30" x14ac:dyDescent="0.25">
      <c r="A36">
        <v>15</v>
      </c>
      <c r="B36">
        <v>755</v>
      </c>
      <c r="C36" t="s">
        <v>94</v>
      </c>
      <c r="D36" t="s">
        <v>95</v>
      </c>
      <c r="E36" t="s">
        <v>96</v>
      </c>
      <c r="F36" t="s">
        <v>97</v>
      </c>
      <c r="G36" t="str">
        <f>"200801002882"</f>
        <v>200801002882</v>
      </c>
      <c r="H36" t="s">
        <v>98</v>
      </c>
      <c r="I36">
        <v>0</v>
      </c>
      <c r="J36">
        <v>400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99</v>
      </c>
    </row>
    <row r="37" spans="1:30" x14ac:dyDescent="0.25">
      <c r="H37" t="s">
        <v>100</v>
      </c>
    </row>
    <row r="38" spans="1:30" x14ac:dyDescent="0.25">
      <c r="A38">
        <v>16</v>
      </c>
      <c r="B38">
        <v>4705</v>
      </c>
      <c r="C38" t="s">
        <v>101</v>
      </c>
      <c r="D38" t="s">
        <v>102</v>
      </c>
      <c r="E38" t="s">
        <v>96</v>
      </c>
      <c r="F38" t="s">
        <v>103</v>
      </c>
      <c r="G38" t="str">
        <f>"201412005731"</f>
        <v>201412005731</v>
      </c>
      <c r="H38" t="s">
        <v>104</v>
      </c>
      <c r="I38">
        <v>0</v>
      </c>
      <c r="J38">
        <v>400</v>
      </c>
      <c r="K38">
        <v>60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60</v>
      </c>
      <c r="W38">
        <v>420</v>
      </c>
      <c r="X38">
        <v>0</v>
      </c>
      <c r="Z38">
        <v>0</v>
      </c>
      <c r="AA38">
        <v>0</v>
      </c>
      <c r="AB38">
        <v>24</v>
      </c>
      <c r="AC38">
        <v>408</v>
      </c>
      <c r="AD38" t="s">
        <v>105</v>
      </c>
    </row>
    <row r="39" spans="1:30" x14ac:dyDescent="0.25">
      <c r="H39">
        <v>1004</v>
      </c>
    </row>
    <row r="40" spans="1:30" x14ac:dyDescent="0.25">
      <c r="A40">
        <v>17</v>
      </c>
      <c r="B40">
        <v>2652</v>
      </c>
      <c r="C40" t="s">
        <v>106</v>
      </c>
      <c r="D40" t="s">
        <v>107</v>
      </c>
      <c r="E40" t="s">
        <v>108</v>
      </c>
      <c r="F40" t="s">
        <v>109</v>
      </c>
      <c r="G40" t="str">
        <f>"00363788"</f>
        <v>00363788</v>
      </c>
      <c r="H40" t="s">
        <v>110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0</v>
      </c>
      <c r="P40">
        <v>50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111</v>
      </c>
    </row>
    <row r="41" spans="1:30" x14ac:dyDescent="0.25">
      <c r="H41">
        <v>1004</v>
      </c>
    </row>
    <row r="42" spans="1:30" x14ac:dyDescent="0.25">
      <c r="A42">
        <v>18</v>
      </c>
      <c r="B42">
        <v>3876</v>
      </c>
      <c r="C42" t="s">
        <v>112</v>
      </c>
      <c r="D42" t="s">
        <v>113</v>
      </c>
      <c r="E42" t="s">
        <v>114</v>
      </c>
      <c r="F42" t="s">
        <v>115</v>
      </c>
      <c r="G42" t="str">
        <f>"00011668"</f>
        <v>00011668</v>
      </c>
      <c r="H42">
        <v>858</v>
      </c>
      <c r="I42">
        <v>0</v>
      </c>
      <c r="J42">
        <v>400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>
        <v>2116</v>
      </c>
    </row>
    <row r="43" spans="1:30" x14ac:dyDescent="0.25">
      <c r="H43" t="s">
        <v>116</v>
      </c>
    </row>
    <row r="44" spans="1:30" x14ac:dyDescent="0.25">
      <c r="A44">
        <v>19</v>
      </c>
      <c r="B44">
        <v>2241</v>
      </c>
      <c r="C44" t="s">
        <v>117</v>
      </c>
      <c r="D44" t="s">
        <v>118</v>
      </c>
      <c r="E44" t="s">
        <v>34</v>
      </c>
      <c r="F44" t="s">
        <v>119</v>
      </c>
      <c r="G44" t="str">
        <f>"00012965"</f>
        <v>00012965</v>
      </c>
      <c r="H44" t="s">
        <v>120</v>
      </c>
      <c r="I44">
        <v>0</v>
      </c>
      <c r="J44">
        <v>400</v>
      </c>
      <c r="K44">
        <v>0</v>
      </c>
      <c r="L44">
        <v>260</v>
      </c>
      <c r="M44">
        <v>0</v>
      </c>
      <c r="N44">
        <v>70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121</v>
      </c>
    </row>
    <row r="45" spans="1:30" x14ac:dyDescent="0.25">
      <c r="H45" t="s">
        <v>122</v>
      </c>
    </row>
    <row r="46" spans="1:30" x14ac:dyDescent="0.25">
      <c r="A46">
        <v>20</v>
      </c>
      <c r="B46">
        <v>3457</v>
      </c>
      <c r="C46" t="s">
        <v>123</v>
      </c>
      <c r="D46" t="s">
        <v>56</v>
      </c>
      <c r="E46" t="s">
        <v>124</v>
      </c>
      <c r="F46" t="s">
        <v>125</v>
      </c>
      <c r="G46" t="str">
        <f>"00069276"</f>
        <v>00069276</v>
      </c>
      <c r="H46" t="s">
        <v>126</v>
      </c>
      <c r="I46">
        <v>0</v>
      </c>
      <c r="J46">
        <v>400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127</v>
      </c>
    </row>
    <row r="47" spans="1:30" x14ac:dyDescent="0.25">
      <c r="H47" t="s">
        <v>128</v>
      </c>
    </row>
    <row r="48" spans="1:30" x14ac:dyDescent="0.25">
      <c r="A48">
        <v>21</v>
      </c>
      <c r="B48">
        <v>2055</v>
      </c>
      <c r="C48" t="s">
        <v>129</v>
      </c>
      <c r="D48" t="s">
        <v>14</v>
      </c>
      <c r="E48" t="s">
        <v>130</v>
      </c>
      <c r="F48" t="s">
        <v>131</v>
      </c>
      <c r="G48" t="str">
        <f>"201412006232"</f>
        <v>201412006232</v>
      </c>
      <c r="H48" t="s">
        <v>132</v>
      </c>
      <c r="I48">
        <v>0</v>
      </c>
      <c r="J48">
        <v>400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133</v>
      </c>
    </row>
    <row r="49" spans="1:30" x14ac:dyDescent="0.25">
      <c r="H49" t="s">
        <v>134</v>
      </c>
    </row>
    <row r="50" spans="1:30" x14ac:dyDescent="0.25">
      <c r="A50">
        <v>22</v>
      </c>
      <c r="B50">
        <v>532</v>
      </c>
      <c r="C50" t="s">
        <v>135</v>
      </c>
      <c r="D50" t="s">
        <v>136</v>
      </c>
      <c r="E50" t="s">
        <v>22</v>
      </c>
      <c r="F50" t="s">
        <v>137</v>
      </c>
      <c r="G50" t="str">
        <f>"201411001685"</f>
        <v>201411001685</v>
      </c>
      <c r="H50" t="s">
        <v>138</v>
      </c>
      <c r="I50">
        <v>0</v>
      </c>
      <c r="J50">
        <v>400</v>
      </c>
      <c r="K50">
        <v>0</v>
      </c>
      <c r="L50">
        <v>200</v>
      </c>
      <c r="M50">
        <v>0</v>
      </c>
      <c r="N50">
        <v>70</v>
      </c>
      <c r="O50">
        <v>0</v>
      </c>
      <c r="P50">
        <v>30</v>
      </c>
      <c r="Q50">
        <v>50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139</v>
      </c>
    </row>
    <row r="51" spans="1:30" x14ac:dyDescent="0.25">
      <c r="H51" t="s">
        <v>70</v>
      </c>
    </row>
    <row r="52" spans="1:30" x14ac:dyDescent="0.25">
      <c r="A52">
        <v>23</v>
      </c>
      <c r="B52">
        <v>4674</v>
      </c>
      <c r="C52" t="s">
        <v>140</v>
      </c>
      <c r="D52" t="s">
        <v>141</v>
      </c>
      <c r="E52" t="s">
        <v>78</v>
      </c>
      <c r="F52" t="s">
        <v>142</v>
      </c>
      <c r="G52" t="str">
        <f>"00013911"</f>
        <v>00013911</v>
      </c>
      <c r="H52">
        <v>770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76</v>
      </c>
      <c r="W52">
        <v>532</v>
      </c>
      <c r="X52">
        <v>0</v>
      </c>
      <c r="Z52">
        <v>0</v>
      </c>
      <c r="AA52">
        <v>0</v>
      </c>
      <c r="AB52">
        <v>8</v>
      </c>
      <c r="AC52">
        <v>136</v>
      </c>
      <c r="AD52">
        <v>2108</v>
      </c>
    </row>
    <row r="53" spans="1:30" x14ac:dyDescent="0.25">
      <c r="H53" t="s">
        <v>143</v>
      </c>
    </row>
    <row r="54" spans="1:30" x14ac:dyDescent="0.25">
      <c r="A54">
        <v>24</v>
      </c>
      <c r="B54">
        <v>3256</v>
      </c>
      <c r="C54" t="s">
        <v>144</v>
      </c>
      <c r="D54" t="s">
        <v>28</v>
      </c>
      <c r="E54" t="s">
        <v>124</v>
      </c>
      <c r="F54" t="s">
        <v>145</v>
      </c>
      <c r="G54" t="str">
        <f>"00036743"</f>
        <v>00036743</v>
      </c>
      <c r="H54">
        <v>847</v>
      </c>
      <c r="I54">
        <v>0</v>
      </c>
      <c r="J54">
        <v>400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>
        <v>2105</v>
      </c>
    </row>
    <row r="55" spans="1:30" x14ac:dyDescent="0.25">
      <c r="H55" t="s">
        <v>146</v>
      </c>
    </row>
    <row r="56" spans="1:30" x14ac:dyDescent="0.25">
      <c r="A56">
        <v>25</v>
      </c>
      <c r="B56">
        <v>1510</v>
      </c>
      <c r="C56" t="s">
        <v>147</v>
      </c>
      <c r="D56" t="s">
        <v>40</v>
      </c>
      <c r="E56" t="s">
        <v>148</v>
      </c>
      <c r="F56" t="s">
        <v>149</v>
      </c>
      <c r="G56" t="str">
        <f>"200801003399"</f>
        <v>200801003399</v>
      </c>
      <c r="H56" t="s">
        <v>150</v>
      </c>
      <c r="I56">
        <v>0</v>
      </c>
      <c r="J56">
        <v>400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151</v>
      </c>
    </row>
    <row r="57" spans="1:30" x14ac:dyDescent="0.25">
      <c r="H57">
        <v>1004</v>
      </c>
    </row>
    <row r="58" spans="1:30" x14ac:dyDescent="0.25">
      <c r="A58">
        <v>26</v>
      </c>
      <c r="B58">
        <v>3040</v>
      </c>
      <c r="C58" t="s">
        <v>152</v>
      </c>
      <c r="D58" t="s">
        <v>153</v>
      </c>
      <c r="E58" t="s">
        <v>78</v>
      </c>
      <c r="F58" t="s">
        <v>154</v>
      </c>
      <c r="G58" t="str">
        <f>"200801005098"</f>
        <v>200801005098</v>
      </c>
      <c r="H58" t="s">
        <v>110</v>
      </c>
      <c r="I58">
        <v>0</v>
      </c>
      <c r="J58">
        <v>400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30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155</v>
      </c>
    </row>
    <row r="59" spans="1:30" x14ac:dyDescent="0.25">
      <c r="H59" t="s">
        <v>156</v>
      </c>
    </row>
    <row r="60" spans="1:30" x14ac:dyDescent="0.25">
      <c r="A60">
        <v>27</v>
      </c>
      <c r="B60">
        <v>1260</v>
      </c>
      <c r="C60" t="s">
        <v>157</v>
      </c>
      <c r="D60" t="s">
        <v>158</v>
      </c>
      <c r="E60" t="s">
        <v>78</v>
      </c>
      <c r="F60" t="s">
        <v>159</v>
      </c>
      <c r="G60" t="str">
        <f>"201511015682"</f>
        <v>201511015682</v>
      </c>
      <c r="H60" t="s">
        <v>160</v>
      </c>
      <c r="I60">
        <v>0</v>
      </c>
      <c r="J60">
        <v>400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80</v>
      </c>
      <c r="W60">
        <v>560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161</v>
      </c>
    </row>
    <row r="61" spans="1:30" x14ac:dyDescent="0.25">
      <c r="H61" t="s">
        <v>162</v>
      </c>
    </row>
    <row r="62" spans="1:30" x14ac:dyDescent="0.25">
      <c r="A62">
        <v>28</v>
      </c>
      <c r="B62">
        <v>2122</v>
      </c>
      <c r="C62" t="s">
        <v>163</v>
      </c>
      <c r="D62" t="s">
        <v>164</v>
      </c>
      <c r="E62" t="s">
        <v>165</v>
      </c>
      <c r="F62" t="s">
        <v>166</v>
      </c>
      <c r="G62" t="str">
        <f>"201504002538"</f>
        <v>201504002538</v>
      </c>
      <c r="H62" t="s">
        <v>167</v>
      </c>
      <c r="I62">
        <v>0</v>
      </c>
      <c r="J62">
        <v>400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168</v>
      </c>
    </row>
    <row r="63" spans="1:30" x14ac:dyDescent="0.25">
      <c r="H63" t="s">
        <v>169</v>
      </c>
    </row>
    <row r="64" spans="1:30" x14ac:dyDescent="0.25">
      <c r="A64">
        <v>29</v>
      </c>
      <c r="B64">
        <v>4909</v>
      </c>
      <c r="C64" t="s">
        <v>170</v>
      </c>
      <c r="D64" t="s">
        <v>171</v>
      </c>
      <c r="E64" t="s">
        <v>28</v>
      </c>
      <c r="F64" t="s">
        <v>172</v>
      </c>
      <c r="G64" t="str">
        <f>"00014546"</f>
        <v>00014546</v>
      </c>
      <c r="H64" t="s">
        <v>173</v>
      </c>
      <c r="I64">
        <v>0</v>
      </c>
      <c r="J64">
        <v>400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174</v>
      </c>
    </row>
    <row r="65" spans="1:30" x14ac:dyDescent="0.25">
      <c r="H65" t="s">
        <v>175</v>
      </c>
    </row>
    <row r="66" spans="1:30" x14ac:dyDescent="0.25">
      <c r="A66">
        <v>30</v>
      </c>
      <c r="B66">
        <v>4155</v>
      </c>
      <c r="C66" t="s">
        <v>176</v>
      </c>
      <c r="D66" t="s">
        <v>22</v>
      </c>
      <c r="E66" t="s">
        <v>56</v>
      </c>
      <c r="F66" t="s">
        <v>177</v>
      </c>
      <c r="G66" t="str">
        <f>"201504004046"</f>
        <v>201504004046</v>
      </c>
      <c r="H66" t="s">
        <v>173</v>
      </c>
      <c r="I66">
        <v>0</v>
      </c>
      <c r="J66">
        <v>400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174</v>
      </c>
    </row>
    <row r="67" spans="1:30" x14ac:dyDescent="0.25">
      <c r="H67" t="s">
        <v>178</v>
      </c>
    </row>
    <row r="68" spans="1:30" x14ac:dyDescent="0.25">
      <c r="A68">
        <v>31</v>
      </c>
      <c r="B68">
        <v>1225</v>
      </c>
      <c r="C68" t="s">
        <v>179</v>
      </c>
      <c r="D68" t="s">
        <v>180</v>
      </c>
      <c r="E68" t="s">
        <v>55</v>
      </c>
      <c r="F68" t="s">
        <v>181</v>
      </c>
      <c r="G68" t="str">
        <f>"00015667"</f>
        <v>00015667</v>
      </c>
      <c r="H68" t="s">
        <v>173</v>
      </c>
      <c r="I68">
        <v>0</v>
      </c>
      <c r="J68">
        <v>400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174</v>
      </c>
    </row>
    <row r="69" spans="1:30" x14ac:dyDescent="0.25">
      <c r="H69" t="s">
        <v>182</v>
      </c>
    </row>
    <row r="70" spans="1:30" x14ac:dyDescent="0.25">
      <c r="A70">
        <v>32</v>
      </c>
      <c r="B70">
        <v>484</v>
      </c>
      <c r="C70" t="s">
        <v>183</v>
      </c>
      <c r="D70" t="s">
        <v>66</v>
      </c>
      <c r="E70" t="s">
        <v>124</v>
      </c>
      <c r="F70" t="s">
        <v>184</v>
      </c>
      <c r="G70" t="str">
        <f>"00013216"</f>
        <v>00013216</v>
      </c>
      <c r="H70" t="s">
        <v>185</v>
      </c>
      <c r="I70">
        <v>0</v>
      </c>
      <c r="J70">
        <v>400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186</v>
      </c>
    </row>
    <row r="71" spans="1:30" x14ac:dyDescent="0.25">
      <c r="H71" t="s">
        <v>187</v>
      </c>
    </row>
    <row r="72" spans="1:30" x14ac:dyDescent="0.25">
      <c r="A72">
        <v>33</v>
      </c>
      <c r="B72">
        <v>3896</v>
      </c>
      <c r="C72" t="s">
        <v>188</v>
      </c>
      <c r="D72" t="s">
        <v>102</v>
      </c>
      <c r="E72" t="s">
        <v>124</v>
      </c>
      <c r="F72" t="s">
        <v>189</v>
      </c>
      <c r="G72" t="str">
        <f>"00127185"</f>
        <v>00127185</v>
      </c>
      <c r="H72" t="s">
        <v>190</v>
      </c>
      <c r="I72">
        <v>0</v>
      </c>
      <c r="J72">
        <v>400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191</v>
      </c>
    </row>
    <row r="73" spans="1:30" x14ac:dyDescent="0.25">
      <c r="H73">
        <v>1004</v>
      </c>
    </row>
    <row r="74" spans="1:30" x14ac:dyDescent="0.25">
      <c r="A74">
        <v>34</v>
      </c>
      <c r="B74">
        <v>3573</v>
      </c>
      <c r="C74" t="s">
        <v>192</v>
      </c>
      <c r="D74" t="s">
        <v>21</v>
      </c>
      <c r="E74" t="s">
        <v>193</v>
      </c>
      <c r="F74" t="s">
        <v>194</v>
      </c>
      <c r="G74" t="str">
        <f>"200802008013"</f>
        <v>200802008013</v>
      </c>
      <c r="H74" t="s">
        <v>195</v>
      </c>
      <c r="I74">
        <v>0</v>
      </c>
      <c r="J74">
        <v>400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196</v>
      </c>
    </row>
    <row r="75" spans="1:30" x14ac:dyDescent="0.25">
      <c r="H75">
        <v>1004</v>
      </c>
    </row>
    <row r="76" spans="1:30" x14ac:dyDescent="0.25">
      <c r="A76">
        <v>35</v>
      </c>
      <c r="B76">
        <v>3545</v>
      </c>
      <c r="C76" t="s">
        <v>197</v>
      </c>
      <c r="D76" t="s">
        <v>198</v>
      </c>
      <c r="E76" t="s">
        <v>102</v>
      </c>
      <c r="F76" t="s">
        <v>199</v>
      </c>
      <c r="G76" t="str">
        <f>"00298225"</f>
        <v>00298225</v>
      </c>
      <c r="H76" t="s">
        <v>200</v>
      </c>
      <c r="I76">
        <v>0</v>
      </c>
      <c r="J76">
        <v>400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201</v>
      </c>
    </row>
    <row r="77" spans="1:30" x14ac:dyDescent="0.25">
      <c r="H77" t="s">
        <v>202</v>
      </c>
    </row>
    <row r="78" spans="1:30" x14ac:dyDescent="0.25">
      <c r="A78">
        <v>36</v>
      </c>
      <c r="B78">
        <v>1</v>
      </c>
      <c r="C78" t="s">
        <v>203</v>
      </c>
      <c r="D78" t="s">
        <v>204</v>
      </c>
      <c r="E78" t="s">
        <v>84</v>
      </c>
      <c r="F78" t="s">
        <v>205</v>
      </c>
      <c r="G78" t="str">
        <f>"00014690"</f>
        <v>00014690</v>
      </c>
      <c r="H78" t="s">
        <v>206</v>
      </c>
      <c r="I78">
        <v>0</v>
      </c>
      <c r="J78">
        <v>400</v>
      </c>
      <c r="K78">
        <v>0</v>
      </c>
      <c r="L78">
        <v>0</v>
      </c>
      <c r="M78">
        <v>0</v>
      </c>
      <c r="N78">
        <v>70</v>
      </c>
      <c r="O78">
        <v>50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207</v>
      </c>
    </row>
    <row r="79" spans="1:30" x14ac:dyDescent="0.25">
      <c r="H79" t="s">
        <v>208</v>
      </c>
    </row>
    <row r="80" spans="1:30" x14ac:dyDescent="0.25">
      <c r="A80">
        <v>37</v>
      </c>
      <c r="B80">
        <v>337</v>
      </c>
      <c r="C80" t="s">
        <v>209</v>
      </c>
      <c r="D80" t="s">
        <v>210</v>
      </c>
      <c r="E80" t="s">
        <v>211</v>
      </c>
      <c r="F80" t="s">
        <v>212</v>
      </c>
      <c r="G80" t="str">
        <f>"201504002599"</f>
        <v>201504002599</v>
      </c>
      <c r="H80">
        <v>792</v>
      </c>
      <c r="I80">
        <v>0</v>
      </c>
      <c r="J80">
        <v>400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2050</v>
      </c>
    </row>
    <row r="81" spans="1:30" x14ac:dyDescent="0.25">
      <c r="H81" t="s">
        <v>213</v>
      </c>
    </row>
    <row r="82" spans="1:30" x14ac:dyDescent="0.25">
      <c r="A82">
        <v>38</v>
      </c>
      <c r="B82">
        <v>2715</v>
      </c>
      <c r="C82" t="s">
        <v>214</v>
      </c>
      <c r="D82" t="s">
        <v>49</v>
      </c>
      <c r="E82" t="s">
        <v>56</v>
      </c>
      <c r="F82" t="s">
        <v>215</v>
      </c>
      <c r="G82" t="str">
        <f>"201510001133"</f>
        <v>201510001133</v>
      </c>
      <c r="H82" t="s">
        <v>216</v>
      </c>
      <c r="I82">
        <v>0</v>
      </c>
      <c r="J82">
        <v>400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217</v>
      </c>
    </row>
    <row r="83" spans="1:30" x14ac:dyDescent="0.25">
      <c r="H83" t="s">
        <v>218</v>
      </c>
    </row>
    <row r="84" spans="1:30" x14ac:dyDescent="0.25">
      <c r="A84">
        <v>39</v>
      </c>
      <c r="B84">
        <v>75</v>
      </c>
      <c r="C84" t="s">
        <v>219</v>
      </c>
      <c r="D84" t="s">
        <v>220</v>
      </c>
      <c r="E84" t="s">
        <v>28</v>
      </c>
      <c r="F84">
        <v>276864017</v>
      </c>
      <c r="G84" t="str">
        <f>"200801010269"</f>
        <v>200801010269</v>
      </c>
      <c r="H84" t="s">
        <v>36</v>
      </c>
      <c r="I84">
        <v>0</v>
      </c>
      <c r="J84">
        <v>400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221</v>
      </c>
    </row>
    <row r="85" spans="1:30" x14ac:dyDescent="0.25">
      <c r="H85" t="s">
        <v>222</v>
      </c>
    </row>
    <row r="86" spans="1:30" x14ac:dyDescent="0.25">
      <c r="A86">
        <v>40</v>
      </c>
      <c r="B86">
        <v>1895</v>
      </c>
      <c r="C86" t="s">
        <v>223</v>
      </c>
      <c r="D86" t="s">
        <v>224</v>
      </c>
      <c r="E86" t="s">
        <v>102</v>
      </c>
      <c r="F86" t="s">
        <v>225</v>
      </c>
      <c r="G86" t="str">
        <f>"00015148"</f>
        <v>00015148</v>
      </c>
      <c r="H86" t="s">
        <v>226</v>
      </c>
      <c r="I86">
        <v>0</v>
      </c>
      <c r="J86">
        <v>400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227</v>
      </c>
    </row>
    <row r="87" spans="1:30" x14ac:dyDescent="0.25">
      <c r="H87" t="s">
        <v>228</v>
      </c>
    </row>
    <row r="88" spans="1:30" x14ac:dyDescent="0.25">
      <c r="A88">
        <v>41</v>
      </c>
      <c r="B88">
        <v>2573</v>
      </c>
      <c r="C88" t="s">
        <v>229</v>
      </c>
      <c r="D88" t="s">
        <v>141</v>
      </c>
      <c r="E88" t="s">
        <v>230</v>
      </c>
      <c r="F88" t="s">
        <v>231</v>
      </c>
      <c r="G88" t="str">
        <f>"201410008574"</f>
        <v>201410008574</v>
      </c>
      <c r="H88" t="s">
        <v>232</v>
      </c>
      <c r="I88">
        <v>0</v>
      </c>
      <c r="J88">
        <v>400</v>
      </c>
      <c r="K88">
        <v>0</v>
      </c>
      <c r="L88">
        <v>200</v>
      </c>
      <c r="M88">
        <v>0</v>
      </c>
      <c r="N88">
        <v>70</v>
      </c>
      <c r="O88">
        <v>50</v>
      </c>
      <c r="P88">
        <v>0</v>
      </c>
      <c r="Q88">
        <v>0</v>
      </c>
      <c r="R88">
        <v>30</v>
      </c>
      <c r="S88">
        <v>30</v>
      </c>
      <c r="T88">
        <v>0</v>
      </c>
      <c r="U88">
        <v>0</v>
      </c>
      <c r="V88">
        <v>41</v>
      </c>
      <c r="W88">
        <v>287</v>
      </c>
      <c r="X88">
        <v>0</v>
      </c>
      <c r="Z88">
        <v>0</v>
      </c>
      <c r="AA88">
        <v>0</v>
      </c>
      <c r="AB88">
        <v>12</v>
      </c>
      <c r="AC88">
        <v>204</v>
      </c>
      <c r="AD88" t="s">
        <v>227</v>
      </c>
    </row>
    <row r="89" spans="1:30" x14ac:dyDescent="0.25">
      <c r="H89" t="s">
        <v>233</v>
      </c>
    </row>
    <row r="90" spans="1:30" x14ac:dyDescent="0.25">
      <c r="A90">
        <v>42</v>
      </c>
      <c r="B90">
        <v>1605</v>
      </c>
      <c r="C90" t="s">
        <v>234</v>
      </c>
      <c r="D90" t="s">
        <v>14</v>
      </c>
      <c r="E90" t="s">
        <v>235</v>
      </c>
      <c r="F90" t="s">
        <v>236</v>
      </c>
      <c r="G90" t="str">
        <f>"201511009059"</f>
        <v>201511009059</v>
      </c>
      <c r="H90" t="s">
        <v>237</v>
      </c>
      <c r="I90">
        <v>0</v>
      </c>
      <c r="J90">
        <v>400</v>
      </c>
      <c r="K90">
        <v>0</v>
      </c>
      <c r="L90">
        <v>200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80</v>
      </c>
      <c r="W90">
        <v>560</v>
      </c>
      <c r="X90">
        <v>0</v>
      </c>
      <c r="Z90">
        <v>0</v>
      </c>
      <c r="AA90">
        <v>0</v>
      </c>
      <c r="AB90">
        <v>4</v>
      </c>
      <c r="AC90">
        <v>68</v>
      </c>
      <c r="AD90" t="s">
        <v>238</v>
      </c>
    </row>
    <row r="91" spans="1:30" x14ac:dyDescent="0.25">
      <c r="H91" t="s">
        <v>239</v>
      </c>
    </row>
    <row r="92" spans="1:30" x14ac:dyDescent="0.25">
      <c r="A92">
        <v>43</v>
      </c>
      <c r="B92">
        <v>1704</v>
      </c>
      <c r="C92" t="s">
        <v>240</v>
      </c>
      <c r="D92" t="s">
        <v>241</v>
      </c>
      <c r="E92" t="s">
        <v>55</v>
      </c>
      <c r="F92" t="s">
        <v>242</v>
      </c>
      <c r="G92" t="str">
        <f>"201507002092"</f>
        <v>201507002092</v>
      </c>
      <c r="H92" t="s">
        <v>243</v>
      </c>
      <c r="I92">
        <v>0</v>
      </c>
      <c r="J92">
        <v>400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76</v>
      </c>
      <c r="W92">
        <v>532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244</v>
      </c>
    </row>
    <row r="93" spans="1:30" x14ac:dyDescent="0.25">
      <c r="H93" t="s">
        <v>146</v>
      </c>
    </row>
    <row r="94" spans="1:30" x14ac:dyDescent="0.25">
      <c r="A94">
        <v>44</v>
      </c>
      <c r="B94">
        <v>2518</v>
      </c>
      <c r="C94" t="s">
        <v>245</v>
      </c>
      <c r="D94" t="s">
        <v>124</v>
      </c>
      <c r="E94" t="s">
        <v>246</v>
      </c>
      <c r="F94" t="s">
        <v>247</v>
      </c>
      <c r="G94" t="str">
        <f>"00019653"</f>
        <v>00019653</v>
      </c>
      <c r="H94">
        <v>781</v>
      </c>
      <c r="I94">
        <v>0</v>
      </c>
      <c r="J94">
        <v>400</v>
      </c>
      <c r="K94">
        <v>0</v>
      </c>
      <c r="L94">
        <v>200</v>
      </c>
      <c r="M94">
        <v>30</v>
      </c>
      <c r="N94">
        <v>70</v>
      </c>
      <c r="O94">
        <v>0</v>
      </c>
      <c r="P94">
        <v>0</v>
      </c>
      <c r="Q94">
        <v>70</v>
      </c>
      <c r="R94">
        <v>0</v>
      </c>
      <c r="S94">
        <v>0</v>
      </c>
      <c r="T94">
        <v>0</v>
      </c>
      <c r="U94">
        <v>0</v>
      </c>
      <c r="V94">
        <v>65</v>
      </c>
      <c r="W94">
        <v>455</v>
      </c>
      <c r="X94">
        <v>0</v>
      </c>
      <c r="Z94">
        <v>0</v>
      </c>
      <c r="AA94">
        <v>0</v>
      </c>
      <c r="AB94">
        <v>0</v>
      </c>
      <c r="AC94">
        <v>0</v>
      </c>
      <c r="AD94">
        <v>2006</v>
      </c>
    </row>
    <row r="95" spans="1:30" x14ac:dyDescent="0.25">
      <c r="H95" t="s">
        <v>248</v>
      </c>
    </row>
    <row r="96" spans="1:30" x14ac:dyDescent="0.25">
      <c r="A96">
        <v>45</v>
      </c>
      <c r="B96">
        <v>3111</v>
      </c>
      <c r="C96" t="s">
        <v>249</v>
      </c>
      <c r="D96" t="s">
        <v>250</v>
      </c>
      <c r="E96" t="s">
        <v>124</v>
      </c>
      <c r="F96" t="s">
        <v>251</v>
      </c>
      <c r="G96" t="str">
        <f>"200802007683"</f>
        <v>200802007683</v>
      </c>
      <c r="H96" t="s">
        <v>110</v>
      </c>
      <c r="I96">
        <v>0</v>
      </c>
      <c r="J96">
        <v>400</v>
      </c>
      <c r="K96">
        <v>0</v>
      </c>
      <c r="L96">
        <v>200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252</v>
      </c>
    </row>
    <row r="97" spans="1:30" x14ac:dyDescent="0.25">
      <c r="H97">
        <v>1004</v>
      </c>
    </row>
    <row r="98" spans="1:30" x14ac:dyDescent="0.25">
      <c r="A98">
        <v>46</v>
      </c>
      <c r="B98">
        <v>3375</v>
      </c>
      <c r="C98" t="s">
        <v>253</v>
      </c>
      <c r="D98" t="s">
        <v>21</v>
      </c>
      <c r="E98" t="s">
        <v>28</v>
      </c>
      <c r="F98" t="s">
        <v>254</v>
      </c>
      <c r="G98" t="str">
        <f>"00124756"</f>
        <v>00124756</v>
      </c>
      <c r="H98">
        <v>781</v>
      </c>
      <c r="I98">
        <v>0</v>
      </c>
      <c r="J98">
        <v>400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>
        <v>1999</v>
      </c>
    </row>
    <row r="99" spans="1:30" x14ac:dyDescent="0.25">
      <c r="H99" t="s">
        <v>31</v>
      </c>
    </row>
    <row r="100" spans="1:30" x14ac:dyDescent="0.25">
      <c r="A100">
        <v>47</v>
      </c>
      <c r="B100">
        <v>5267</v>
      </c>
      <c r="C100" t="s">
        <v>255</v>
      </c>
      <c r="D100" t="s">
        <v>34</v>
      </c>
      <c r="E100" t="s">
        <v>256</v>
      </c>
      <c r="F100" t="s">
        <v>257</v>
      </c>
      <c r="G100" t="str">
        <f>"200712004423"</f>
        <v>200712004423</v>
      </c>
      <c r="H100" t="s">
        <v>258</v>
      </c>
      <c r="I100">
        <v>0</v>
      </c>
      <c r="J100">
        <v>400</v>
      </c>
      <c r="K100">
        <v>0</v>
      </c>
      <c r="L100">
        <v>200</v>
      </c>
      <c r="M100">
        <v>30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259</v>
      </c>
    </row>
    <row r="101" spans="1:30" x14ac:dyDescent="0.25">
      <c r="H101" t="s">
        <v>260</v>
      </c>
    </row>
    <row r="102" spans="1:30" x14ac:dyDescent="0.25">
      <c r="A102">
        <v>48</v>
      </c>
      <c r="B102">
        <v>904</v>
      </c>
      <c r="C102" t="s">
        <v>261</v>
      </c>
      <c r="D102" t="s">
        <v>262</v>
      </c>
      <c r="E102" t="s">
        <v>78</v>
      </c>
      <c r="F102" t="s">
        <v>263</v>
      </c>
      <c r="G102" t="str">
        <f>"201412000791"</f>
        <v>201412000791</v>
      </c>
      <c r="H102" t="s">
        <v>264</v>
      </c>
      <c r="I102">
        <v>0</v>
      </c>
      <c r="J102">
        <v>400</v>
      </c>
      <c r="K102">
        <v>0</v>
      </c>
      <c r="L102">
        <v>200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265</v>
      </c>
    </row>
    <row r="103" spans="1:30" x14ac:dyDescent="0.25">
      <c r="H103" t="s">
        <v>266</v>
      </c>
    </row>
    <row r="104" spans="1:30" x14ac:dyDescent="0.25">
      <c r="A104">
        <v>49</v>
      </c>
      <c r="B104">
        <v>1580</v>
      </c>
      <c r="C104" t="s">
        <v>267</v>
      </c>
      <c r="D104" t="s">
        <v>268</v>
      </c>
      <c r="E104" t="s">
        <v>269</v>
      </c>
      <c r="F104" t="s">
        <v>270</v>
      </c>
      <c r="G104" t="str">
        <f>"201411000124"</f>
        <v>201411000124</v>
      </c>
      <c r="H104" t="s">
        <v>271</v>
      </c>
      <c r="I104">
        <v>0</v>
      </c>
      <c r="J104">
        <v>0</v>
      </c>
      <c r="K104">
        <v>0</v>
      </c>
      <c r="L104">
        <v>260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60</v>
      </c>
      <c r="W104">
        <v>420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272</v>
      </c>
    </row>
    <row r="105" spans="1:30" x14ac:dyDescent="0.25">
      <c r="H105" t="s">
        <v>273</v>
      </c>
    </row>
    <row r="106" spans="1:30" x14ac:dyDescent="0.25">
      <c r="A106">
        <v>50</v>
      </c>
      <c r="B106">
        <v>4409</v>
      </c>
      <c r="C106" t="s">
        <v>274</v>
      </c>
      <c r="D106" t="s">
        <v>29</v>
      </c>
      <c r="E106" t="s">
        <v>193</v>
      </c>
      <c r="F106" t="s">
        <v>275</v>
      </c>
      <c r="G106" t="str">
        <f>"201406006655"</f>
        <v>201406006655</v>
      </c>
      <c r="H106" t="s">
        <v>276</v>
      </c>
      <c r="I106">
        <v>0</v>
      </c>
      <c r="J106">
        <v>0</v>
      </c>
      <c r="K106">
        <v>0</v>
      </c>
      <c r="L106">
        <v>260</v>
      </c>
      <c r="M106">
        <v>0</v>
      </c>
      <c r="N106">
        <v>70</v>
      </c>
      <c r="O106">
        <v>0</v>
      </c>
      <c r="P106">
        <v>30</v>
      </c>
      <c r="Q106">
        <v>30</v>
      </c>
      <c r="R106">
        <v>0</v>
      </c>
      <c r="S106">
        <v>0</v>
      </c>
      <c r="T106">
        <v>0</v>
      </c>
      <c r="U106">
        <v>0</v>
      </c>
      <c r="V106">
        <v>64</v>
      </c>
      <c r="W106">
        <v>448</v>
      </c>
      <c r="X106">
        <v>0</v>
      </c>
      <c r="Z106">
        <v>0</v>
      </c>
      <c r="AA106">
        <v>0</v>
      </c>
      <c r="AB106">
        <v>20</v>
      </c>
      <c r="AC106">
        <v>340</v>
      </c>
      <c r="AD106" t="s">
        <v>277</v>
      </c>
    </row>
    <row r="107" spans="1:30" x14ac:dyDescent="0.25">
      <c r="H107" t="s">
        <v>278</v>
      </c>
    </row>
    <row r="108" spans="1:30" x14ac:dyDescent="0.25">
      <c r="A108">
        <v>51</v>
      </c>
      <c r="B108">
        <v>5326</v>
      </c>
      <c r="C108" t="s">
        <v>279</v>
      </c>
      <c r="D108" t="s">
        <v>280</v>
      </c>
      <c r="E108" t="s">
        <v>281</v>
      </c>
      <c r="F108" t="s">
        <v>282</v>
      </c>
      <c r="G108" t="str">
        <f>"00012204"</f>
        <v>00012204</v>
      </c>
      <c r="H108" t="s">
        <v>283</v>
      </c>
      <c r="I108">
        <v>0</v>
      </c>
      <c r="J108">
        <v>400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30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284</v>
      </c>
    </row>
    <row r="109" spans="1:30" x14ac:dyDescent="0.25">
      <c r="H109" t="s">
        <v>285</v>
      </c>
    </row>
    <row r="110" spans="1:30" x14ac:dyDescent="0.25">
      <c r="A110">
        <v>52</v>
      </c>
      <c r="B110">
        <v>5270</v>
      </c>
      <c r="C110" t="s">
        <v>286</v>
      </c>
      <c r="D110" t="s">
        <v>22</v>
      </c>
      <c r="E110" t="s">
        <v>84</v>
      </c>
      <c r="F110" t="s">
        <v>287</v>
      </c>
      <c r="G110" t="str">
        <f>"00013993"</f>
        <v>00013993</v>
      </c>
      <c r="H110" t="s">
        <v>288</v>
      </c>
      <c r="I110">
        <v>0</v>
      </c>
      <c r="J110">
        <v>400</v>
      </c>
      <c r="K110">
        <v>0</v>
      </c>
      <c r="L110">
        <v>200</v>
      </c>
      <c r="M110">
        <v>0</v>
      </c>
      <c r="N110">
        <v>50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289</v>
      </c>
    </row>
    <row r="111" spans="1:30" x14ac:dyDescent="0.25">
      <c r="H111" t="s">
        <v>290</v>
      </c>
    </row>
    <row r="112" spans="1:30" x14ac:dyDescent="0.25">
      <c r="A112">
        <v>53</v>
      </c>
      <c r="B112">
        <v>103</v>
      </c>
      <c r="C112" t="s">
        <v>291</v>
      </c>
      <c r="D112" t="s">
        <v>292</v>
      </c>
      <c r="E112" t="s">
        <v>28</v>
      </c>
      <c r="F112" t="s">
        <v>293</v>
      </c>
      <c r="G112" t="str">
        <f>"201409002942"</f>
        <v>201409002942</v>
      </c>
      <c r="H112">
        <v>891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>
        <v>1989</v>
      </c>
    </row>
    <row r="113" spans="1:30" x14ac:dyDescent="0.25">
      <c r="H113" t="s">
        <v>294</v>
      </c>
    </row>
    <row r="114" spans="1:30" x14ac:dyDescent="0.25">
      <c r="A114">
        <v>54</v>
      </c>
      <c r="B114">
        <v>3957</v>
      </c>
      <c r="C114" t="s">
        <v>295</v>
      </c>
      <c r="D114" t="s">
        <v>108</v>
      </c>
      <c r="E114" t="s">
        <v>78</v>
      </c>
      <c r="F114" t="s">
        <v>296</v>
      </c>
      <c r="G114" t="str">
        <f>"00015279"</f>
        <v>00015279</v>
      </c>
      <c r="H114" t="s">
        <v>258</v>
      </c>
      <c r="I114">
        <v>0</v>
      </c>
      <c r="J114">
        <v>400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297</v>
      </c>
    </row>
    <row r="115" spans="1:30" x14ac:dyDescent="0.25">
      <c r="H115" t="s">
        <v>175</v>
      </c>
    </row>
    <row r="116" spans="1:30" x14ac:dyDescent="0.25">
      <c r="A116">
        <v>55</v>
      </c>
      <c r="B116">
        <v>4915</v>
      </c>
      <c r="C116" t="s">
        <v>298</v>
      </c>
      <c r="D116" t="s">
        <v>299</v>
      </c>
      <c r="E116" t="s">
        <v>29</v>
      </c>
      <c r="F116" t="s">
        <v>300</v>
      </c>
      <c r="G116" t="str">
        <f>"201502001849"</f>
        <v>201502001849</v>
      </c>
      <c r="H116" t="s">
        <v>301</v>
      </c>
      <c r="I116">
        <v>0</v>
      </c>
      <c r="J116">
        <v>400</v>
      </c>
      <c r="K116">
        <v>0</v>
      </c>
      <c r="L116">
        <v>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60</v>
      </c>
      <c r="W116">
        <v>420</v>
      </c>
      <c r="X116">
        <v>0</v>
      </c>
      <c r="Z116">
        <v>0</v>
      </c>
      <c r="AA116">
        <v>0</v>
      </c>
      <c r="AB116">
        <v>24</v>
      </c>
      <c r="AC116">
        <v>408</v>
      </c>
      <c r="AD116" t="s">
        <v>302</v>
      </c>
    </row>
    <row r="117" spans="1:30" x14ac:dyDescent="0.25">
      <c r="H117" t="s">
        <v>303</v>
      </c>
    </row>
    <row r="118" spans="1:30" x14ac:dyDescent="0.25">
      <c r="A118">
        <v>56</v>
      </c>
      <c r="B118">
        <v>2921</v>
      </c>
      <c r="C118" t="s">
        <v>304</v>
      </c>
      <c r="D118" t="s">
        <v>305</v>
      </c>
      <c r="E118" t="s">
        <v>306</v>
      </c>
      <c r="F118" t="s">
        <v>307</v>
      </c>
      <c r="G118" t="str">
        <f>"00015218"</f>
        <v>00015218</v>
      </c>
      <c r="H118" t="s">
        <v>68</v>
      </c>
      <c r="I118">
        <v>150</v>
      </c>
      <c r="J118">
        <v>0</v>
      </c>
      <c r="K118">
        <v>0</v>
      </c>
      <c r="L118">
        <v>200</v>
      </c>
      <c r="M118">
        <v>30</v>
      </c>
      <c r="N118">
        <v>70</v>
      </c>
      <c r="O118">
        <v>0</v>
      </c>
      <c r="P118">
        <v>50</v>
      </c>
      <c r="Q118">
        <v>70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308</v>
      </c>
    </row>
    <row r="119" spans="1:30" x14ac:dyDescent="0.25">
      <c r="H119" t="s">
        <v>309</v>
      </c>
    </row>
    <row r="120" spans="1:30" x14ac:dyDescent="0.25">
      <c r="A120">
        <v>57</v>
      </c>
      <c r="B120">
        <v>1117</v>
      </c>
      <c r="C120" t="s">
        <v>310</v>
      </c>
      <c r="D120" t="s">
        <v>56</v>
      </c>
      <c r="E120" t="s">
        <v>102</v>
      </c>
      <c r="F120" t="s">
        <v>311</v>
      </c>
      <c r="G120" t="str">
        <f>"201504002468"</f>
        <v>201504002468</v>
      </c>
      <c r="H120" t="s">
        <v>312</v>
      </c>
      <c r="I120">
        <v>0</v>
      </c>
      <c r="J120">
        <v>400</v>
      </c>
      <c r="K120">
        <v>0</v>
      </c>
      <c r="L120">
        <v>200</v>
      </c>
      <c r="M120">
        <v>30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313</v>
      </c>
    </row>
    <row r="121" spans="1:30" x14ac:dyDescent="0.25">
      <c r="H121" t="s">
        <v>314</v>
      </c>
    </row>
    <row r="122" spans="1:30" x14ac:dyDescent="0.25">
      <c r="A122">
        <v>58</v>
      </c>
      <c r="B122">
        <v>53</v>
      </c>
      <c r="C122" t="s">
        <v>315</v>
      </c>
      <c r="D122" t="s">
        <v>28</v>
      </c>
      <c r="E122" t="s">
        <v>55</v>
      </c>
      <c r="F122" t="s">
        <v>316</v>
      </c>
      <c r="G122" t="str">
        <f>"201504000104"</f>
        <v>201504000104</v>
      </c>
      <c r="H122">
        <v>1100</v>
      </c>
      <c r="I122">
        <v>150</v>
      </c>
      <c r="J122">
        <v>0</v>
      </c>
      <c r="K122">
        <v>0</v>
      </c>
      <c r="L122">
        <v>200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</v>
      </c>
      <c r="W122">
        <v>56</v>
      </c>
      <c r="X122">
        <v>0</v>
      </c>
      <c r="Z122">
        <v>0</v>
      </c>
      <c r="AA122">
        <v>0</v>
      </c>
      <c r="AB122">
        <v>24</v>
      </c>
      <c r="AC122">
        <v>408</v>
      </c>
      <c r="AD122">
        <v>1964</v>
      </c>
    </row>
    <row r="123" spans="1:30" x14ac:dyDescent="0.25">
      <c r="H123" t="s">
        <v>317</v>
      </c>
    </row>
    <row r="124" spans="1:30" x14ac:dyDescent="0.25">
      <c r="A124">
        <v>59</v>
      </c>
      <c r="B124">
        <v>1176</v>
      </c>
      <c r="C124" t="s">
        <v>318</v>
      </c>
      <c r="D124" t="s">
        <v>319</v>
      </c>
      <c r="E124" t="s">
        <v>102</v>
      </c>
      <c r="F124" t="s">
        <v>320</v>
      </c>
      <c r="G124" t="str">
        <f>"00042046"</f>
        <v>00042046</v>
      </c>
      <c r="H124">
        <v>946</v>
      </c>
      <c r="I124">
        <v>0</v>
      </c>
      <c r="J124">
        <v>400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1964</v>
      </c>
    </row>
    <row r="125" spans="1:30" x14ac:dyDescent="0.25">
      <c r="H125">
        <v>1004</v>
      </c>
    </row>
    <row r="126" spans="1:30" x14ac:dyDescent="0.25">
      <c r="A126">
        <v>60</v>
      </c>
      <c r="B126">
        <v>1891</v>
      </c>
      <c r="C126" t="s">
        <v>321</v>
      </c>
      <c r="D126" t="s">
        <v>108</v>
      </c>
      <c r="E126" t="s">
        <v>322</v>
      </c>
      <c r="F126" t="s">
        <v>323</v>
      </c>
      <c r="G126" t="str">
        <f>"00012755"</f>
        <v>00012755</v>
      </c>
      <c r="H126" t="s">
        <v>283</v>
      </c>
      <c r="I126">
        <v>0</v>
      </c>
      <c r="J126">
        <v>400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324</v>
      </c>
    </row>
    <row r="127" spans="1:30" x14ac:dyDescent="0.25">
      <c r="H127" t="s">
        <v>325</v>
      </c>
    </row>
    <row r="128" spans="1:30" x14ac:dyDescent="0.25">
      <c r="A128">
        <v>61</v>
      </c>
      <c r="B128">
        <v>3445</v>
      </c>
      <c r="C128" t="s">
        <v>326</v>
      </c>
      <c r="D128" t="s">
        <v>29</v>
      </c>
      <c r="E128" t="s">
        <v>327</v>
      </c>
      <c r="F128" t="s">
        <v>328</v>
      </c>
      <c r="G128" t="str">
        <f>"201412005482"</f>
        <v>201412005482</v>
      </c>
      <c r="H128" t="s">
        <v>329</v>
      </c>
      <c r="I128">
        <v>0</v>
      </c>
      <c r="J128">
        <v>400</v>
      </c>
      <c r="K128">
        <v>0</v>
      </c>
      <c r="L128">
        <v>200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330</v>
      </c>
    </row>
    <row r="129" spans="1:30" x14ac:dyDescent="0.25">
      <c r="H129" t="s">
        <v>70</v>
      </c>
    </row>
    <row r="130" spans="1:30" x14ac:dyDescent="0.25">
      <c r="A130">
        <v>62</v>
      </c>
      <c r="B130">
        <v>3381</v>
      </c>
      <c r="C130" t="s">
        <v>331</v>
      </c>
      <c r="D130" t="s">
        <v>332</v>
      </c>
      <c r="E130" t="s">
        <v>84</v>
      </c>
      <c r="F130" t="s">
        <v>333</v>
      </c>
      <c r="G130" t="str">
        <f>"200805000982"</f>
        <v>200805000982</v>
      </c>
      <c r="H130" t="s">
        <v>334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30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60</v>
      </c>
      <c r="W130">
        <v>420</v>
      </c>
      <c r="X130">
        <v>0</v>
      </c>
      <c r="Z130">
        <v>0</v>
      </c>
      <c r="AA130">
        <v>0</v>
      </c>
      <c r="AB130">
        <v>24</v>
      </c>
      <c r="AC130">
        <v>408</v>
      </c>
      <c r="AD130" t="s">
        <v>335</v>
      </c>
    </row>
    <row r="131" spans="1:30" x14ac:dyDescent="0.25">
      <c r="H131" t="s">
        <v>336</v>
      </c>
    </row>
    <row r="132" spans="1:30" x14ac:dyDescent="0.25">
      <c r="A132">
        <v>63</v>
      </c>
      <c r="B132">
        <v>1672</v>
      </c>
      <c r="C132" t="s">
        <v>337</v>
      </c>
      <c r="D132" t="s">
        <v>338</v>
      </c>
      <c r="E132" t="s">
        <v>148</v>
      </c>
      <c r="F132" t="s">
        <v>339</v>
      </c>
      <c r="G132" t="str">
        <f>"201510001121"</f>
        <v>201510001121</v>
      </c>
      <c r="H132" t="s">
        <v>340</v>
      </c>
      <c r="I132">
        <v>0</v>
      </c>
      <c r="J132">
        <v>400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341</v>
      </c>
    </row>
    <row r="133" spans="1:30" x14ac:dyDescent="0.25">
      <c r="H133" t="s">
        <v>31</v>
      </c>
    </row>
    <row r="134" spans="1:30" x14ac:dyDescent="0.25">
      <c r="A134">
        <v>64</v>
      </c>
      <c r="B134">
        <v>119</v>
      </c>
      <c r="C134" t="s">
        <v>342</v>
      </c>
      <c r="D134" t="s">
        <v>343</v>
      </c>
      <c r="E134" t="s">
        <v>22</v>
      </c>
      <c r="F134" t="s">
        <v>344</v>
      </c>
      <c r="G134" t="str">
        <f>"00011697"</f>
        <v>00011697</v>
      </c>
      <c r="H134" t="s">
        <v>345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60</v>
      </c>
      <c r="W134">
        <v>420</v>
      </c>
      <c r="X134">
        <v>0</v>
      </c>
      <c r="Z134">
        <v>0</v>
      </c>
      <c r="AA134">
        <v>0</v>
      </c>
      <c r="AB134">
        <v>24</v>
      </c>
      <c r="AC134">
        <v>408</v>
      </c>
      <c r="AD134" t="s">
        <v>346</v>
      </c>
    </row>
    <row r="135" spans="1:30" x14ac:dyDescent="0.25">
      <c r="H135" t="s">
        <v>347</v>
      </c>
    </row>
    <row r="136" spans="1:30" x14ac:dyDescent="0.25">
      <c r="A136">
        <v>65</v>
      </c>
      <c r="B136">
        <v>451</v>
      </c>
      <c r="C136" t="s">
        <v>348</v>
      </c>
      <c r="D136" t="s">
        <v>349</v>
      </c>
      <c r="E136" t="s">
        <v>350</v>
      </c>
      <c r="F136" t="s">
        <v>351</v>
      </c>
      <c r="G136" t="str">
        <f>"00086932"</f>
        <v>00086932</v>
      </c>
      <c r="H136" t="s">
        <v>352</v>
      </c>
      <c r="I136">
        <v>0</v>
      </c>
      <c r="J136">
        <v>0</v>
      </c>
      <c r="K136">
        <v>0</v>
      </c>
      <c r="L136">
        <v>260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30</v>
      </c>
      <c r="S136">
        <v>0</v>
      </c>
      <c r="T136">
        <v>0</v>
      </c>
      <c r="U136">
        <v>0</v>
      </c>
      <c r="V136">
        <v>60</v>
      </c>
      <c r="W136">
        <v>420</v>
      </c>
      <c r="X136">
        <v>0</v>
      </c>
      <c r="Z136">
        <v>0</v>
      </c>
      <c r="AA136">
        <v>0</v>
      </c>
      <c r="AB136">
        <v>24</v>
      </c>
      <c r="AC136">
        <v>408</v>
      </c>
      <c r="AD136" t="s">
        <v>353</v>
      </c>
    </row>
    <row r="137" spans="1:30" x14ac:dyDescent="0.25">
      <c r="H137" t="s">
        <v>354</v>
      </c>
    </row>
    <row r="138" spans="1:30" x14ac:dyDescent="0.25">
      <c r="A138">
        <v>66</v>
      </c>
      <c r="B138">
        <v>1848</v>
      </c>
      <c r="C138" t="s">
        <v>355</v>
      </c>
      <c r="D138" t="s">
        <v>319</v>
      </c>
      <c r="E138" t="s">
        <v>28</v>
      </c>
      <c r="F138" t="s">
        <v>356</v>
      </c>
      <c r="G138" t="str">
        <f>"00039564"</f>
        <v>00039564</v>
      </c>
      <c r="H138">
        <v>770</v>
      </c>
      <c r="I138">
        <v>0</v>
      </c>
      <c r="J138">
        <v>0</v>
      </c>
      <c r="K138">
        <v>0</v>
      </c>
      <c r="L138">
        <v>260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60</v>
      </c>
      <c r="W138">
        <v>420</v>
      </c>
      <c r="X138">
        <v>0</v>
      </c>
      <c r="Z138">
        <v>0</v>
      </c>
      <c r="AA138">
        <v>0</v>
      </c>
      <c r="AB138">
        <v>24</v>
      </c>
      <c r="AC138">
        <v>408</v>
      </c>
      <c r="AD138">
        <v>1928</v>
      </c>
    </row>
    <row r="139" spans="1:30" x14ac:dyDescent="0.25">
      <c r="H139" t="s">
        <v>357</v>
      </c>
    </row>
    <row r="140" spans="1:30" x14ac:dyDescent="0.25">
      <c r="A140">
        <v>67</v>
      </c>
      <c r="B140">
        <v>153</v>
      </c>
      <c r="C140" t="s">
        <v>358</v>
      </c>
      <c r="D140" t="s">
        <v>22</v>
      </c>
      <c r="E140" t="s">
        <v>359</v>
      </c>
      <c r="F140" t="s">
        <v>360</v>
      </c>
      <c r="G140" t="str">
        <f>"00018820"</f>
        <v>00018820</v>
      </c>
      <c r="H140" t="s">
        <v>361</v>
      </c>
      <c r="I140">
        <v>0</v>
      </c>
      <c r="J140">
        <v>0</v>
      </c>
      <c r="K140">
        <v>0</v>
      </c>
      <c r="L140">
        <v>200</v>
      </c>
      <c r="M140">
        <v>30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60</v>
      </c>
      <c r="W140">
        <v>420</v>
      </c>
      <c r="X140">
        <v>0</v>
      </c>
      <c r="Z140">
        <v>0</v>
      </c>
      <c r="AA140">
        <v>0</v>
      </c>
      <c r="AB140">
        <v>24</v>
      </c>
      <c r="AC140">
        <v>408</v>
      </c>
      <c r="AD140" t="s">
        <v>362</v>
      </c>
    </row>
    <row r="141" spans="1:30" x14ac:dyDescent="0.25">
      <c r="H141">
        <v>1004</v>
      </c>
    </row>
    <row r="142" spans="1:30" x14ac:dyDescent="0.25">
      <c r="A142">
        <v>68</v>
      </c>
      <c r="B142">
        <v>4346</v>
      </c>
      <c r="C142" t="s">
        <v>363</v>
      </c>
      <c r="D142" t="s">
        <v>22</v>
      </c>
      <c r="E142" t="s">
        <v>327</v>
      </c>
      <c r="F142" t="s">
        <v>364</v>
      </c>
      <c r="G142" t="str">
        <f>"200801003655"</f>
        <v>200801003655</v>
      </c>
      <c r="H142">
        <v>814</v>
      </c>
      <c r="I142">
        <v>0</v>
      </c>
      <c r="J142">
        <v>400</v>
      </c>
      <c r="K142">
        <v>0</v>
      </c>
      <c r="L142">
        <v>0</v>
      </c>
      <c r="M142">
        <v>0</v>
      </c>
      <c r="N142">
        <v>70</v>
      </c>
      <c r="O142">
        <v>0</v>
      </c>
      <c r="P142">
        <v>50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1922</v>
      </c>
    </row>
    <row r="143" spans="1:30" x14ac:dyDescent="0.25">
      <c r="H143" t="s">
        <v>70</v>
      </c>
    </row>
    <row r="144" spans="1:30" x14ac:dyDescent="0.25">
      <c r="A144">
        <v>69</v>
      </c>
      <c r="B144">
        <v>4364</v>
      </c>
      <c r="C144" t="s">
        <v>365</v>
      </c>
      <c r="D144" t="s">
        <v>28</v>
      </c>
      <c r="E144" t="s">
        <v>366</v>
      </c>
      <c r="F144" t="s">
        <v>367</v>
      </c>
      <c r="G144" t="str">
        <f>"201512005379"</f>
        <v>201512005379</v>
      </c>
      <c r="H144">
        <v>902</v>
      </c>
      <c r="I144">
        <v>0</v>
      </c>
      <c r="J144">
        <v>400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>
        <v>1920</v>
      </c>
    </row>
    <row r="145" spans="1:30" x14ac:dyDescent="0.25">
      <c r="H145">
        <v>1004</v>
      </c>
    </row>
    <row r="146" spans="1:30" x14ac:dyDescent="0.25">
      <c r="A146">
        <v>70</v>
      </c>
      <c r="B146">
        <v>2175</v>
      </c>
      <c r="C146" t="s">
        <v>368</v>
      </c>
      <c r="D146" t="s">
        <v>29</v>
      </c>
      <c r="E146" t="s">
        <v>369</v>
      </c>
      <c r="F146" t="s">
        <v>370</v>
      </c>
      <c r="G146" t="str">
        <f>"201503000401"</f>
        <v>201503000401</v>
      </c>
      <c r="H146" t="s">
        <v>371</v>
      </c>
      <c r="I146">
        <v>150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60</v>
      </c>
      <c r="W146">
        <v>420</v>
      </c>
      <c r="X146">
        <v>0</v>
      </c>
      <c r="Z146">
        <v>0</v>
      </c>
      <c r="AA146">
        <v>0</v>
      </c>
      <c r="AB146">
        <v>24</v>
      </c>
      <c r="AC146">
        <v>408</v>
      </c>
      <c r="AD146" t="s">
        <v>372</v>
      </c>
    </row>
    <row r="147" spans="1:30" x14ac:dyDescent="0.25">
      <c r="H147" t="s">
        <v>373</v>
      </c>
    </row>
    <row r="148" spans="1:30" x14ac:dyDescent="0.25">
      <c r="A148">
        <v>71</v>
      </c>
      <c r="B148">
        <v>275</v>
      </c>
      <c r="C148" t="s">
        <v>374</v>
      </c>
      <c r="D148" t="s">
        <v>375</v>
      </c>
      <c r="E148" t="s">
        <v>376</v>
      </c>
      <c r="F148" t="s">
        <v>377</v>
      </c>
      <c r="G148" t="str">
        <f>"201409005168"</f>
        <v>201409005168</v>
      </c>
      <c r="H148" t="s">
        <v>378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30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60</v>
      </c>
      <c r="W148">
        <v>420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379</v>
      </c>
    </row>
    <row r="149" spans="1:30" x14ac:dyDescent="0.25">
      <c r="H149" t="s">
        <v>380</v>
      </c>
    </row>
    <row r="150" spans="1:30" x14ac:dyDescent="0.25">
      <c r="A150">
        <v>72</v>
      </c>
      <c r="B150">
        <v>290</v>
      </c>
      <c r="C150" t="s">
        <v>381</v>
      </c>
      <c r="D150" t="s">
        <v>49</v>
      </c>
      <c r="E150" t="s">
        <v>78</v>
      </c>
      <c r="F150" t="s">
        <v>382</v>
      </c>
      <c r="G150" t="str">
        <f>"00110047"</f>
        <v>00110047</v>
      </c>
      <c r="H150" t="s">
        <v>383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30</v>
      </c>
      <c r="R150">
        <v>0</v>
      </c>
      <c r="S150">
        <v>0</v>
      </c>
      <c r="T150">
        <v>0</v>
      </c>
      <c r="U150">
        <v>0</v>
      </c>
      <c r="V150">
        <v>60</v>
      </c>
      <c r="W150">
        <v>420</v>
      </c>
      <c r="X150">
        <v>0</v>
      </c>
      <c r="Z150">
        <v>0</v>
      </c>
      <c r="AA150">
        <v>0</v>
      </c>
      <c r="AB150">
        <v>24</v>
      </c>
      <c r="AC150">
        <v>408</v>
      </c>
      <c r="AD150" t="s">
        <v>384</v>
      </c>
    </row>
    <row r="151" spans="1:30" x14ac:dyDescent="0.25">
      <c r="H151">
        <v>1004</v>
      </c>
    </row>
    <row r="152" spans="1:30" x14ac:dyDescent="0.25">
      <c r="A152">
        <v>73</v>
      </c>
      <c r="B152">
        <v>39</v>
      </c>
      <c r="C152" t="s">
        <v>385</v>
      </c>
      <c r="D152" t="s">
        <v>102</v>
      </c>
      <c r="E152" t="s">
        <v>84</v>
      </c>
      <c r="F152" t="s">
        <v>386</v>
      </c>
      <c r="G152" t="str">
        <f>"00013145"</f>
        <v>00013145</v>
      </c>
      <c r="H152" t="s">
        <v>138</v>
      </c>
      <c r="I152">
        <v>0</v>
      </c>
      <c r="J152">
        <v>0</v>
      </c>
      <c r="K152">
        <v>0</v>
      </c>
      <c r="L152">
        <v>200</v>
      </c>
      <c r="M152">
        <v>30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60</v>
      </c>
      <c r="W152">
        <v>420</v>
      </c>
      <c r="X152">
        <v>0</v>
      </c>
      <c r="Z152">
        <v>0</v>
      </c>
      <c r="AA152">
        <v>0</v>
      </c>
      <c r="AB152">
        <v>24</v>
      </c>
      <c r="AC152">
        <v>408</v>
      </c>
      <c r="AD152" t="s">
        <v>387</v>
      </c>
    </row>
    <row r="153" spans="1:30" x14ac:dyDescent="0.25">
      <c r="H153" t="s">
        <v>388</v>
      </c>
    </row>
    <row r="154" spans="1:30" x14ac:dyDescent="0.25">
      <c r="A154">
        <v>74</v>
      </c>
      <c r="B154">
        <v>308</v>
      </c>
      <c r="C154" t="s">
        <v>389</v>
      </c>
      <c r="D154" t="s">
        <v>390</v>
      </c>
      <c r="E154" t="s">
        <v>102</v>
      </c>
      <c r="F154" t="s">
        <v>391</v>
      </c>
      <c r="G154" t="str">
        <f>"00024248"</f>
        <v>00024248</v>
      </c>
      <c r="H154" t="s">
        <v>392</v>
      </c>
      <c r="I154">
        <v>0</v>
      </c>
      <c r="J154">
        <v>400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393</v>
      </c>
    </row>
    <row r="155" spans="1:30" x14ac:dyDescent="0.25">
      <c r="H155" t="s">
        <v>394</v>
      </c>
    </row>
    <row r="156" spans="1:30" x14ac:dyDescent="0.25">
      <c r="A156">
        <v>75</v>
      </c>
      <c r="B156">
        <v>587</v>
      </c>
      <c r="C156" t="s">
        <v>395</v>
      </c>
      <c r="D156" t="s">
        <v>396</v>
      </c>
      <c r="E156" t="s">
        <v>56</v>
      </c>
      <c r="F156" t="s">
        <v>397</v>
      </c>
      <c r="G156" t="str">
        <f>"201504000036"</f>
        <v>201504000036</v>
      </c>
      <c r="H156" t="s">
        <v>398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30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60</v>
      </c>
      <c r="W156">
        <v>420</v>
      </c>
      <c r="X156">
        <v>0</v>
      </c>
      <c r="Z156">
        <v>0</v>
      </c>
      <c r="AA156">
        <v>0</v>
      </c>
      <c r="AB156">
        <v>24</v>
      </c>
      <c r="AC156">
        <v>408</v>
      </c>
      <c r="AD156" t="s">
        <v>399</v>
      </c>
    </row>
    <row r="157" spans="1:30" x14ac:dyDescent="0.25">
      <c r="H157" t="s">
        <v>400</v>
      </c>
    </row>
    <row r="158" spans="1:30" x14ac:dyDescent="0.25">
      <c r="A158">
        <v>76</v>
      </c>
      <c r="B158">
        <v>823</v>
      </c>
      <c r="C158" t="s">
        <v>401</v>
      </c>
      <c r="D158" t="s">
        <v>22</v>
      </c>
      <c r="E158" t="s">
        <v>102</v>
      </c>
      <c r="F158" t="s">
        <v>402</v>
      </c>
      <c r="G158" t="str">
        <f>"00020756"</f>
        <v>00020756</v>
      </c>
      <c r="H158">
        <v>836</v>
      </c>
      <c r="I158">
        <v>0</v>
      </c>
      <c r="J158">
        <v>400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>
        <v>1894</v>
      </c>
    </row>
    <row r="159" spans="1:30" x14ac:dyDescent="0.25">
      <c r="H159">
        <v>1004</v>
      </c>
    </row>
    <row r="160" spans="1:30" x14ac:dyDescent="0.25">
      <c r="A160">
        <v>77</v>
      </c>
      <c r="B160">
        <v>5156</v>
      </c>
      <c r="C160" t="s">
        <v>403</v>
      </c>
      <c r="D160" t="s">
        <v>404</v>
      </c>
      <c r="E160" t="s">
        <v>405</v>
      </c>
      <c r="F160" t="s">
        <v>406</v>
      </c>
      <c r="G160" t="str">
        <f>"201412005940"</f>
        <v>201412005940</v>
      </c>
      <c r="H160" t="s">
        <v>407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60</v>
      </c>
      <c r="W160">
        <v>420</v>
      </c>
      <c r="X160">
        <v>0</v>
      </c>
      <c r="Z160">
        <v>0</v>
      </c>
      <c r="AA160">
        <v>0</v>
      </c>
      <c r="AB160">
        <v>24</v>
      </c>
      <c r="AC160">
        <v>408</v>
      </c>
      <c r="AD160" t="s">
        <v>408</v>
      </c>
    </row>
    <row r="161" spans="1:30" x14ac:dyDescent="0.25">
      <c r="H161" t="s">
        <v>409</v>
      </c>
    </row>
    <row r="162" spans="1:30" x14ac:dyDescent="0.25">
      <c r="A162">
        <v>78</v>
      </c>
      <c r="B162">
        <v>186</v>
      </c>
      <c r="C162" t="s">
        <v>410</v>
      </c>
      <c r="D162" t="s">
        <v>327</v>
      </c>
      <c r="E162" t="s">
        <v>124</v>
      </c>
      <c r="F162" t="s">
        <v>411</v>
      </c>
      <c r="G162" t="str">
        <f>"201412000168"</f>
        <v>201412000168</v>
      </c>
      <c r="H162" t="s">
        <v>412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60</v>
      </c>
      <c r="W162">
        <v>420</v>
      </c>
      <c r="X162">
        <v>0</v>
      </c>
      <c r="Z162">
        <v>0</v>
      </c>
      <c r="AA162">
        <v>0</v>
      </c>
      <c r="AB162">
        <v>24</v>
      </c>
      <c r="AC162">
        <v>408</v>
      </c>
      <c r="AD162" t="s">
        <v>413</v>
      </c>
    </row>
    <row r="163" spans="1:30" x14ac:dyDescent="0.25">
      <c r="H163" t="s">
        <v>409</v>
      </c>
    </row>
    <row r="164" spans="1:30" x14ac:dyDescent="0.25">
      <c r="A164">
        <v>79</v>
      </c>
      <c r="B164">
        <v>3736</v>
      </c>
      <c r="C164" t="s">
        <v>414</v>
      </c>
      <c r="D164" t="s">
        <v>415</v>
      </c>
      <c r="E164" t="s">
        <v>193</v>
      </c>
      <c r="F164" t="s">
        <v>416</v>
      </c>
      <c r="G164" t="str">
        <f>"00363414"</f>
        <v>00363414</v>
      </c>
      <c r="H164" t="s">
        <v>417</v>
      </c>
      <c r="I164">
        <v>150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0</v>
      </c>
      <c r="Q164">
        <v>50</v>
      </c>
      <c r="R164">
        <v>0</v>
      </c>
      <c r="S164">
        <v>0</v>
      </c>
      <c r="T164">
        <v>0</v>
      </c>
      <c r="U164">
        <v>0</v>
      </c>
      <c r="V164">
        <v>65</v>
      </c>
      <c r="W164">
        <v>455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418</v>
      </c>
    </row>
    <row r="165" spans="1:30" x14ac:dyDescent="0.25">
      <c r="H165" t="s">
        <v>128</v>
      </c>
    </row>
    <row r="166" spans="1:30" x14ac:dyDescent="0.25">
      <c r="A166">
        <v>80</v>
      </c>
      <c r="B166">
        <v>475</v>
      </c>
      <c r="C166" t="s">
        <v>419</v>
      </c>
      <c r="D166" t="s">
        <v>124</v>
      </c>
      <c r="E166" t="s">
        <v>56</v>
      </c>
      <c r="F166" t="s">
        <v>420</v>
      </c>
      <c r="G166" t="str">
        <f>"200812000567"</f>
        <v>200812000567</v>
      </c>
      <c r="H166" t="s">
        <v>421</v>
      </c>
      <c r="I166">
        <v>0</v>
      </c>
      <c r="J166">
        <v>0</v>
      </c>
      <c r="K166">
        <v>0</v>
      </c>
      <c r="L166">
        <v>200</v>
      </c>
      <c r="M166">
        <v>30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60</v>
      </c>
      <c r="W166">
        <v>420</v>
      </c>
      <c r="X166">
        <v>0</v>
      </c>
      <c r="Z166">
        <v>0</v>
      </c>
      <c r="AA166">
        <v>0</v>
      </c>
      <c r="AB166">
        <v>24</v>
      </c>
      <c r="AC166">
        <v>408</v>
      </c>
      <c r="AD166" t="s">
        <v>422</v>
      </c>
    </row>
    <row r="167" spans="1:30" x14ac:dyDescent="0.25">
      <c r="H167" t="s">
        <v>423</v>
      </c>
    </row>
    <row r="168" spans="1:30" x14ac:dyDescent="0.25">
      <c r="A168">
        <v>81</v>
      </c>
      <c r="B168">
        <v>1249</v>
      </c>
      <c r="C168" t="s">
        <v>45</v>
      </c>
      <c r="D168" t="s">
        <v>349</v>
      </c>
      <c r="E168" t="s">
        <v>114</v>
      </c>
      <c r="F168" t="s">
        <v>424</v>
      </c>
      <c r="G168" t="str">
        <f>"201412003727"</f>
        <v>201412003727</v>
      </c>
      <c r="H168">
        <v>825</v>
      </c>
      <c r="I168">
        <v>0</v>
      </c>
      <c r="J168">
        <v>400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>
        <v>1883</v>
      </c>
    </row>
    <row r="169" spans="1:30" x14ac:dyDescent="0.25">
      <c r="H169">
        <v>1004</v>
      </c>
    </row>
    <row r="170" spans="1:30" x14ac:dyDescent="0.25">
      <c r="A170">
        <v>82</v>
      </c>
      <c r="B170">
        <v>2040</v>
      </c>
      <c r="C170" t="s">
        <v>425</v>
      </c>
      <c r="D170" t="s">
        <v>426</v>
      </c>
      <c r="E170" t="s">
        <v>124</v>
      </c>
      <c r="F170" t="s">
        <v>427</v>
      </c>
      <c r="G170" t="str">
        <f>"200801010737"</f>
        <v>200801010737</v>
      </c>
      <c r="H170" t="s">
        <v>428</v>
      </c>
      <c r="I170">
        <v>0</v>
      </c>
      <c r="J170">
        <v>0</v>
      </c>
      <c r="K170">
        <v>0</v>
      </c>
      <c r="L170">
        <v>200</v>
      </c>
      <c r="M170">
        <v>30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429</v>
      </c>
    </row>
    <row r="171" spans="1:30" x14ac:dyDescent="0.25">
      <c r="H171" t="s">
        <v>430</v>
      </c>
    </row>
    <row r="172" spans="1:30" x14ac:dyDescent="0.25">
      <c r="A172">
        <v>83</v>
      </c>
      <c r="B172">
        <v>1515</v>
      </c>
      <c r="C172" t="s">
        <v>431</v>
      </c>
      <c r="D172" t="s">
        <v>15</v>
      </c>
      <c r="E172" t="s">
        <v>432</v>
      </c>
      <c r="F172" t="s">
        <v>433</v>
      </c>
      <c r="G172" t="str">
        <f>"201511014897"</f>
        <v>201511014897</v>
      </c>
      <c r="H172" t="s">
        <v>434</v>
      </c>
      <c r="I172">
        <v>0</v>
      </c>
      <c r="J172">
        <v>0</v>
      </c>
      <c r="K172">
        <v>0</v>
      </c>
      <c r="L172">
        <v>260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435</v>
      </c>
    </row>
    <row r="173" spans="1:30" x14ac:dyDescent="0.25">
      <c r="H173">
        <v>1004</v>
      </c>
    </row>
    <row r="174" spans="1:30" x14ac:dyDescent="0.25">
      <c r="A174">
        <v>84</v>
      </c>
      <c r="B174">
        <v>179</v>
      </c>
      <c r="C174" t="s">
        <v>436</v>
      </c>
      <c r="D174" t="s">
        <v>437</v>
      </c>
      <c r="E174" t="s">
        <v>22</v>
      </c>
      <c r="F174" t="s">
        <v>438</v>
      </c>
      <c r="G174" t="str">
        <f>"201412001896"</f>
        <v>201412001896</v>
      </c>
      <c r="H174">
        <v>770</v>
      </c>
      <c r="I174">
        <v>0</v>
      </c>
      <c r="J174">
        <v>0</v>
      </c>
      <c r="K174">
        <v>0</v>
      </c>
      <c r="L174">
        <v>260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66</v>
      </c>
      <c r="W174">
        <v>462</v>
      </c>
      <c r="X174">
        <v>0</v>
      </c>
      <c r="Z174">
        <v>0</v>
      </c>
      <c r="AA174">
        <v>0</v>
      </c>
      <c r="AB174">
        <v>18</v>
      </c>
      <c r="AC174">
        <v>306</v>
      </c>
      <c r="AD174">
        <v>1868</v>
      </c>
    </row>
    <row r="175" spans="1:30" x14ac:dyDescent="0.25">
      <c r="H175" t="s">
        <v>273</v>
      </c>
    </row>
    <row r="176" spans="1:30" x14ac:dyDescent="0.25">
      <c r="A176">
        <v>85</v>
      </c>
      <c r="B176">
        <v>2595</v>
      </c>
      <c r="C176" t="s">
        <v>439</v>
      </c>
      <c r="D176" t="s">
        <v>262</v>
      </c>
      <c r="E176" t="s">
        <v>95</v>
      </c>
      <c r="F176" t="s">
        <v>440</v>
      </c>
      <c r="G176" t="str">
        <f>"201412004735"</f>
        <v>201412004735</v>
      </c>
      <c r="H176" t="s">
        <v>441</v>
      </c>
      <c r="I176">
        <v>0</v>
      </c>
      <c r="J176">
        <v>400</v>
      </c>
      <c r="K176">
        <v>0</v>
      </c>
      <c r="L176">
        <v>0</v>
      </c>
      <c r="M176">
        <v>0</v>
      </c>
      <c r="N176">
        <v>50</v>
      </c>
      <c r="O176">
        <v>50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442</v>
      </c>
    </row>
    <row r="177" spans="1:30" x14ac:dyDescent="0.25">
      <c r="H177" t="s">
        <v>443</v>
      </c>
    </row>
    <row r="178" spans="1:30" x14ac:dyDescent="0.25">
      <c r="A178">
        <v>86</v>
      </c>
      <c r="B178">
        <v>31</v>
      </c>
      <c r="C178" t="s">
        <v>444</v>
      </c>
      <c r="D178" t="s">
        <v>445</v>
      </c>
      <c r="E178" t="s">
        <v>56</v>
      </c>
      <c r="F178" t="s">
        <v>446</v>
      </c>
      <c r="G178" t="str">
        <f>"200802001965"</f>
        <v>200802001965</v>
      </c>
      <c r="H178" t="s">
        <v>42</v>
      </c>
      <c r="I178">
        <v>150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447</v>
      </c>
    </row>
    <row r="179" spans="1:30" x14ac:dyDescent="0.25">
      <c r="H179" t="s">
        <v>448</v>
      </c>
    </row>
    <row r="180" spans="1:30" x14ac:dyDescent="0.25">
      <c r="A180">
        <v>87</v>
      </c>
      <c r="B180">
        <v>4396</v>
      </c>
      <c r="C180" t="s">
        <v>449</v>
      </c>
      <c r="D180" t="s">
        <v>450</v>
      </c>
      <c r="E180" t="s">
        <v>55</v>
      </c>
      <c r="F180" t="s">
        <v>451</v>
      </c>
      <c r="G180" t="str">
        <f>"201504003052"</f>
        <v>201504003052</v>
      </c>
      <c r="H180" t="s">
        <v>452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0</v>
      </c>
      <c r="AA180">
        <v>0</v>
      </c>
      <c r="AB180">
        <v>24</v>
      </c>
      <c r="AC180">
        <v>408</v>
      </c>
      <c r="AD180" t="s">
        <v>453</v>
      </c>
    </row>
    <row r="181" spans="1:30" x14ac:dyDescent="0.25">
      <c r="H181" t="s">
        <v>454</v>
      </c>
    </row>
    <row r="182" spans="1:30" x14ac:dyDescent="0.25">
      <c r="A182">
        <v>88</v>
      </c>
      <c r="B182">
        <v>156</v>
      </c>
      <c r="C182" t="s">
        <v>455</v>
      </c>
      <c r="D182" t="s">
        <v>319</v>
      </c>
      <c r="E182" t="s">
        <v>124</v>
      </c>
      <c r="F182" t="s">
        <v>456</v>
      </c>
      <c r="G182" t="str">
        <f>"00189907"</f>
        <v>00189907</v>
      </c>
      <c r="H182" t="s">
        <v>457</v>
      </c>
      <c r="I182">
        <v>0</v>
      </c>
      <c r="J182">
        <v>0</v>
      </c>
      <c r="K182">
        <v>0</v>
      </c>
      <c r="L182">
        <v>260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76</v>
      </c>
      <c r="W182">
        <v>532</v>
      </c>
      <c r="X182">
        <v>0</v>
      </c>
      <c r="Z182">
        <v>0</v>
      </c>
      <c r="AA182">
        <v>0</v>
      </c>
      <c r="AB182">
        <v>8</v>
      </c>
      <c r="AC182">
        <v>136</v>
      </c>
      <c r="AD182" t="s">
        <v>458</v>
      </c>
    </row>
    <row r="183" spans="1:30" x14ac:dyDescent="0.25">
      <c r="H183" t="s">
        <v>146</v>
      </c>
    </row>
    <row r="184" spans="1:30" x14ac:dyDescent="0.25">
      <c r="A184">
        <v>89</v>
      </c>
      <c r="B184">
        <v>398</v>
      </c>
      <c r="C184" t="s">
        <v>459</v>
      </c>
      <c r="D184" t="s">
        <v>204</v>
      </c>
      <c r="E184" t="s">
        <v>55</v>
      </c>
      <c r="F184" t="s">
        <v>460</v>
      </c>
      <c r="G184" t="str">
        <f>"201505000331"</f>
        <v>201505000331</v>
      </c>
      <c r="H184">
        <v>836</v>
      </c>
      <c r="I184">
        <v>0</v>
      </c>
      <c r="J184">
        <v>400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50</v>
      </c>
      <c r="R184">
        <v>30</v>
      </c>
      <c r="S184">
        <v>0</v>
      </c>
      <c r="T184">
        <v>0</v>
      </c>
      <c r="U184">
        <v>0</v>
      </c>
      <c r="V184">
        <v>38</v>
      </c>
      <c r="W184">
        <v>266</v>
      </c>
      <c r="X184">
        <v>0</v>
      </c>
      <c r="Z184">
        <v>0</v>
      </c>
      <c r="AA184">
        <v>0</v>
      </c>
      <c r="AB184">
        <v>0</v>
      </c>
      <c r="AC184">
        <v>0</v>
      </c>
      <c r="AD184">
        <v>1852</v>
      </c>
    </row>
    <row r="185" spans="1:30" x14ac:dyDescent="0.25">
      <c r="H185">
        <v>1004</v>
      </c>
    </row>
    <row r="186" spans="1:30" x14ac:dyDescent="0.25">
      <c r="A186">
        <v>90</v>
      </c>
      <c r="B186">
        <v>4985</v>
      </c>
      <c r="C186" t="s">
        <v>461</v>
      </c>
      <c r="D186" t="s">
        <v>49</v>
      </c>
      <c r="E186" t="s">
        <v>462</v>
      </c>
      <c r="F186" t="s">
        <v>463</v>
      </c>
      <c r="G186" t="str">
        <f>"00002198"</f>
        <v>00002198</v>
      </c>
      <c r="H186">
        <v>748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0</v>
      </c>
      <c r="Z186">
        <v>0</v>
      </c>
      <c r="AA186">
        <v>0</v>
      </c>
      <c r="AB186">
        <v>24</v>
      </c>
      <c r="AC186">
        <v>408</v>
      </c>
      <c r="AD186">
        <v>1846</v>
      </c>
    </row>
    <row r="187" spans="1:30" x14ac:dyDescent="0.25">
      <c r="H187" t="s">
        <v>464</v>
      </c>
    </row>
    <row r="188" spans="1:30" x14ac:dyDescent="0.25">
      <c r="A188">
        <v>91</v>
      </c>
      <c r="B188">
        <v>1111</v>
      </c>
      <c r="C188" t="s">
        <v>465</v>
      </c>
      <c r="D188" t="s">
        <v>466</v>
      </c>
      <c r="E188" t="s">
        <v>78</v>
      </c>
      <c r="F188" t="s">
        <v>467</v>
      </c>
      <c r="G188" t="str">
        <f>"201504003318"</f>
        <v>201504003318</v>
      </c>
      <c r="H188" t="s">
        <v>468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60</v>
      </c>
      <c r="W188">
        <v>420</v>
      </c>
      <c r="X188">
        <v>0</v>
      </c>
      <c r="Z188">
        <v>0</v>
      </c>
      <c r="AA188">
        <v>0</v>
      </c>
      <c r="AB188">
        <v>24</v>
      </c>
      <c r="AC188">
        <v>408</v>
      </c>
      <c r="AD188" t="s">
        <v>469</v>
      </c>
    </row>
    <row r="189" spans="1:30" x14ac:dyDescent="0.25">
      <c r="H189" t="s">
        <v>470</v>
      </c>
    </row>
    <row r="190" spans="1:30" x14ac:dyDescent="0.25">
      <c r="A190">
        <v>92</v>
      </c>
      <c r="B190">
        <v>4578</v>
      </c>
      <c r="C190" t="s">
        <v>471</v>
      </c>
      <c r="D190" t="s">
        <v>21</v>
      </c>
      <c r="E190" t="s">
        <v>56</v>
      </c>
      <c r="F190" t="s">
        <v>472</v>
      </c>
      <c r="G190" t="str">
        <f>"00365005"</f>
        <v>00365005</v>
      </c>
      <c r="H190" t="s">
        <v>276</v>
      </c>
      <c r="I190">
        <v>0</v>
      </c>
      <c r="J190">
        <v>0</v>
      </c>
      <c r="K190">
        <v>0</v>
      </c>
      <c r="L190">
        <v>260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30</v>
      </c>
      <c r="S190">
        <v>0</v>
      </c>
      <c r="T190">
        <v>0</v>
      </c>
      <c r="U190">
        <v>0</v>
      </c>
      <c r="V190">
        <v>72</v>
      </c>
      <c r="W190">
        <v>504</v>
      </c>
      <c r="X190">
        <v>0</v>
      </c>
      <c r="Z190">
        <v>0</v>
      </c>
      <c r="AA190">
        <v>0</v>
      </c>
      <c r="AB190">
        <v>12</v>
      </c>
      <c r="AC190">
        <v>204</v>
      </c>
      <c r="AD190" t="s">
        <v>473</v>
      </c>
    </row>
    <row r="191" spans="1:30" x14ac:dyDescent="0.25">
      <c r="H191" t="s">
        <v>294</v>
      </c>
    </row>
    <row r="192" spans="1:30" x14ac:dyDescent="0.25">
      <c r="A192">
        <v>93</v>
      </c>
      <c r="B192">
        <v>2960</v>
      </c>
      <c r="C192" t="s">
        <v>474</v>
      </c>
      <c r="D192" t="s">
        <v>475</v>
      </c>
      <c r="E192" t="s">
        <v>476</v>
      </c>
      <c r="F192" t="s">
        <v>477</v>
      </c>
      <c r="G192" t="str">
        <f>"00030311"</f>
        <v>00030311</v>
      </c>
      <c r="H192" t="s">
        <v>478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30</v>
      </c>
      <c r="O192">
        <v>30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60</v>
      </c>
      <c r="W192">
        <v>420</v>
      </c>
      <c r="X192">
        <v>0</v>
      </c>
      <c r="Z192">
        <v>0</v>
      </c>
      <c r="AA192">
        <v>0</v>
      </c>
      <c r="AB192">
        <v>24</v>
      </c>
      <c r="AC192">
        <v>408</v>
      </c>
      <c r="AD192" t="s">
        <v>479</v>
      </c>
    </row>
    <row r="193" spans="1:30" x14ac:dyDescent="0.25">
      <c r="H193" t="s">
        <v>480</v>
      </c>
    </row>
    <row r="194" spans="1:30" x14ac:dyDescent="0.25">
      <c r="A194">
        <v>94</v>
      </c>
      <c r="B194">
        <v>1447</v>
      </c>
      <c r="C194" t="s">
        <v>481</v>
      </c>
      <c r="D194" t="s">
        <v>482</v>
      </c>
      <c r="E194" t="s">
        <v>29</v>
      </c>
      <c r="F194" t="s">
        <v>483</v>
      </c>
      <c r="G194" t="str">
        <f>"201606000119"</f>
        <v>201606000119</v>
      </c>
      <c r="H194" t="s">
        <v>283</v>
      </c>
      <c r="I194">
        <v>0</v>
      </c>
      <c r="J194">
        <v>400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66</v>
      </c>
      <c r="W194">
        <v>462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484</v>
      </c>
    </row>
    <row r="195" spans="1:30" x14ac:dyDescent="0.25">
      <c r="H195" t="s">
        <v>31</v>
      </c>
    </row>
    <row r="196" spans="1:30" x14ac:dyDescent="0.25">
      <c r="A196">
        <v>95</v>
      </c>
      <c r="B196">
        <v>1174</v>
      </c>
      <c r="C196" t="s">
        <v>485</v>
      </c>
      <c r="D196" t="s">
        <v>486</v>
      </c>
      <c r="E196" t="s">
        <v>95</v>
      </c>
      <c r="F196" t="s">
        <v>487</v>
      </c>
      <c r="G196" t="str">
        <f>"201504003147"</f>
        <v>201504003147</v>
      </c>
      <c r="H196" t="s">
        <v>488</v>
      </c>
      <c r="I196">
        <v>0</v>
      </c>
      <c r="J196">
        <v>400</v>
      </c>
      <c r="K196">
        <v>0</v>
      </c>
      <c r="L196">
        <v>0</v>
      </c>
      <c r="M196">
        <v>0</v>
      </c>
      <c r="N196">
        <v>50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489</v>
      </c>
    </row>
    <row r="197" spans="1:30" x14ac:dyDescent="0.25">
      <c r="H197" t="s">
        <v>490</v>
      </c>
    </row>
    <row r="198" spans="1:30" x14ac:dyDescent="0.25">
      <c r="A198">
        <v>96</v>
      </c>
      <c r="B198">
        <v>3462</v>
      </c>
      <c r="C198" t="s">
        <v>491</v>
      </c>
      <c r="D198" t="s">
        <v>78</v>
      </c>
      <c r="E198" t="s">
        <v>22</v>
      </c>
      <c r="F198" t="s">
        <v>492</v>
      </c>
      <c r="G198" t="str">
        <f>"201504002558"</f>
        <v>201504002558</v>
      </c>
      <c r="H198" t="s">
        <v>167</v>
      </c>
      <c r="I198">
        <v>150</v>
      </c>
      <c r="J198">
        <v>0</v>
      </c>
      <c r="K198">
        <v>0</v>
      </c>
      <c r="L198">
        <v>200</v>
      </c>
      <c r="M198">
        <v>0</v>
      </c>
      <c r="N198">
        <v>30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493</v>
      </c>
    </row>
    <row r="199" spans="1:30" x14ac:dyDescent="0.25">
      <c r="H199" t="s">
        <v>494</v>
      </c>
    </row>
    <row r="200" spans="1:30" x14ac:dyDescent="0.25">
      <c r="A200">
        <v>97</v>
      </c>
      <c r="B200">
        <v>1838</v>
      </c>
      <c r="C200" t="s">
        <v>495</v>
      </c>
      <c r="D200" t="s">
        <v>292</v>
      </c>
      <c r="E200" t="s">
        <v>56</v>
      </c>
      <c r="F200" t="s">
        <v>496</v>
      </c>
      <c r="G200" t="str">
        <f>"00014006"</f>
        <v>00014006</v>
      </c>
      <c r="H200" t="s">
        <v>352</v>
      </c>
      <c r="I200">
        <v>0</v>
      </c>
      <c r="J200">
        <v>400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497</v>
      </c>
    </row>
    <row r="201" spans="1:30" x14ac:dyDescent="0.25">
      <c r="H201" t="s">
        <v>498</v>
      </c>
    </row>
    <row r="202" spans="1:30" x14ac:dyDescent="0.25">
      <c r="A202">
        <v>98</v>
      </c>
      <c r="B202">
        <v>2239</v>
      </c>
      <c r="C202" t="s">
        <v>499</v>
      </c>
      <c r="D202" t="s">
        <v>280</v>
      </c>
      <c r="E202" t="s">
        <v>29</v>
      </c>
      <c r="F202" t="s">
        <v>500</v>
      </c>
      <c r="G202" t="str">
        <f>"200712004159"</f>
        <v>200712004159</v>
      </c>
      <c r="H202" t="s">
        <v>501</v>
      </c>
      <c r="I202">
        <v>0</v>
      </c>
      <c r="J202">
        <v>400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60</v>
      </c>
      <c r="W202">
        <v>420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502</v>
      </c>
    </row>
    <row r="203" spans="1:30" x14ac:dyDescent="0.25">
      <c r="H203">
        <v>1004</v>
      </c>
    </row>
    <row r="204" spans="1:30" x14ac:dyDescent="0.25">
      <c r="A204">
        <v>99</v>
      </c>
      <c r="B204">
        <v>4424</v>
      </c>
      <c r="C204" t="s">
        <v>503</v>
      </c>
      <c r="D204" t="s">
        <v>504</v>
      </c>
      <c r="E204" t="s">
        <v>505</v>
      </c>
      <c r="F204" t="s">
        <v>506</v>
      </c>
      <c r="G204" t="str">
        <f>"00014978"</f>
        <v>00014978</v>
      </c>
      <c r="H204">
        <v>803</v>
      </c>
      <c r="I204">
        <v>0</v>
      </c>
      <c r="J204">
        <v>0</v>
      </c>
      <c r="K204">
        <v>200</v>
      </c>
      <c r="L204">
        <v>0</v>
      </c>
      <c r="M204">
        <v>130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>
        <v>1791</v>
      </c>
    </row>
    <row r="205" spans="1:30" x14ac:dyDescent="0.25">
      <c r="H205" t="s">
        <v>507</v>
      </c>
    </row>
    <row r="206" spans="1:30" x14ac:dyDescent="0.25">
      <c r="A206">
        <v>100</v>
      </c>
      <c r="B206">
        <v>4429</v>
      </c>
      <c r="C206" t="s">
        <v>508</v>
      </c>
      <c r="D206" t="s">
        <v>124</v>
      </c>
      <c r="E206" t="s">
        <v>56</v>
      </c>
      <c r="F206" t="s">
        <v>509</v>
      </c>
      <c r="G206" t="str">
        <f>"00340382"</f>
        <v>00340382</v>
      </c>
      <c r="H206" t="s">
        <v>510</v>
      </c>
      <c r="I206">
        <v>0</v>
      </c>
      <c r="J206">
        <v>400</v>
      </c>
      <c r="K206">
        <v>0</v>
      </c>
      <c r="L206">
        <v>200</v>
      </c>
      <c r="M206">
        <v>0</v>
      </c>
      <c r="N206">
        <v>50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58</v>
      </c>
      <c r="W206">
        <v>406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511</v>
      </c>
    </row>
    <row r="207" spans="1:30" x14ac:dyDescent="0.25">
      <c r="H207" t="s">
        <v>70</v>
      </c>
    </row>
    <row r="208" spans="1:30" x14ac:dyDescent="0.25">
      <c r="A208">
        <v>101</v>
      </c>
      <c r="B208">
        <v>3596</v>
      </c>
      <c r="C208" t="s">
        <v>512</v>
      </c>
      <c r="D208" t="s">
        <v>513</v>
      </c>
      <c r="E208" t="s">
        <v>28</v>
      </c>
      <c r="F208" t="s">
        <v>514</v>
      </c>
      <c r="G208" t="str">
        <f>"200802008570"</f>
        <v>200802008570</v>
      </c>
      <c r="H208">
        <v>781</v>
      </c>
      <c r="I208">
        <v>150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>
        <v>0</v>
      </c>
      <c r="AD208">
        <v>1789</v>
      </c>
    </row>
    <row r="209" spans="1:30" x14ac:dyDescent="0.25">
      <c r="H209" t="s">
        <v>515</v>
      </c>
    </row>
    <row r="210" spans="1:30" x14ac:dyDescent="0.25">
      <c r="A210">
        <v>102</v>
      </c>
      <c r="B210">
        <v>5188</v>
      </c>
      <c r="C210" t="s">
        <v>516</v>
      </c>
      <c r="D210" t="s">
        <v>55</v>
      </c>
      <c r="E210" t="s">
        <v>124</v>
      </c>
      <c r="F210" t="s">
        <v>517</v>
      </c>
      <c r="G210" t="str">
        <f>"201512004706"</f>
        <v>201512004706</v>
      </c>
      <c r="H210" t="s">
        <v>518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519</v>
      </c>
    </row>
    <row r="211" spans="1:30" x14ac:dyDescent="0.25">
      <c r="H211" t="s">
        <v>31</v>
      </c>
    </row>
    <row r="212" spans="1:30" x14ac:dyDescent="0.25">
      <c r="A212">
        <v>103</v>
      </c>
      <c r="B212">
        <v>1371</v>
      </c>
      <c r="C212" t="s">
        <v>520</v>
      </c>
      <c r="D212" t="s">
        <v>521</v>
      </c>
      <c r="E212" t="s">
        <v>124</v>
      </c>
      <c r="F212" t="s">
        <v>522</v>
      </c>
      <c r="G212" t="str">
        <f>"201412003146"</f>
        <v>201412003146</v>
      </c>
      <c r="H212" t="s">
        <v>452</v>
      </c>
      <c r="I212">
        <v>0</v>
      </c>
      <c r="J212">
        <v>0</v>
      </c>
      <c r="K212">
        <v>0</v>
      </c>
      <c r="L212">
        <v>260</v>
      </c>
      <c r="M212">
        <v>0</v>
      </c>
      <c r="N212">
        <v>70</v>
      </c>
      <c r="O212">
        <v>0</v>
      </c>
      <c r="P212">
        <v>0</v>
      </c>
      <c r="Q212">
        <v>50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 t="s">
        <v>523</v>
      </c>
    </row>
    <row r="213" spans="1:30" x14ac:dyDescent="0.25">
      <c r="H213" t="s">
        <v>182</v>
      </c>
    </row>
    <row r="214" spans="1:30" x14ac:dyDescent="0.25">
      <c r="A214">
        <v>104</v>
      </c>
      <c r="B214">
        <v>2985</v>
      </c>
      <c r="C214" t="s">
        <v>524</v>
      </c>
      <c r="D214" t="s">
        <v>256</v>
      </c>
      <c r="E214" t="s">
        <v>84</v>
      </c>
      <c r="F214" t="s">
        <v>525</v>
      </c>
      <c r="G214" t="str">
        <f>"00139353"</f>
        <v>00139353</v>
      </c>
      <c r="H214" t="s">
        <v>526</v>
      </c>
      <c r="I214">
        <v>150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70</v>
      </c>
      <c r="W214">
        <v>490</v>
      </c>
      <c r="X214">
        <v>0</v>
      </c>
      <c r="Z214">
        <v>1</v>
      </c>
      <c r="AA214">
        <v>0</v>
      </c>
      <c r="AB214">
        <v>2</v>
      </c>
      <c r="AC214">
        <v>34</v>
      </c>
      <c r="AD214" t="s">
        <v>527</v>
      </c>
    </row>
    <row r="215" spans="1:30" x14ac:dyDescent="0.25">
      <c r="H215" t="s">
        <v>528</v>
      </c>
    </row>
    <row r="216" spans="1:30" x14ac:dyDescent="0.25">
      <c r="A216">
        <v>105</v>
      </c>
      <c r="B216">
        <v>2746</v>
      </c>
      <c r="C216" t="s">
        <v>529</v>
      </c>
      <c r="D216" t="s">
        <v>530</v>
      </c>
      <c r="E216" t="s">
        <v>531</v>
      </c>
      <c r="F216" t="s">
        <v>532</v>
      </c>
      <c r="G216" t="str">
        <f>"200801003293"</f>
        <v>200801003293</v>
      </c>
      <c r="H216">
        <v>902</v>
      </c>
      <c r="I216">
        <v>150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59</v>
      </c>
      <c r="W216">
        <v>413</v>
      </c>
      <c r="X216">
        <v>0</v>
      </c>
      <c r="Z216">
        <v>0</v>
      </c>
      <c r="AA216">
        <v>0</v>
      </c>
      <c r="AB216">
        <v>2</v>
      </c>
      <c r="AC216">
        <v>34</v>
      </c>
      <c r="AD216">
        <v>1769</v>
      </c>
    </row>
    <row r="217" spans="1:30" x14ac:dyDescent="0.25">
      <c r="H217" t="s">
        <v>533</v>
      </c>
    </row>
    <row r="218" spans="1:30" x14ac:dyDescent="0.25">
      <c r="A218">
        <v>106</v>
      </c>
      <c r="B218">
        <v>1065</v>
      </c>
      <c r="C218" t="s">
        <v>534</v>
      </c>
      <c r="D218" t="s">
        <v>535</v>
      </c>
      <c r="E218" t="s">
        <v>22</v>
      </c>
      <c r="F218" t="s">
        <v>536</v>
      </c>
      <c r="G218" t="str">
        <f>"200802010450"</f>
        <v>200802010450</v>
      </c>
      <c r="H218">
        <v>671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60</v>
      </c>
      <c r="W218">
        <v>420</v>
      </c>
      <c r="X218">
        <v>0</v>
      </c>
      <c r="Z218">
        <v>0</v>
      </c>
      <c r="AA218">
        <v>0</v>
      </c>
      <c r="AB218">
        <v>24</v>
      </c>
      <c r="AC218">
        <v>408</v>
      </c>
      <c r="AD218">
        <v>1769</v>
      </c>
    </row>
    <row r="219" spans="1:30" x14ac:dyDescent="0.25">
      <c r="H219">
        <v>1004</v>
      </c>
    </row>
    <row r="220" spans="1:30" x14ac:dyDescent="0.25">
      <c r="A220">
        <v>107</v>
      </c>
      <c r="B220">
        <v>1477</v>
      </c>
      <c r="C220" t="s">
        <v>537</v>
      </c>
      <c r="D220" t="s">
        <v>450</v>
      </c>
      <c r="E220" t="s">
        <v>22</v>
      </c>
      <c r="F220" t="s">
        <v>538</v>
      </c>
      <c r="G220" t="str">
        <f>"200804000643"</f>
        <v>200804000643</v>
      </c>
      <c r="H220" t="s">
        <v>539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30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540</v>
      </c>
    </row>
    <row r="221" spans="1:30" x14ac:dyDescent="0.25">
      <c r="H221">
        <v>1004</v>
      </c>
    </row>
    <row r="222" spans="1:30" x14ac:dyDescent="0.25">
      <c r="A222">
        <v>108</v>
      </c>
      <c r="B222">
        <v>2433</v>
      </c>
      <c r="C222" t="s">
        <v>541</v>
      </c>
      <c r="D222" t="s">
        <v>319</v>
      </c>
      <c r="E222" t="s">
        <v>55</v>
      </c>
      <c r="F222" t="s">
        <v>542</v>
      </c>
      <c r="G222" t="str">
        <f>"201504002364"</f>
        <v>201504002364</v>
      </c>
      <c r="H222" t="s">
        <v>407</v>
      </c>
      <c r="I222">
        <v>0</v>
      </c>
      <c r="J222">
        <v>0</v>
      </c>
      <c r="K222">
        <v>0</v>
      </c>
      <c r="L222">
        <v>260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83</v>
      </c>
      <c r="W222">
        <v>581</v>
      </c>
      <c r="X222">
        <v>0</v>
      </c>
      <c r="Z222">
        <v>0</v>
      </c>
      <c r="AA222">
        <v>0</v>
      </c>
      <c r="AB222">
        <v>1</v>
      </c>
      <c r="AC222">
        <v>17</v>
      </c>
      <c r="AD222" t="s">
        <v>543</v>
      </c>
    </row>
    <row r="223" spans="1:30" x14ac:dyDescent="0.25">
      <c r="H223" t="s">
        <v>544</v>
      </c>
    </row>
    <row r="224" spans="1:30" x14ac:dyDescent="0.25">
      <c r="A224">
        <v>109</v>
      </c>
      <c r="B224">
        <v>3971</v>
      </c>
      <c r="C224" t="s">
        <v>545</v>
      </c>
      <c r="D224" t="s">
        <v>546</v>
      </c>
      <c r="E224" t="s">
        <v>78</v>
      </c>
      <c r="F224" t="s">
        <v>547</v>
      </c>
      <c r="G224" t="str">
        <f>"201406001270"</f>
        <v>201406001270</v>
      </c>
      <c r="H224" t="s">
        <v>441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50</v>
      </c>
      <c r="R224">
        <v>70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548</v>
      </c>
    </row>
    <row r="225" spans="1:30" x14ac:dyDescent="0.25">
      <c r="H225" t="s">
        <v>549</v>
      </c>
    </row>
    <row r="226" spans="1:30" x14ac:dyDescent="0.25">
      <c r="A226">
        <v>110</v>
      </c>
      <c r="B226">
        <v>2351</v>
      </c>
      <c r="C226" t="s">
        <v>550</v>
      </c>
      <c r="D226" t="s">
        <v>14</v>
      </c>
      <c r="E226" t="s">
        <v>445</v>
      </c>
      <c r="F226" t="s">
        <v>551</v>
      </c>
      <c r="G226" t="str">
        <f>"200801006789"</f>
        <v>200801006789</v>
      </c>
      <c r="H226" t="s">
        <v>173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50</v>
      </c>
      <c r="Q226">
        <v>30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552</v>
      </c>
    </row>
    <row r="227" spans="1:30" x14ac:dyDescent="0.25">
      <c r="H227" t="s">
        <v>31</v>
      </c>
    </row>
    <row r="228" spans="1:30" x14ac:dyDescent="0.25">
      <c r="A228">
        <v>111</v>
      </c>
      <c r="B228">
        <v>1316</v>
      </c>
      <c r="C228" t="s">
        <v>553</v>
      </c>
      <c r="D228" t="s">
        <v>554</v>
      </c>
      <c r="E228" t="s">
        <v>56</v>
      </c>
      <c r="F228" t="s">
        <v>555</v>
      </c>
      <c r="G228" t="str">
        <f>"00014345"</f>
        <v>00014345</v>
      </c>
      <c r="H228" t="s">
        <v>556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50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557</v>
      </c>
    </row>
    <row r="229" spans="1:30" x14ac:dyDescent="0.25">
      <c r="H229" t="s">
        <v>558</v>
      </c>
    </row>
    <row r="230" spans="1:30" x14ac:dyDescent="0.25">
      <c r="A230">
        <v>112</v>
      </c>
      <c r="B230">
        <v>1886</v>
      </c>
      <c r="C230" t="s">
        <v>559</v>
      </c>
      <c r="D230" t="s">
        <v>84</v>
      </c>
      <c r="E230" t="s">
        <v>560</v>
      </c>
      <c r="F230" t="s">
        <v>561</v>
      </c>
      <c r="G230" t="str">
        <f>"201412002716"</f>
        <v>201412002716</v>
      </c>
      <c r="H230" t="s">
        <v>562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68</v>
      </c>
      <c r="W230">
        <v>476</v>
      </c>
      <c r="X230">
        <v>0</v>
      </c>
      <c r="Z230">
        <v>0</v>
      </c>
      <c r="AA230">
        <v>0</v>
      </c>
      <c r="AB230">
        <v>16</v>
      </c>
      <c r="AC230">
        <v>272</v>
      </c>
      <c r="AD230" t="s">
        <v>563</v>
      </c>
    </row>
    <row r="231" spans="1:30" x14ac:dyDescent="0.25">
      <c r="H231" t="s">
        <v>146</v>
      </c>
    </row>
    <row r="232" spans="1:30" x14ac:dyDescent="0.25">
      <c r="A232">
        <v>113</v>
      </c>
      <c r="B232">
        <v>2414</v>
      </c>
      <c r="C232" t="s">
        <v>564</v>
      </c>
      <c r="D232" t="s">
        <v>475</v>
      </c>
      <c r="E232" t="s">
        <v>28</v>
      </c>
      <c r="F232" t="s">
        <v>565</v>
      </c>
      <c r="G232" t="str">
        <f>"00297112"</f>
        <v>00297112</v>
      </c>
      <c r="H232" t="s">
        <v>68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70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566</v>
      </c>
    </row>
    <row r="233" spans="1:30" x14ac:dyDescent="0.25">
      <c r="H233" t="s">
        <v>567</v>
      </c>
    </row>
    <row r="234" spans="1:30" x14ac:dyDescent="0.25">
      <c r="A234">
        <v>114</v>
      </c>
      <c r="B234">
        <v>448</v>
      </c>
      <c r="C234" t="s">
        <v>568</v>
      </c>
      <c r="D234" t="s">
        <v>569</v>
      </c>
      <c r="E234" t="s">
        <v>28</v>
      </c>
      <c r="F234" t="s">
        <v>570</v>
      </c>
      <c r="G234" t="str">
        <f>"00256207"</f>
        <v>00256207</v>
      </c>
      <c r="H234" t="s">
        <v>571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572</v>
      </c>
    </row>
    <row r="235" spans="1:30" x14ac:dyDescent="0.25">
      <c r="H235" t="s">
        <v>573</v>
      </c>
    </row>
    <row r="236" spans="1:30" x14ac:dyDescent="0.25">
      <c r="A236">
        <v>115</v>
      </c>
      <c r="B236">
        <v>1867</v>
      </c>
      <c r="C236" t="s">
        <v>574</v>
      </c>
      <c r="D236" t="s">
        <v>575</v>
      </c>
      <c r="E236" t="s">
        <v>535</v>
      </c>
      <c r="F236" t="s">
        <v>576</v>
      </c>
      <c r="G236" t="str">
        <f>"201412002795"</f>
        <v>201412002795</v>
      </c>
      <c r="H236" t="s">
        <v>577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30</v>
      </c>
      <c r="P236">
        <v>50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578</v>
      </c>
    </row>
    <row r="237" spans="1:30" x14ac:dyDescent="0.25">
      <c r="H237" t="s">
        <v>303</v>
      </c>
    </row>
    <row r="238" spans="1:30" x14ac:dyDescent="0.25">
      <c r="A238">
        <v>116</v>
      </c>
      <c r="B238">
        <v>727</v>
      </c>
      <c r="C238" t="s">
        <v>579</v>
      </c>
      <c r="D238" t="s">
        <v>580</v>
      </c>
      <c r="E238" t="s">
        <v>22</v>
      </c>
      <c r="F238" t="s">
        <v>581</v>
      </c>
      <c r="G238" t="str">
        <f>"201406014935"</f>
        <v>201406014935</v>
      </c>
      <c r="H238" t="s">
        <v>407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50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582</v>
      </c>
    </row>
    <row r="239" spans="1:30" x14ac:dyDescent="0.25">
      <c r="H239" t="s">
        <v>583</v>
      </c>
    </row>
    <row r="240" spans="1:30" x14ac:dyDescent="0.25">
      <c r="A240">
        <v>117</v>
      </c>
      <c r="B240">
        <v>1561</v>
      </c>
      <c r="C240" t="s">
        <v>584</v>
      </c>
      <c r="D240" t="s">
        <v>148</v>
      </c>
      <c r="E240" t="s">
        <v>585</v>
      </c>
      <c r="F240" t="s">
        <v>586</v>
      </c>
      <c r="G240" t="str">
        <f>"00109211"</f>
        <v>00109211</v>
      </c>
      <c r="H240" t="s">
        <v>587</v>
      </c>
      <c r="I240">
        <v>0</v>
      </c>
      <c r="J240">
        <v>400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588</v>
      </c>
    </row>
    <row r="241" spans="1:30" x14ac:dyDescent="0.25">
      <c r="H241">
        <v>1004</v>
      </c>
    </row>
    <row r="242" spans="1:30" x14ac:dyDescent="0.25">
      <c r="A242">
        <v>118</v>
      </c>
      <c r="B242">
        <v>3732</v>
      </c>
      <c r="C242" t="s">
        <v>589</v>
      </c>
      <c r="D242" t="s">
        <v>590</v>
      </c>
      <c r="E242" t="s">
        <v>591</v>
      </c>
      <c r="F242" t="s">
        <v>592</v>
      </c>
      <c r="G242" t="str">
        <f>"00325487"</f>
        <v>00325487</v>
      </c>
      <c r="H242">
        <v>803</v>
      </c>
      <c r="I242">
        <v>0</v>
      </c>
      <c r="J242">
        <v>400</v>
      </c>
      <c r="K242">
        <v>0</v>
      </c>
      <c r="L242">
        <v>200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43</v>
      </c>
      <c r="W242">
        <v>301</v>
      </c>
      <c r="X242">
        <v>0</v>
      </c>
      <c r="Z242">
        <v>0</v>
      </c>
      <c r="AA242">
        <v>0</v>
      </c>
      <c r="AB242">
        <v>0</v>
      </c>
      <c r="AC242">
        <v>0</v>
      </c>
      <c r="AD242">
        <v>1734</v>
      </c>
    </row>
    <row r="243" spans="1:30" x14ac:dyDescent="0.25">
      <c r="H243">
        <v>1004</v>
      </c>
    </row>
    <row r="244" spans="1:30" x14ac:dyDescent="0.25">
      <c r="A244">
        <v>119</v>
      </c>
      <c r="B244">
        <v>3639</v>
      </c>
      <c r="C244" t="s">
        <v>593</v>
      </c>
      <c r="D244" t="s">
        <v>28</v>
      </c>
      <c r="E244" t="s">
        <v>338</v>
      </c>
      <c r="F244" t="s">
        <v>594</v>
      </c>
      <c r="G244" t="str">
        <f>"201510001483"</f>
        <v>201510001483</v>
      </c>
      <c r="H244" t="s">
        <v>595</v>
      </c>
      <c r="I244">
        <v>0</v>
      </c>
      <c r="J244">
        <v>0</v>
      </c>
      <c r="K244">
        <v>0</v>
      </c>
      <c r="L244">
        <v>260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596</v>
      </c>
    </row>
    <row r="245" spans="1:30" x14ac:dyDescent="0.25">
      <c r="H245" t="s">
        <v>597</v>
      </c>
    </row>
    <row r="246" spans="1:30" x14ac:dyDescent="0.25">
      <c r="A246">
        <v>120</v>
      </c>
      <c r="B246">
        <v>3687</v>
      </c>
      <c r="C246" t="s">
        <v>598</v>
      </c>
      <c r="D246" t="s">
        <v>305</v>
      </c>
      <c r="E246" t="s">
        <v>84</v>
      </c>
      <c r="F246" t="s">
        <v>599</v>
      </c>
      <c r="G246" t="str">
        <f>"00305117"</f>
        <v>00305117</v>
      </c>
      <c r="H246" t="s">
        <v>577</v>
      </c>
      <c r="I246">
        <v>0</v>
      </c>
      <c r="J246">
        <v>0</v>
      </c>
      <c r="K246">
        <v>0</v>
      </c>
      <c r="L246">
        <v>200</v>
      </c>
      <c r="M246">
        <v>30</v>
      </c>
      <c r="N246">
        <v>70</v>
      </c>
      <c r="O246">
        <v>0</v>
      </c>
      <c r="P246">
        <v>0</v>
      </c>
      <c r="Q246">
        <v>30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600</v>
      </c>
    </row>
    <row r="247" spans="1:30" x14ac:dyDescent="0.25">
      <c r="H247" t="s">
        <v>601</v>
      </c>
    </row>
    <row r="248" spans="1:30" x14ac:dyDescent="0.25">
      <c r="A248">
        <v>121</v>
      </c>
      <c r="B248">
        <v>3574</v>
      </c>
      <c r="C248" t="s">
        <v>602</v>
      </c>
      <c r="D248" t="s">
        <v>55</v>
      </c>
      <c r="E248" t="s">
        <v>22</v>
      </c>
      <c r="F248" t="s">
        <v>603</v>
      </c>
      <c r="G248" t="str">
        <f>"201511011988"</f>
        <v>201511011988</v>
      </c>
      <c r="H248">
        <v>792</v>
      </c>
      <c r="I248">
        <v>0</v>
      </c>
      <c r="J248">
        <v>400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37</v>
      </c>
      <c r="W248">
        <v>259</v>
      </c>
      <c r="X248">
        <v>0</v>
      </c>
      <c r="Z248">
        <v>0</v>
      </c>
      <c r="AA248">
        <v>0</v>
      </c>
      <c r="AB248">
        <v>0</v>
      </c>
      <c r="AC248">
        <v>0</v>
      </c>
      <c r="AD248">
        <v>1721</v>
      </c>
    </row>
    <row r="249" spans="1:30" x14ac:dyDescent="0.25">
      <c r="H249" t="s">
        <v>604</v>
      </c>
    </row>
    <row r="250" spans="1:30" x14ac:dyDescent="0.25">
      <c r="A250">
        <v>122</v>
      </c>
      <c r="B250">
        <v>2135</v>
      </c>
      <c r="C250" t="s">
        <v>605</v>
      </c>
      <c r="D250" t="s">
        <v>432</v>
      </c>
      <c r="E250" t="s">
        <v>56</v>
      </c>
      <c r="F250" t="s">
        <v>606</v>
      </c>
      <c r="G250" t="str">
        <f>"200802009942"</f>
        <v>200802009942</v>
      </c>
      <c r="H250" t="s">
        <v>237</v>
      </c>
      <c r="I250">
        <v>150</v>
      </c>
      <c r="J250">
        <v>0</v>
      </c>
      <c r="K250">
        <v>0</v>
      </c>
      <c r="L250">
        <v>200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607</v>
      </c>
    </row>
    <row r="251" spans="1:30" x14ac:dyDescent="0.25">
      <c r="H251">
        <v>1004</v>
      </c>
    </row>
    <row r="252" spans="1:30" x14ac:dyDescent="0.25">
      <c r="A252">
        <v>123</v>
      </c>
      <c r="B252">
        <v>1545</v>
      </c>
      <c r="C252" t="s">
        <v>608</v>
      </c>
      <c r="D252" t="s">
        <v>609</v>
      </c>
      <c r="E252" t="s">
        <v>78</v>
      </c>
      <c r="F252" t="s">
        <v>610</v>
      </c>
      <c r="G252" t="str">
        <f>"201411001174"</f>
        <v>201411001174</v>
      </c>
      <c r="H252" t="s">
        <v>200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30</v>
      </c>
      <c r="P252">
        <v>30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611</v>
      </c>
    </row>
    <row r="253" spans="1:30" x14ac:dyDescent="0.25">
      <c r="H253" t="s">
        <v>70</v>
      </c>
    </row>
    <row r="254" spans="1:30" x14ac:dyDescent="0.25">
      <c r="A254">
        <v>124</v>
      </c>
      <c r="B254">
        <v>4092</v>
      </c>
      <c r="C254" t="s">
        <v>612</v>
      </c>
      <c r="D254" t="s">
        <v>56</v>
      </c>
      <c r="E254" t="s">
        <v>613</v>
      </c>
      <c r="F254" t="s">
        <v>614</v>
      </c>
      <c r="G254" t="str">
        <f>"201412001515"</f>
        <v>201412001515</v>
      </c>
      <c r="H254" t="s">
        <v>615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50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78</v>
      </c>
      <c r="W254">
        <v>546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616</v>
      </c>
    </row>
    <row r="255" spans="1:30" x14ac:dyDescent="0.25">
      <c r="H255" t="s">
        <v>617</v>
      </c>
    </row>
    <row r="256" spans="1:30" x14ac:dyDescent="0.25">
      <c r="A256">
        <v>125</v>
      </c>
      <c r="B256">
        <v>4218</v>
      </c>
      <c r="C256" t="s">
        <v>618</v>
      </c>
      <c r="D256" t="s">
        <v>619</v>
      </c>
      <c r="E256" t="s">
        <v>56</v>
      </c>
      <c r="F256" t="s">
        <v>620</v>
      </c>
      <c r="G256" t="str">
        <f>"00350128"</f>
        <v>00350128</v>
      </c>
      <c r="H256">
        <v>726</v>
      </c>
      <c r="I256">
        <v>0</v>
      </c>
      <c r="J256">
        <v>400</v>
      </c>
      <c r="K256">
        <v>0</v>
      </c>
      <c r="L256">
        <v>0</v>
      </c>
      <c r="M256">
        <v>0</v>
      </c>
      <c r="N256">
        <v>70</v>
      </c>
      <c r="O256">
        <v>30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11</v>
      </c>
      <c r="W256">
        <v>77</v>
      </c>
      <c r="X256">
        <v>0</v>
      </c>
      <c r="Z256">
        <v>0</v>
      </c>
      <c r="AA256">
        <v>0</v>
      </c>
      <c r="AB256">
        <v>24</v>
      </c>
      <c r="AC256">
        <v>408</v>
      </c>
      <c r="AD256">
        <v>1711</v>
      </c>
    </row>
    <row r="257" spans="1:30" x14ac:dyDescent="0.25">
      <c r="H257">
        <v>1004</v>
      </c>
    </row>
    <row r="258" spans="1:30" x14ac:dyDescent="0.25">
      <c r="A258">
        <v>126</v>
      </c>
      <c r="B258">
        <v>136</v>
      </c>
      <c r="C258" t="s">
        <v>621</v>
      </c>
      <c r="D258" t="s">
        <v>622</v>
      </c>
      <c r="E258" t="s">
        <v>613</v>
      </c>
      <c r="F258" t="s">
        <v>623</v>
      </c>
      <c r="G258" t="str">
        <f>"00013149"</f>
        <v>00013149</v>
      </c>
      <c r="H258" t="s">
        <v>624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30</v>
      </c>
      <c r="R258">
        <v>50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625</v>
      </c>
    </row>
    <row r="259" spans="1:30" x14ac:dyDescent="0.25">
      <c r="H259" t="s">
        <v>626</v>
      </c>
    </row>
    <row r="260" spans="1:30" x14ac:dyDescent="0.25">
      <c r="A260">
        <v>127</v>
      </c>
      <c r="B260">
        <v>896</v>
      </c>
      <c r="C260" t="s">
        <v>627</v>
      </c>
      <c r="D260" t="s">
        <v>628</v>
      </c>
      <c r="E260" t="s">
        <v>124</v>
      </c>
      <c r="F260" t="s">
        <v>629</v>
      </c>
      <c r="G260" t="str">
        <f>"201411001376"</f>
        <v>201411001376</v>
      </c>
      <c r="H260" t="s">
        <v>630</v>
      </c>
      <c r="I260">
        <v>0</v>
      </c>
      <c r="J260">
        <v>0</v>
      </c>
      <c r="K260">
        <v>200</v>
      </c>
      <c r="L260">
        <v>0</v>
      </c>
      <c r="M260">
        <v>100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631</v>
      </c>
    </row>
    <row r="261" spans="1:30" x14ac:dyDescent="0.25">
      <c r="H261" t="s">
        <v>632</v>
      </c>
    </row>
    <row r="262" spans="1:30" x14ac:dyDescent="0.25">
      <c r="A262">
        <v>128</v>
      </c>
      <c r="B262">
        <v>5105</v>
      </c>
      <c r="C262" t="s">
        <v>633</v>
      </c>
      <c r="D262" t="s">
        <v>634</v>
      </c>
      <c r="E262" t="s">
        <v>28</v>
      </c>
      <c r="F262" t="s">
        <v>635</v>
      </c>
      <c r="G262" t="str">
        <f>"200807000023"</f>
        <v>200807000023</v>
      </c>
      <c r="H262" t="s">
        <v>36</v>
      </c>
      <c r="I262">
        <v>0</v>
      </c>
      <c r="J262">
        <v>0</v>
      </c>
      <c r="K262">
        <v>200</v>
      </c>
      <c r="L262">
        <v>0</v>
      </c>
      <c r="M262">
        <v>100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636</v>
      </c>
    </row>
    <row r="263" spans="1:30" x14ac:dyDescent="0.25">
      <c r="H263" t="s">
        <v>637</v>
      </c>
    </row>
    <row r="264" spans="1:30" x14ac:dyDescent="0.25">
      <c r="A264">
        <v>129</v>
      </c>
      <c r="B264">
        <v>5037</v>
      </c>
      <c r="C264" t="s">
        <v>638</v>
      </c>
      <c r="D264" t="s">
        <v>405</v>
      </c>
      <c r="E264" t="s">
        <v>639</v>
      </c>
      <c r="F264" t="s">
        <v>640</v>
      </c>
      <c r="G264" t="str">
        <f>"200712002586"</f>
        <v>200712002586</v>
      </c>
      <c r="H264" t="s">
        <v>641</v>
      </c>
      <c r="I264">
        <v>0</v>
      </c>
      <c r="J264">
        <v>0</v>
      </c>
      <c r="K264">
        <v>0</v>
      </c>
      <c r="L264">
        <v>260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642</v>
      </c>
    </row>
    <row r="265" spans="1:30" x14ac:dyDescent="0.25">
      <c r="H265" t="s">
        <v>294</v>
      </c>
    </row>
    <row r="266" spans="1:30" x14ac:dyDescent="0.25">
      <c r="A266">
        <v>130</v>
      </c>
      <c r="B266">
        <v>4411</v>
      </c>
      <c r="C266" t="s">
        <v>643</v>
      </c>
      <c r="D266" t="s">
        <v>28</v>
      </c>
      <c r="E266" t="s">
        <v>327</v>
      </c>
      <c r="F266" t="s">
        <v>644</v>
      </c>
      <c r="G266" t="str">
        <f>"00049326"</f>
        <v>00049326</v>
      </c>
      <c r="H266">
        <v>836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>
        <v>1694</v>
      </c>
    </row>
    <row r="267" spans="1:30" x14ac:dyDescent="0.25">
      <c r="H267" t="s">
        <v>645</v>
      </c>
    </row>
    <row r="268" spans="1:30" x14ac:dyDescent="0.25">
      <c r="A268">
        <v>131</v>
      </c>
      <c r="B268">
        <v>3051</v>
      </c>
      <c r="C268" t="s">
        <v>646</v>
      </c>
      <c r="D268" t="s">
        <v>647</v>
      </c>
      <c r="E268" t="s">
        <v>28</v>
      </c>
      <c r="F268" t="s">
        <v>648</v>
      </c>
      <c r="G268" t="str">
        <f>"00010176"</f>
        <v>00010176</v>
      </c>
      <c r="H268">
        <v>836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>
        <v>1694</v>
      </c>
    </row>
    <row r="269" spans="1:30" x14ac:dyDescent="0.25">
      <c r="H269" t="s">
        <v>649</v>
      </c>
    </row>
    <row r="270" spans="1:30" x14ac:dyDescent="0.25">
      <c r="A270">
        <v>132</v>
      </c>
      <c r="B270">
        <v>146</v>
      </c>
      <c r="C270" t="s">
        <v>650</v>
      </c>
      <c r="D270" t="s">
        <v>590</v>
      </c>
      <c r="E270" t="s">
        <v>22</v>
      </c>
      <c r="F270" t="s">
        <v>651</v>
      </c>
      <c r="G270" t="str">
        <f>"200801008106"</f>
        <v>200801008106</v>
      </c>
      <c r="H270" t="s">
        <v>36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76</v>
      </c>
      <c r="W270">
        <v>532</v>
      </c>
      <c r="X270">
        <v>0</v>
      </c>
      <c r="Z270">
        <v>0</v>
      </c>
      <c r="AA270">
        <v>0</v>
      </c>
      <c r="AB270">
        <v>8</v>
      </c>
      <c r="AC270">
        <v>136</v>
      </c>
      <c r="AD270" t="s">
        <v>652</v>
      </c>
    </row>
    <row r="271" spans="1:30" x14ac:dyDescent="0.25">
      <c r="H271" t="s">
        <v>653</v>
      </c>
    </row>
    <row r="272" spans="1:30" x14ac:dyDescent="0.25">
      <c r="A272">
        <v>133</v>
      </c>
      <c r="B272">
        <v>247</v>
      </c>
      <c r="C272" t="s">
        <v>654</v>
      </c>
      <c r="D272" t="s">
        <v>521</v>
      </c>
      <c r="E272" t="s">
        <v>655</v>
      </c>
      <c r="F272" t="s">
        <v>656</v>
      </c>
      <c r="G272" t="str">
        <f>"00143847"</f>
        <v>00143847</v>
      </c>
      <c r="H272" t="s">
        <v>657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40</v>
      </c>
      <c r="W272">
        <v>280</v>
      </c>
      <c r="X272">
        <v>0</v>
      </c>
      <c r="Z272">
        <v>0</v>
      </c>
      <c r="AA272">
        <v>0</v>
      </c>
      <c r="AB272">
        <v>24</v>
      </c>
      <c r="AC272">
        <v>408</v>
      </c>
      <c r="AD272" t="s">
        <v>658</v>
      </c>
    </row>
    <row r="273" spans="1:30" x14ac:dyDescent="0.25">
      <c r="H273" t="s">
        <v>31</v>
      </c>
    </row>
    <row r="274" spans="1:30" x14ac:dyDescent="0.25">
      <c r="A274">
        <v>134</v>
      </c>
      <c r="B274">
        <v>639</v>
      </c>
      <c r="C274" t="s">
        <v>659</v>
      </c>
      <c r="D274" t="s">
        <v>113</v>
      </c>
      <c r="E274" t="s">
        <v>84</v>
      </c>
      <c r="F274" t="s">
        <v>660</v>
      </c>
      <c r="G274" t="str">
        <f>"201412005502"</f>
        <v>201412005502</v>
      </c>
      <c r="H274" t="s">
        <v>661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30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662</v>
      </c>
    </row>
    <row r="275" spans="1:30" x14ac:dyDescent="0.25">
      <c r="H275" t="s">
        <v>663</v>
      </c>
    </row>
    <row r="276" spans="1:30" x14ac:dyDescent="0.25">
      <c r="A276">
        <v>135</v>
      </c>
      <c r="B276">
        <v>4075</v>
      </c>
      <c r="C276" t="s">
        <v>664</v>
      </c>
      <c r="D276" t="s">
        <v>665</v>
      </c>
      <c r="E276" t="s">
        <v>666</v>
      </c>
      <c r="F276" t="s">
        <v>667</v>
      </c>
      <c r="G276" t="str">
        <f>"00369044"</f>
        <v>00369044</v>
      </c>
      <c r="H276" t="s">
        <v>668</v>
      </c>
      <c r="I276">
        <v>0</v>
      </c>
      <c r="J276">
        <v>0</v>
      </c>
      <c r="K276">
        <v>0</v>
      </c>
      <c r="L276">
        <v>0</v>
      </c>
      <c r="M276">
        <v>100</v>
      </c>
      <c r="N276">
        <v>50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669</v>
      </c>
    </row>
    <row r="277" spans="1:30" x14ac:dyDescent="0.25">
      <c r="H277" t="s">
        <v>670</v>
      </c>
    </row>
    <row r="278" spans="1:30" x14ac:dyDescent="0.25">
      <c r="A278">
        <v>136</v>
      </c>
      <c r="B278">
        <v>2334</v>
      </c>
      <c r="C278" t="s">
        <v>671</v>
      </c>
      <c r="D278" t="s">
        <v>21</v>
      </c>
      <c r="E278" t="s">
        <v>15</v>
      </c>
      <c r="F278" t="s">
        <v>672</v>
      </c>
      <c r="G278" t="str">
        <f>"201504001674"</f>
        <v>201504001674</v>
      </c>
      <c r="H278" t="s">
        <v>641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30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673</v>
      </c>
    </row>
    <row r="279" spans="1:30" x14ac:dyDescent="0.25">
      <c r="H279" t="s">
        <v>674</v>
      </c>
    </row>
    <row r="280" spans="1:30" x14ac:dyDescent="0.25">
      <c r="A280">
        <v>137</v>
      </c>
      <c r="B280">
        <v>4664</v>
      </c>
      <c r="C280" t="s">
        <v>675</v>
      </c>
      <c r="D280" t="s">
        <v>676</v>
      </c>
      <c r="E280" t="s">
        <v>677</v>
      </c>
      <c r="F280" t="s">
        <v>678</v>
      </c>
      <c r="G280" t="str">
        <f>"200801011411"</f>
        <v>200801011411</v>
      </c>
      <c r="H280" t="s">
        <v>200</v>
      </c>
      <c r="I280">
        <v>0</v>
      </c>
      <c r="J280">
        <v>0</v>
      </c>
      <c r="K280">
        <v>0</v>
      </c>
      <c r="L280">
        <v>200</v>
      </c>
      <c r="M280">
        <v>30</v>
      </c>
      <c r="N280">
        <v>50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679</v>
      </c>
    </row>
    <row r="281" spans="1:30" x14ac:dyDescent="0.25">
      <c r="H281">
        <v>1004</v>
      </c>
    </row>
    <row r="282" spans="1:30" x14ac:dyDescent="0.25">
      <c r="A282">
        <v>138</v>
      </c>
      <c r="B282">
        <v>3999</v>
      </c>
      <c r="C282" t="s">
        <v>503</v>
      </c>
      <c r="D282" t="s">
        <v>29</v>
      </c>
      <c r="E282" t="s">
        <v>95</v>
      </c>
      <c r="F282" t="s">
        <v>680</v>
      </c>
      <c r="G282" t="str">
        <f>"200803000964"</f>
        <v>200803000964</v>
      </c>
      <c r="H282" t="s">
        <v>681</v>
      </c>
      <c r="I282">
        <v>0</v>
      </c>
      <c r="J282">
        <v>400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682</v>
      </c>
    </row>
    <row r="283" spans="1:30" x14ac:dyDescent="0.25">
      <c r="H283" t="s">
        <v>683</v>
      </c>
    </row>
    <row r="284" spans="1:30" x14ac:dyDescent="0.25">
      <c r="A284">
        <v>139</v>
      </c>
      <c r="B284">
        <v>4793</v>
      </c>
      <c r="C284" t="s">
        <v>684</v>
      </c>
      <c r="D284" t="s">
        <v>241</v>
      </c>
      <c r="E284" t="s">
        <v>22</v>
      </c>
      <c r="F284" t="s">
        <v>685</v>
      </c>
      <c r="G284" t="str">
        <f>"200712002293"</f>
        <v>200712002293</v>
      </c>
      <c r="H284" t="s">
        <v>686</v>
      </c>
      <c r="I284">
        <v>0</v>
      </c>
      <c r="J284">
        <v>0</v>
      </c>
      <c r="K284">
        <v>0</v>
      </c>
      <c r="L284">
        <v>200</v>
      </c>
      <c r="M284">
        <v>30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687</v>
      </c>
    </row>
    <row r="285" spans="1:30" x14ac:dyDescent="0.25">
      <c r="H285" t="s">
        <v>294</v>
      </c>
    </row>
    <row r="286" spans="1:30" x14ac:dyDescent="0.25">
      <c r="A286">
        <v>140</v>
      </c>
      <c r="B286">
        <v>2398</v>
      </c>
      <c r="C286" t="s">
        <v>688</v>
      </c>
      <c r="D286" t="s">
        <v>22</v>
      </c>
      <c r="E286" t="s">
        <v>78</v>
      </c>
      <c r="F286" t="s">
        <v>689</v>
      </c>
      <c r="G286" t="str">
        <f>"00264711"</f>
        <v>00264711</v>
      </c>
      <c r="H286">
        <v>770</v>
      </c>
      <c r="I286">
        <v>0</v>
      </c>
      <c r="J286">
        <v>0</v>
      </c>
      <c r="K286">
        <v>0</v>
      </c>
      <c r="L286">
        <v>200</v>
      </c>
      <c r="M286">
        <v>30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80</v>
      </c>
      <c r="W286">
        <v>560</v>
      </c>
      <c r="X286">
        <v>0</v>
      </c>
      <c r="Z286">
        <v>0</v>
      </c>
      <c r="AA286">
        <v>0</v>
      </c>
      <c r="AB286">
        <v>4</v>
      </c>
      <c r="AC286">
        <v>68</v>
      </c>
      <c r="AD286">
        <v>1658</v>
      </c>
    </row>
    <row r="287" spans="1:30" x14ac:dyDescent="0.25">
      <c r="H287" t="s">
        <v>690</v>
      </c>
    </row>
    <row r="288" spans="1:30" x14ac:dyDescent="0.25">
      <c r="A288">
        <v>141</v>
      </c>
      <c r="B288">
        <v>4137</v>
      </c>
      <c r="C288" t="s">
        <v>691</v>
      </c>
      <c r="D288" t="s">
        <v>22</v>
      </c>
      <c r="E288" t="s">
        <v>634</v>
      </c>
      <c r="F288" t="s">
        <v>692</v>
      </c>
      <c r="G288" t="str">
        <f>"00307949"</f>
        <v>00307949</v>
      </c>
      <c r="H288" t="s">
        <v>693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694</v>
      </c>
    </row>
    <row r="289" spans="1:30" x14ac:dyDescent="0.25">
      <c r="H289" t="s">
        <v>31</v>
      </c>
    </row>
    <row r="290" spans="1:30" x14ac:dyDescent="0.25">
      <c r="A290">
        <v>142</v>
      </c>
      <c r="B290">
        <v>3883</v>
      </c>
      <c r="C290" t="s">
        <v>695</v>
      </c>
      <c r="D290" t="s">
        <v>696</v>
      </c>
      <c r="E290" t="s">
        <v>590</v>
      </c>
      <c r="F290" t="s">
        <v>697</v>
      </c>
      <c r="G290" t="str">
        <f>"201504004779"</f>
        <v>201504004779</v>
      </c>
      <c r="H290" t="s">
        <v>698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699</v>
      </c>
    </row>
    <row r="291" spans="1:30" x14ac:dyDescent="0.25">
      <c r="H291" t="s">
        <v>700</v>
      </c>
    </row>
    <row r="292" spans="1:30" x14ac:dyDescent="0.25">
      <c r="A292">
        <v>143</v>
      </c>
      <c r="B292">
        <v>3274</v>
      </c>
      <c r="C292" t="s">
        <v>701</v>
      </c>
      <c r="D292" t="s">
        <v>72</v>
      </c>
      <c r="E292" t="s">
        <v>124</v>
      </c>
      <c r="F292" t="s">
        <v>702</v>
      </c>
      <c r="G292" t="str">
        <f>"200801006655"</f>
        <v>200801006655</v>
      </c>
      <c r="H292" t="s">
        <v>703</v>
      </c>
      <c r="I292">
        <v>0</v>
      </c>
      <c r="J292">
        <v>0</v>
      </c>
      <c r="K292">
        <v>0</v>
      </c>
      <c r="L292">
        <v>260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66</v>
      </c>
      <c r="W292">
        <v>462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704</v>
      </c>
    </row>
    <row r="293" spans="1:30" x14ac:dyDescent="0.25">
      <c r="H293" t="s">
        <v>31</v>
      </c>
    </row>
    <row r="294" spans="1:30" x14ac:dyDescent="0.25">
      <c r="A294">
        <v>144</v>
      </c>
      <c r="B294">
        <v>84</v>
      </c>
      <c r="C294" t="s">
        <v>705</v>
      </c>
      <c r="D294" t="s">
        <v>102</v>
      </c>
      <c r="E294" t="s">
        <v>28</v>
      </c>
      <c r="F294" t="s">
        <v>706</v>
      </c>
      <c r="G294" t="str">
        <f>"201406003045"</f>
        <v>201406003045</v>
      </c>
      <c r="H294" t="s">
        <v>707</v>
      </c>
      <c r="I294">
        <v>150</v>
      </c>
      <c r="J294">
        <v>0</v>
      </c>
      <c r="K294">
        <v>0</v>
      </c>
      <c r="L294">
        <v>200</v>
      </c>
      <c r="M294">
        <v>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708</v>
      </c>
    </row>
    <row r="295" spans="1:30" x14ac:dyDescent="0.25">
      <c r="H295" t="s">
        <v>31</v>
      </c>
    </row>
    <row r="296" spans="1:30" x14ac:dyDescent="0.25">
      <c r="A296">
        <v>145</v>
      </c>
      <c r="B296">
        <v>3208</v>
      </c>
      <c r="C296" t="s">
        <v>709</v>
      </c>
      <c r="D296" t="s">
        <v>710</v>
      </c>
      <c r="E296" t="s">
        <v>28</v>
      </c>
      <c r="F296" t="s">
        <v>711</v>
      </c>
      <c r="G296" t="str">
        <f>"201504004416"</f>
        <v>201504004416</v>
      </c>
      <c r="H296" t="s">
        <v>712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60</v>
      </c>
      <c r="W296">
        <v>420</v>
      </c>
      <c r="X296">
        <v>0</v>
      </c>
      <c r="Z296">
        <v>0</v>
      </c>
      <c r="AA296">
        <v>0</v>
      </c>
      <c r="AB296">
        <v>24</v>
      </c>
      <c r="AC296">
        <v>408</v>
      </c>
      <c r="AD296" t="s">
        <v>713</v>
      </c>
    </row>
    <row r="297" spans="1:30" x14ac:dyDescent="0.25">
      <c r="H297" t="s">
        <v>714</v>
      </c>
    </row>
    <row r="298" spans="1:30" x14ac:dyDescent="0.25">
      <c r="A298">
        <v>146</v>
      </c>
      <c r="B298">
        <v>2612</v>
      </c>
      <c r="C298" t="s">
        <v>715</v>
      </c>
      <c r="D298" t="s">
        <v>22</v>
      </c>
      <c r="E298" t="s">
        <v>55</v>
      </c>
      <c r="F298" t="s">
        <v>716</v>
      </c>
      <c r="G298" t="str">
        <f>"00335988"</f>
        <v>00335988</v>
      </c>
      <c r="H298" t="s">
        <v>717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718</v>
      </c>
    </row>
    <row r="299" spans="1:30" x14ac:dyDescent="0.25">
      <c r="H299" t="s">
        <v>719</v>
      </c>
    </row>
    <row r="300" spans="1:30" x14ac:dyDescent="0.25">
      <c r="A300">
        <v>147</v>
      </c>
      <c r="B300">
        <v>4546</v>
      </c>
      <c r="C300" t="s">
        <v>720</v>
      </c>
      <c r="D300" t="s">
        <v>148</v>
      </c>
      <c r="E300" t="s">
        <v>124</v>
      </c>
      <c r="F300" t="s">
        <v>721</v>
      </c>
      <c r="G300" t="str">
        <f>"00184003"</f>
        <v>00184003</v>
      </c>
      <c r="H300" t="s">
        <v>722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76</v>
      </c>
      <c r="W300">
        <v>532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723</v>
      </c>
    </row>
    <row r="301" spans="1:30" x14ac:dyDescent="0.25">
      <c r="H301" t="s">
        <v>724</v>
      </c>
    </row>
    <row r="302" spans="1:30" x14ac:dyDescent="0.25">
      <c r="A302">
        <v>148</v>
      </c>
      <c r="B302">
        <v>4723</v>
      </c>
      <c r="C302" t="s">
        <v>725</v>
      </c>
      <c r="D302" t="s">
        <v>29</v>
      </c>
      <c r="E302" t="s">
        <v>148</v>
      </c>
      <c r="F302" t="s">
        <v>726</v>
      </c>
      <c r="G302" t="str">
        <f>"201512000397"</f>
        <v>201512000397</v>
      </c>
      <c r="H302" t="s">
        <v>264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30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727</v>
      </c>
    </row>
    <row r="303" spans="1:30" x14ac:dyDescent="0.25">
      <c r="H303" t="s">
        <v>728</v>
      </c>
    </row>
    <row r="304" spans="1:30" x14ac:dyDescent="0.25">
      <c r="A304">
        <v>149</v>
      </c>
      <c r="B304">
        <v>2123</v>
      </c>
      <c r="C304" t="s">
        <v>729</v>
      </c>
      <c r="D304" t="s">
        <v>66</v>
      </c>
      <c r="E304" t="s">
        <v>590</v>
      </c>
      <c r="F304" t="s">
        <v>730</v>
      </c>
      <c r="G304" t="str">
        <f>"201511014153"</f>
        <v>201511014153</v>
      </c>
      <c r="H304" t="s">
        <v>731</v>
      </c>
      <c r="I304">
        <v>0</v>
      </c>
      <c r="J304">
        <v>400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30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732</v>
      </c>
    </row>
    <row r="305" spans="1:30" x14ac:dyDescent="0.25">
      <c r="H305" t="s">
        <v>303</v>
      </c>
    </row>
    <row r="306" spans="1:30" x14ac:dyDescent="0.25">
      <c r="A306">
        <v>150</v>
      </c>
      <c r="B306">
        <v>2056</v>
      </c>
      <c r="C306" t="s">
        <v>733</v>
      </c>
      <c r="D306" t="s">
        <v>95</v>
      </c>
      <c r="E306" t="s">
        <v>124</v>
      </c>
      <c r="F306" t="s">
        <v>734</v>
      </c>
      <c r="G306" t="str">
        <f>"00329502"</f>
        <v>00329502</v>
      </c>
      <c r="H306" t="s">
        <v>735</v>
      </c>
      <c r="I306">
        <v>0</v>
      </c>
      <c r="J306">
        <v>0</v>
      </c>
      <c r="K306">
        <v>0</v>
      </c>
      <c r="L306">
        <v>0</v>
      </c>
      <c r="M306">
        <v>130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732</v>
      </c>
    </row>
    <row r="307" spans="1:30" x14ac:dyDescent="0.25">
      <c r="H307" t="s">
        <v>736</v>
      </c>
    </row>
    <row r="308" spans="1:30" x14ac:dyDescent="0.25">
      <c r="A308">
        <v>151</v>
      </c>
      <c r="B308">
        <v>4079</v>
      </c>
      <c r="C308" t="s">
        <v>737</v>
      </c>
      <c r="D308" t="s">
        <v>676</v>
      </c>
      <c r="E308" t="s">
        <v>56</v>
      </c>
      <c r="F308" t="s">
        <v>738</v>
      </c>
      <c r="G308" t="str">
        <f>"00355538"</f>
        <v>00355538</v>
      </c>
      <c r="H308" t="s">
        <v>488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0</v>
      </c>
      <c r="AD308" t="s">
        <v>739</v>
      </c>
    </row>
    <row r="309" spans="1:30" x14ac:dyDescent="0.25">
      <c r="H309" t="s">
        <v>26</v>
      </c>
    </row>
    <row r="310" spans="1:30" x14ac:dyDescent="0.25">
      <c r="A310">
        <v>152</v>
      </c>
      <c r="B310">
        <v>1432</v>
      </c>
      <c r="C310" t="s">
        <v>740</v>
      </c>
      <c r="D310" t="s">
        <v>28</v>
      </c>
      <c r="E310" t="s">
        <v>741</v>
      </c>
      <c r="F310" t="s">
        <v>742</v>
      </c>
      <c r="G310" t="str">
        <f>"201404000132"</f>
        <v>201404000132</v>
      </c>
      <c r="H310">
        <v>781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0</v>
      </c>
      <c r="AD310">
        <v>1639</v>
      </c>
    </row>
    <row r="311" spans="1:30" x14ac:dyDescent="0.25">
      <c r="H311">
        <v>1004</v>
      </c>
    </row>
    <row r="312" spans="1:30" x14ac:dyDescent="0.25">
      <c r="A312">
        <v>153</v>
      </c>
      <c r="B312">
        <v>1156</v>
      </c>
      <c r="C312" t="s">
        <v>743</v>
      </c>
      <c r="D312" t="s">
        <v>744</v>
      </c>
      <c r="E312" t="s">
        <v>22</v>
      </c>
      <c r="F312" t="s">
        <v>745</v>
      </c>
      <c r="G312" t="str">
        <f>"201406019225"</f>
        <v>201406019225</v>
      </c>
      <c r="H312" t="s">
        <v>441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746</v>
      </c>
    </row>
    <row r="313" spans="1:30" x14ac:dyDescent="0.25">
      <c r="H313" t="s">
        <v>747</v>
      </c>
    </row>
    <row r="314" spans="1:30" x14ac:dyDescent="0.25">
      <c r="A314">
        <v>154</v>
      </c>
      <c r="B314">
        <v>5079</v>
      </c>
      <c r="C314" t="s">
        <v>748</v>
      </c>
      <c r="D314" t="s">
        <v>749</v>
      </c>
      <c r="E314" t="s">
        <v>22</v>
      </c>
      <c r="F314" t="s">
        <v>750</v>
      </c>
      <c r="G314" t="str">
        <f>"00249769"</f>
        <v>00249769</v>
      </c>
      <c r="H314" t="s">
        <v>641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751</v>
      </c>
    </row>
    <row r="315" spans="1:30" x14ac:dyDescent="0.25">
      <c r="H315" t="s">
        <v>752</v>
      </c>
    </row>
    <row r="316" spans="1:30" x14ac:dyDescent="0.25">
      <c r="A316">
        <v>155</v>
      </c>
      <c r="B316">
        <v>3857</v>
      </c>
      <c r="C316" t="s">
        <v>753</v>
      </c>
      <c r="D316" t="s">
        <v>28</v>
      </c>
      <c r="E316" t="s">
        <v>84</v>
      </c>
      <c r="F316" t="s">
        <v>754</v>
      </c>
      <c r="G316" t="str">
        <f>"00363238"</f>
        <v>00363238</v>
      </c>
      <c r="H316">
        <v>737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76</v>
      </c>
      <c r="W316">
        <v>532</v>
      </c>
      <c r="X316">
        <v>0</v>
      </c>
      <c r="Z316">
        <v>0</v>
      </c>
      <c r="AA316">
        <v>0</v>
      </c>
      <c r="AB316">
        <v>8</v>
      </c>
      <c r="AC316">
        <v>136</v>
      </c>
      <c r="AD316">
        <v>1635</v>
      </c>
    </row>
    <row r="317" spans="1:30" x14ac:dyDescent="0.25">
      <c r="H317" t="s">
        <v>755</v>
      </c>
    </row>
    <row r="318" spans="1:30" x14ac:dyDescent="0.25">
      <c r="A318">
        <v>156</v>
      </c>
      <c r="B318">
        <v>941</v>
      </c>
      <c r="C318" t="s">
        <v>756</v>
      </c>
      <c r="D318" t="s">
        <v>56</v>
      </c>
      <c r="E318" t="s">
        <v>757</v>
      </c>
      <c r="F318" t="s">
        <v>758</v>
      </c>
      <c r="G318" t="str">
        <f>"00305393"</f>
        <v>00305393</v>
      </c>
      <c r="H318" t="s">
        <v>759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760</v>
      </c>
    </row>
    <row r="319" spans="1:30" x14ac:dyDescent="0.25">
      <c r="H319" t="s">
        <v>294</v>
      </c>
    </row>
    <row r="320" spans="1:30" x14ac:dyDescent="0.25">
      <c r="A320">
        <v>157</v>
      </c>
      <c r="B320">
        <v>1410</v>
      </c>
      <c r="C320" t="s">
        <v>761</v>
      </c>
      <c r="D320" t="s">
        <v>22</v>
      </c>
      <c r="E320" t="s">
        <v>762</v>
      </c>
      <c r="F320" t="s">
        <v>763</v>
      </c>
      <c r="G320" t="str">
        <f>"201504004642"</f>
        <v>201504004642</v>
      </c>
      <c r="H320">
        <v>770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60</v>
      </c>
      <c r="W320">
        <v>420</v>
      </c>
      <c r="X320">
        <v>0</v>
      </c>
      <c r="Z320">
        <v>0</v>
      </c>
      <c r="AA320">
        <v>0</v>
      </c>
      <c r="AB320">
        <v>24</v>
      </c>
      <c r="AC320">
        <v>408</v>
      </c>
      <c r="AD320">
        <v>1628</v>
      </c>
    </row>
    <row r="321" spans="1:30" x14ac:dyDescent="0.25">
      <c r="H321" t="s">
        <v>764</v>
      </c>
    </row>
    <row r="322" spans="1:30" x14ac:dyDescent="0.25">
      <c r="A322">
        <v>158</v>
      </c>
      <c r="B322">
        <v>582</v>
      </c>
      <c r="C322" t="s">
        <v>765</v>
      </c>
      <c r="D322" t="s">
        <v>171</v>
      </c>
      <c r="E322" t="s">
        <v>56</v>
      </c>
      <c r="F322" t="s">
        <v>766</v>
      </c>
      <c r="G322" t="str">
        <f>"00011207"</f>
        <v>00011207</v>
      </c>
      <c r="H322" t="s">
        <v>767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768</v>
      </c>
    </row>
    <row r="323" spans="1:30" x14ac:dyDescent="0.25">
      <c r="H323" t="s">
        <v>769</v>
      </c>
    </row>
    <row r="324" spans="1:30" x14ac:dyDescent="0.25">
      <c r="A324">
        <v>159</v>
      </c>
      <c r="B324">
        <v>418</v>
      </c>
      <c r="C324" t="s">
        <v>770</v>
      </c>
      <c r="D324" t="s">
        <v>771</v>
      </c>
      <c r="E324" t="s">
        <v>124</v>
      </c>
      <c r="F324" t="s">
        <v>772</v>
      </c>
      <c r="G324" t="str">
        <f>"201412006835"</f>
        <v>201412006835</v>
      </c>
      <c r="H324" t="s">
        <v>773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774</v>
      </c>
    </row>
    <row r="325" spans="1:30" x14ac:dyDescent="0.25">
      <c r="H325" t="s">
        <v>146</v>
      </c>
    </row>
    <row r="326" spans="1:30" x14ac:dyDescent="0.25">
      <c r="A326">
        <v>160</v>
      </c>
      <c r="B326">
        <v>3931</v>
      </c>
      <c r="C326" t="s">
        <v>775</v>
      </c>
      <c r="D326" t="s">
        <v>40</v>
      </c>
      <c r="E326" t="s">
        <v>102</v>
      </c>
      <c r="F326" t="s">
        <v>776</v>
      </c>
      <c r="G326" t="str">
        <f>"00114385"</f>
        <v>00114385</v>
      </c>
      <c r="H326" t="s">
        <v>264</v>
      </c>
      <c r="I326">
        <v>0</v>
      </c>
      <c r="J326">
        <v>400</v>
      </c>
      <c r="K326">
        <v>0</v>
      </c>
      <c r="L326">
        <v>0</v>
      </c>
      <c r="M326">
        <v>0</v>
      </c>
      <c r="N326">
        <v>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61</v>
      </c>
      <c r="W326">
        <v>427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777</v>
      </c>
    </row>
    <row r="327" spans="1:30" x14ac:dyDescent="0.25">
      <c r="H327" t="s">
        <v>31</v>
      </c>
    </row>
    <row r="328" spans="1:30" x14ac:dyDescent="0.25">
      <c r="A328">
        <v>161</v>
      </c>
      <c r="B328">
        <v>2773</v>
      </c>
      <c r="C328" t="s">
        <v>778</v>
      </c>
      <c r="D328" t="s">
        <v>749</v>
      </c>
      <c r="E328" t="s">
        <v>327</v>
      </c>
      <c r="F328" t="s">
        <v>779</v>
      </c>
      <c r="G328" t="str">
        <f>"00016588"</f>
        <v>00016588</v>
      </c>
      <c r="H328">
        <v>715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60</v>
      </c>
      <c r="W328">
        <v>420</v>
      </c>
      <c r="X328">
        <v>0</v>
      </c>
      <c r="Z328">
        <v>0</v>
      </c>
      <c r="AA328">
        <v>0</v>
      </c>
      <c r="AB328">
        <v>24</v>
      </c>
      <c r="AC328">
        <v>408</v>
      </c>
      <c r="AD328">
        <v>1613</v>
      </c>
    </row>
    <row r="329" spans="1:30" x14ac:dyDescent="0.25">
      <c r="H329" t="s">
        <v>336</v>
      </c>
    </row>
    <row r="330" spans="1:30" x14ac:dyDescent="0.25">
      <c r="A330">
        <v>162</v>
      </c>
      <c r="B330">
        <v>2676</v>
      </c>
      <c r="C330" t="s">
        <v>780</v>
      </c>
      <c r="D330" t="s">
        <v>141</v>
      </c>
      <c r="E330" t="s">
        <v>124</v>
      </c>
      <c r="F330" t="s">
        <v>781</v>
      </c>
      <c r="G330" t="str">
        <f>"00369068"</f>
        <v>00369068</v>
      </c>
      <c r="H330" t="s">
        <v>782</v>
      </c>
      <c r="I330">
        <v>0</v>
      </c>
      <c r="J330">
        <v>0</v>
      </c>
      <c r="K330">
        <v>0</v>
      </c>
      <c r="L330">
        <v>0</v>
      </c>
      <c r="M330">
        <v>100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783</v>
      </c>
    </row>
    <row r="331" spans="1:30" x14ac:dyDescent="0.25">
      <c r="H331" t="s">
        <v>784</v>
      </c>
    </row>
    <row r="332" spans="1:30" x14ac:dyDescent="0.25">
      <c r="A332">
        <v>163</v>
      </c>
      <c r="B332">
        <v>2025</v>
      </c>
      <c r="C332" t="s">
        <v>785</v>
      </c>
      <c r="D332" t="s">
        <v>466</v>
      </c>
      <c r="E332" t="s">
        <v>78</v>
      </c>
      <c r="F332" t="s">
        <v>786</v>
      </c>
      <c r="G332" t="str">
        <f>"201411002764"</f>
        <v>201411002764</v>
      </c>
      <c r="H332" t="s">
        <v>787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788</v>
      </c>
    </row>
    <row r="333" spans="1:30" x14ac:dyDescent="0.25">
      <c r="H333" t="s">
        <v>70</v>
      </c>
    </row>
    <row r="334" spans="1:30" x14ac:dyDescent="0.25">
      <c r="A334">
        <v>164</v>
      </c>
      <c r="B334">
        <v>300</v>
      </c>
      <c r="C334" t="s">
        <v>789</v>
      </c>
      <c r="D334" t="s">
        <v>141</v>
      </c>
      <c r="E334" t="s">
        <v>124</v>
      </c>
      <c r="F334" t="s">
        <v>790</v>
      </c>
      <c r="G334" t="str">
        <f>"00012002"</f>
        <v>00012002</v>
      </c>
      <c r="H334" t="s">
        <v>787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84</v>
      </c>
      <c r="W334">
        <v>588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788</v>
      </c>
    </row>
    <row r="335" spans="1:30" x14ac:dyDescent="0.25">
      <c r="H335" t="s">
        <v>791</v>
      </c>
    </row>
    <row r="336" spans="1:30" x14ac:dyDescent="0.25">
      <c r="A336">
        <v>165</v>
      </c>
      <c r="B336">
        <v>3561</v>
      </c>
      <c r="C336" t="s">
        <v>792</v>
      </c>
      <c r="D336" t="s">
        <v>21</v>
      </c>
      <c r="E336" t="s">
        <v>793</v>
      </c>
      <c r="F336" t="s">
        <v>794</v>
      </c>
      <c r="G336" t="str">
        <f>"00363209"</f>
        <v>00363209</v>
      </c>
      <c r="H336" t="s">
        <v>773</v>
      </c>
      <c r="I336">
        <v>0</v>
      </c>
      <c r="J336">
        <v>0</v>
      </c>
      <c r="K336">
        <v>0</v>
      </c>
      <c r="L336">
        <v>0</v>
      </c>
      <c r="M336">
        <v>100</v>
      </c>
      <c r="N336">
        <v>70</v>
      </c>
      <c r="O336">
        <v>0</v>
      </c>
      <c r="P336">
        <v>50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795</v>
      </c>
    </row>
    <row r="337" spans="1:30" x14ac:dyDescent="0.25">
      <c r="H337" t="s">
        <v>796</v>
      </c>
    </row>
    <row r="338" spans="1:30" x14ac:dyDescent="0.25">
      <c r="A338">
        <v>166</v>
      </c>
      <c r="B338">
        <v>5355</v>
      </c>
      <c r="C338" t="s">
        <v>797</v>
      </c>
      <c r="D338" t="s">
        <v>299</v>
      </c>
      <c r="E338" t="s">
        <v>124</v>
      </c>
      <c r="F338" t="s">
        <v>798</v>
      </c>
      <c r="G338" t="str">
        <f>"201412002270"</f>
        <v>201412002270</v>
      </c>
      <c r="H338" t="s">
        <v>120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50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799</v>
      </c>
    </row>
    <row r="339" spans="1:30" x14ac:dyDescent="0.25">
      <c r="H339" t="s">
        <v>278</v>
      </c>
    </row>
    <row r="340" spans="1:30" x14ac:dyDescent="0.25">
      <c r="A340">
        <v>167</v>
      </c>
      <c r="B340">
        <v>739</v>
      </c>
      <c r="C340" t="s">
        <v>800</v>
      </c>
      <c r="D340" t="s">
        <v>171</v>
      </c>
      <c r="E340" t="s">
        <v>124</v>
      </c>
      <c r="F340" t="s">
        <v>801</v>
      </c>
      <c r="G340" t="str">
        <f>"00299736"</f>
        <v>00299736</v>
      </c>
      <c r="H340" t="s">
        <v>577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50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68</v>
      </c>
      <c r="W340">
        <v>476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802</v>
      </c>
    </row>
    <row r="341" spans="1:30" x14ac:dyDescent="0.25">
      <c r="H341" t="s">
        <v>533</v>
      </c>
    </row>
    <row r="342" spans="1:30" x14ac:dyDescent="0.25">
      <c r="A342">
        <v>168</v>
      </c>
      <c r="B342">
        <v>3277</v>
      </c>
      <c r="C342" t="s">
        <v>803</v>
      </c>
      <c r="D342" t="s">
        <v>280</v>
      </c>
      <c r="E342" t="s">
        <v>102</v>
      </c>
      <c r="F342" t="s">
        <v>804</v>
      </c>
      <c r="G342" t="str">
        <f>"00028679"</f>
        <v>00028679</v>
      </c>
      <c r="H342" t="s">
        <v>562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1</v>
      </c>
      <c r="AA342">
        <v>0</v>
      </c>
      <c r="AB342">
        <v>0</v>
      </c>
      <c r="AC342">
        <v>0</v>
      </c>
      <c r="AD342" t="s">
        <v>805</v>
      </c>
    </row>
    <row r="343" spans="1:30" x14ac:dyDescent="0.25">
      <c r="H343" t="s">
        <v>806</v>
      </c>
    </row>
    <row r="344" spans="1:30" x14ac:dyDescent="0.25">
      <c r="A344">
        <v>169</v>
      </c>
      <c r="B344">
        <v>4996</v>
      </c>
      <c r="C344" t="s">
        <v>807</v>
      </c>
      <c r="D344" t="s">
        <v>262</v>
      </c>
      <c r="E344" t="s">
        <v>327</v>
      </c>
      <c r="F344" t="s">
        <v>808</v>
      </c>
      <c r="G344" t="str">
        <f>"201411001101"</f>
        <v>201411001101</v>
      </c>
      <c r="H344" t="s">
        <v>86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50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36</v>
      </c>
      <c r="W344">
        <v>252</v>
      </c>
      <c r="X344">
        <v>0</v>
      </c>
      <c r="Z344">
        <v>0</v>
      </c>
      <c r="AA344">
        <v>0</v>
      </c>
      <c r="AB344">
        <v>24</v>
      </c>
      <c r="AC344">
        <v>408</v>
      </c>
      <c r="AD344" t="s">
        <v>809</v>
      </c>
    </row>
    <row r="345" spans="1:30" x14ac:dyDescent="0.25">
      <c r="H345" t="s">
        <v>294</v>
      </c>
    </row>
    <row r="346" spans="1:30" x14ac:dyDescent="0.25">
      <c r="A346">
        <v>170</v>
      </c>
      <c r="B346">
        <v>2489</v>
      </c>
      <c r="C346" t="s">
        <v>810</v>
      </c>
      <c r="D346" t="s">
        <v>96</v>
      </c>
      <c r="E346" t="s">
        <v>811</v>
      </c>
      <c r="F346" t="s">
        <v>812</v>
      </c>
      <c r="G346" t="str">
        <f>"201504004310"</f>
        <v>201504004310</v>
      </c>
      <c r="H346" t="s">
        <v>120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813</v>
      </c>
    </row>
    <row r="347" spans="1:30" x14ac:dyDescent="0.25">
      <c r="H347" t="s">
        <v>814</v>
      </c>
    </row>
    <row r="348" spans="1:30" x14ac:dyDescent="0.25">
      <c r="A348">
        <v>171</v>
      </c>
      <c r="B348">
        <v>1689</v>
      </c>
      <c r="C348" t="s">
        <v>815</v>
      </c>
      <c r="D348" t="s">
        <v>338</v>
      </c>
      <c r="E348" t="s">
        <v>78</v>
      </c>
      <c r="F348" t="s">
        <v>816</v>
      </c>
      <c r="G348" t="str">
        <f>"201511011956"</f>
        <v>201511011956</v>
      </c>
      <c r="H348">
        <v>715</v>
      </c>
      <c r="I348">
        <v>0</v>
      </c>
      <c r="J348">
        <v>400</v>
      </c>
      <c r="K348">
        <v>0</v>
      </c>
      <c r="L348">
        <v>200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34</v>
      </c>
      <c r="W348">
        <v>238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1583</v>
      </c>
    </row>
    <row r="349" spans="1:30" x14ac:dyDescent="0.25">
      <c r="H349" t="s">
        <v>817</v>
      </c>
    </row>
    <row r="350" spans="1:30" x14ac:dyDescent="0.25">
      <c r="A350">
        <v>172</v>
      </c>
      <c r="B350">
        <v>2678</v>
      </c>
      <c r="C350" t="s">
        <v>818</v>
      </c>
      <c r="D350" t="s">
        <v>124</v>
      </c>
      <c r="E350" t="s">
        <v>102</v>
      </c>
      <c r="F350" t="s">
        <v>819</v>
      </c>
      <c r="G350" t="str">
        <f>"00289821"</f>
        <v>00289821</v>
      </c>
      <c r="H350" t="s">
        <v>820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60</v>
      </c>
      <c r="W350">
        <v>420</v>
      </c>
      <c r="X350">
        <v>0</v>
      </c>
      <c r="Z350">
        <v>0</v>
      </c>
      <c r="AA350">
        <v>0</v>
      </c>
      <c r="AB350">
        <v>24</v>
      </c>
      <c r="AC350">
        <v>408</v>
      </c>
      <c r="AD350" t="s">
        <v>821</v>
      </c>
    </row>
    <row r="351" spans="1:30" x14ac:dyDescent="0.25">
      <c r="H351" t="s">
        <v>822</v>
      </c>
    </row>
    <row r="352" spans="1:30" x14ac:dyDescent="0.25">
      <c r="A352">
        <v>173</v>
      </c>
      <c r="B352">
        <v>4312</v>
      </c>
      <c r="C352" t="s">
        <v>823</v>
      </c>
      <c r="D352" t="s">
        <v>824</v>
      </c>
      <c r="E352" t="s">
        <v>15</v>
      </c>
      <c r="F352" t="s">
        <v>825</v>
      </c>
      <c r="G352" t="str">
        <f>"200802005989"</f>
        <v>200802005989</v>
      </c>
      <c r="H352" t="s">
        <v>698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30</v>
      </c>
      <c r="O352">
        <v>50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72</v>
      </c>
      <c r="W352">
        <v>504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826</v>
      </c>
    </row>
    <row r="353" spans="1:30" x14ac:dyDescent="0.25">
      <c r="H353">
        <v>1004</v>
      </c>
    </row>
    <row r="354" spans="1:30" x14ac:dyDescent="0.25">
      <c r="A354">
        <v>174</v>
      </c>
      <c r="B354">
        <v>1498</v>
      </c>
      <c r="C354" t="s">
        <v>827</v>
      </c>
      <c r="D354" t="s">
        <v>171</v>
      </c>
      <c r="E354" t="s">
        <v>108</v>
      </c>
      <c r="F354" t="s">
        <v>828</v>
      </c>
      <c r="G354" t="str">
        <f>"200802002230"</f>
        <v>200802002230</v>
      </c>
      <c r="H354" t="s">
        <v>829</v>
      </c>
      <c r="I354">
        <v>0</v>
      </c>
      <c r="J354">
        <v>0</v>
      </c>
      <c r="K354">
        <v>0</v>
      </c>
      <c r="L354">
        <v>0</v>
      </c>
      <c r="M354">
        <v>100</v>
      </c>
      <c r="N354">
        <v>70</v>
      </c>
      <c r="O354">
        <v>30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830</v>
      </c>
    </row>
    <row r="355" spans="1:30" x14ac:dyDescent="0.25">
      <c r="H355" t="s">
        <v>831</v>
      </c>
    </row>
    <row r="356" spans="1:30" x14ac:dyDescent="0.25">
      <c r="A356">
        <v>175</v>
      </c>
      <c r="B356">
        <v>586</v>
      </c>
      <c r="C356" t="s">
        <v>832</v>
      </c>
      <c r="D356" t="s">
        <v>72</v>
      </c>
      <c r="E356" t="s">
        <v>22</v>
      </c>
      <c r="F356" t="s">
        <v>833</v>
      </c>
      <c r="G356" t="str">
        <f>"201412007160"</f>
        <v>201412007160</v>
      </c>
      <c r="H356">
        <v>847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71</v>
      </c>
      <c r="W356">
        <v>497</v>
      </c>
      <c r="X356">
        <v>0</v>
      </c>
      <c r="Z356">
        <v>0</v>
      </c>
      <c r="AA356">
        <v>0</v>
      </c>
      <c r="AB356">
        <v>0</v>
      </c>
      <c r="AC356">
        <v>0</v>
      </c>
      <c r="AD356">
        <v>1574</v>
      </c>
    </row>
    <row r="357" spans="1:30" x14ac:dyDescent="0.25">
      <c r="H357">
        <v>1004</v>
      </c>
    </row>
    <row r="358" spans="1:30" x14ac:dyDescent="0.25">
      <c r="A358">
        <v>176</v>
      </c>
      <c r="B358">
        <v>5236</v>
      </c>
      <c r="C358" t="s">
        <v>834</v>
      </c>
      <c r="D358" t="s">
        <v>171</v>
      </c>
      <c r="E358" t="s">
        <v>22</v>
      </c>
      <c r="F358" t="s">
        <v>835</v>
      </c>
      <c r="G358" t="str">
        <f>"200806000649"</f>
        <v>200806000649</v>
      </c>
      <c r="H358" t="s">
        <v>712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64</v>
      </c>
      <c r="W358">
        <v>448</v>
      </c>
      <c r="X358">
        <v>0</v>
      </c>
      <c r="Z358">
        <v>1</v>
      </c>
      <c r="AA358">
        <v>0</v>
      </c>
      <c r="AB358">
        <v>20</v>
      </c>
      <c r="AC358">
        <v>340</v>
      </c>
      <c r="AD358" t="s">
        <v>836</v>
      </c>
    </row>
    <row r="359" spans="1:30" x14ac:dyDescent="0.25">
      <c r="H359">
        <v>1004</v>
      </c>
    </row>
    <row r="360" spans="1:30" x14ac:dyDescent="0.25">
      <c r="A360">
        <v>177</v>
      </c>
      <c r="B360">
        <v>5304</v>
      </c>
      <c r="C360" t="s">
        <v>837</v>
      </c>
      <c r="D360" t="s">
        <v>78</v>
      </c>
      <c r="E360" t="s">
        <v>22</v>
      </c>
      <c r="F360" t="s">
        <v>838</v>
      </c>
      <c r="G360" t="str">
        <f>"00015288"</f>
        <v>00015288</v>
      </c>
      <c r="H360" t="s">
        <v>839</v>
      </c>
      <c r="I360">
        <v>0</v>
      </c>
      <c r="J360">
        <v>0</v>
      </c>
      <c r="K360">
        <v>0</v>
      </c>
      <c r="L360">
        <v>0</v>
      </c>
      <c r="M360">
        <v>100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80</v>
      </c>
      <c r="W360">
        <v>560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840</v>
      </c>
    </row>
    <row r="361" spans="1:30" x14ac:dyDescent="0.25">
      <c r="H361" t="s">
        <v>841</v>
      </c>
    </row>
    <row r="362" spans="1:30" x14ac:dyDescent="0.25">
      <c r="A362">
        <v>178</v>
      </c>
      <c r="B362">
        <v>1224</v>
      </c>
      <c r="C362" t="s">
        <v>842</v>
      </c>
      <c r="D362" t="s">
        <v>66</v>
      </c>
      <c r="E362" t="s">
        <v>55</v>
      </c>
      <c r="F362" t="s">
        <v>843</v>
      </c>
      <c r="G362" t="str">
        <f>"201601000035"</f>
        <v>201601000035</v>
      </c>
      <c r="H362">
        <v>803</v>
      </c>
      <c r="I362">
        <v>0</v>
      </c>
      <c r="J362">
        <v>400</v>
      </c>
      <c r="K362">
        <v>0</v>
      </c>
      <c r="L362">
        <v>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24</v>
      </c>
      <c r="W362">
        <v>168</v>
      </c>
      <c r="X362">
        <v>0</v>
      </c>
      <c r="Z362">
        <v>0</v>
      </c>
      <c r="AA362">
        <v>0</v>
      </c>
      <c r="AB362">
        <v>7</v>
      </c>
      <c r="AC362">
        <v>119</v>
      </c>
      <c r="AD362">
        <v>1560</v>
      </c>
    </row>
    <row r="363" spans="1:30" x14ac:dyDescent="0.25">
      <c r="H363">
        <v>1004</v>
      </c>
    </row>
    <row r="364" spans="1:30" x14ac:dyDescent="0.25">
      <c r="A364">
        <v>179</v>
      </c>
      <c r="B364">
        <v>4701</v>
      </c>
      <c r="C364" t="s">
        <v>844</v>
      </c>
      <c r="D364" t="s">
        <v>14</v>
      </c>
      <c r="E364" t="s">
        <v>28</v>
      </c>
      <c r="F364" t="s">
        <v>845</v>
      </c>
      <c r="G364" t="str">
        <f>"00049511"</f>
        <v>00049511</v>
      </c>
      <c r="H364" t="s">
        <v>630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30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72</v>
      </c>
      <c r="W364">
        <v>504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846</v>
      </c>
    </row>
    <row r="365" spans="1:30" x14ac:dyDescent="0.25">
      <c r="H365" t="s">
        <v>303</v>
      </c>
    </row>
    <row r="366" spans="1:30" x14ac:dyDescent="0.25">
      <c r="A366">
        <v>180</v>
      </c>
      <c r="B366">
        <v>3907</v>
      </c>
      <c r="C366" t="s">
        <v>847</v>
      </c>
      <c r="D366" t="s">
        <v>28</v>
      </c>
      <c r="E366" t="s">
        <v>22</v>
      </c>
      <c r="F366" t="s">
        <v>848</v>
      </c>
      <c r="G366" t="str">
        <f>"00359863"</f>
        <v>00359863</v>
      </c>
      <c r="H366">
        <v>858</v>
      </c>
      <c r="I366">
        <v>0</v>
      </c>
      <c r="J366">
        <v>400</v>
      </c>
      <c r="K366">
        <v>0</v>
      </c>
      <c r="L366">
        <v>200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3</v>
      </c>
      <c r="W366">
        <v>21</v>
      </c>
      <c r="X366">
        <v>0</v>
      </c>
      <c r="Z366">
        <v>1</v>
      </c>
      <c r="AA366">
        <v>0</v>
      </c>
      <c r="AB366">
        <v>0</v>
      </c>
      <c r="AC366">
        <v>0</v>
      </c>
      <c r="AD366">
        <v>1549</v>
      </c>
    </row>
    <row r="367" spans="1:30" x14ac:dyDescent="0.25">
      <c r="H367" t="s">
        <v>849</v>
      </c>
    </row>
    <row r="368" spans="1:30" x14ac:dyDescent="0.25">
      <c r="A368">
        <v>181</v>
      </c>
      <c r="B368">
        <v>2853</v>
      </c>
      <c r="C368" t="s">
        <v>850</v>
      </c>
      <c r="D368" t="s">
        <v>613</v>
      </c>
      <c r="E368" t="s">
        <v>22</v>
      </c>
      <c r="F368" t="s">
        <v>851</v>
      </c>
      <c r="G368" t="str">
        <f>"00289058"</f>
        <v>00289058</v>
      </c>
      <c r="H368">
        <v>660</v>
      </c>
      <c r="I368">
        <v>0</v>
      </c>
      <c r="J368">
        <v>0</v>
      </c>
      <c r="K368">
        <v>0</v>
      </c>
      <c r="L368">
        <v>0</v>
      </c>
      <c r="M368">
        <v>100</v>
      </c>
      <c r="N368">
        <v>70</v>
      </c>
      <c r="O368">
        <v>0</v>
      </c>
      <c r="P368">
        <v>30</v>
      </c>
      <c r="Q368">
        <v>0</v>
      </c>
      <c r="R368">
        <v>70</v>
      </c>
      <c r="S368">
        <v>0</v>
      </c>
      <c r="T368">
        <v>30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>
        <v>1548</v>
      </c>
    </row>
    <row r="369" spans="1:30" x14ac:dyDescent="0.25">
      <c r="H369" t="s">
        <v>852</v>
      </c>
    </row>
    <row r="370" spans="1:30" x14ac:dyDescent="0.25">
      <c r="A370">
        <v>182</v>
      </c>
      <c r="B370">
        <v>341</v>
      </c>
      <c r="C370" t="s">
        <v>853</v>
      </c>
      <c r="D370" t="s">
        <v>55</v>
      </c>
      <c r="E370" t="s">
        <v>22</v>
      </c>
      <c r="F370" t="s">
        <v>854</v>
      </c>
      <c r="G370" t="str">
        <f>"201502000884"</f>
        <v>201502000884</v>
      </c>
      <c r="H370" t="s">
        <v>855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856</v>
      </c>
    </row>
    <row r="371" spans="1:30" x14ac:dyDescent="0.25">
      <c r="H371" t="s">
        <v>857</v>
      </c>
    </row>
    <row r="372" spans="1:30" x14ac:dyDescent="0.25">
      <c r="A372">
        <v>183</v>
      </c>
      <c r="B372">
        <v>5015</v>
      </c>
      <c r="C372" t="s">
        <v>858</v>
      </c>
      <c r="D372" t="s">
        <v>46</v>
      </c>
      <c r="E372" t="s">
        <v>102</v>
      </c>
      <c r="F372" t="s">
        <v>859</v>
      </c>
      <c r="G372" t="str">
        <f>"00361591"</f>
        <v>00361591</v>
      </c>
      <c r="H372" t="s">
        <v>686</v>
      </c>
      <c r="I372">
        <v>150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55</v>
      </c>
      <c r="W372">
        <v>385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860</v>
      </c>
    </row>
    <row r="373" spans="1:30" x14ac:dyDescent="0.25">
      <c r="H373">
        <v>1004</v>
      </c>
    </row>
    <row r="374" spans="1:30" x14ac:dyDescent="0.25">
      <c r="A374">
        <v>184</v>
      </c>
      <c r="B374">
        <v>4870</v>
      </c>
      <c r="C374" t="s">
        <v>861</v>
      </c>
      <c r="D374" t="s">
        <v>40</v>
      </c>
      <c r="E374" t="s">
        <v>124</v>
      </c>
      <c r="F374" t="s">
        <v>862</v>
      </c>
      <c r="G374" t="str">
        <f>"00079405"</f>
        <v>00079405</v>
      </c>
      <c r="H374" t="s">
        <v>863</v>
      </c>
      <c r="I374">
        <v>0</v>
      </c>
      <c r="J374">
        <v>0</v>
      </c>
      <c r="K374">
        <v>0</v>
      </c>
      <c r="L374">
        <v>0</v>
      </c>
      <c r="M374">
        <v>100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864</v>
      </c>
    </row>
    <row r="375" spans="1:30" x14ac:dyDescent="0.25">
      <c r="H375" t="s">
        <v>865</v>
      </c>
    </row>
    <row r="376" spans="1:30" x14ac:dyDescent="0.25">
      <c r="A376">
        <v>185</v>
      </c>
      <c r="B376">
        <v>1398</v>
      </c>
      <c r="C376" t="s">
        <v>866</v>
      </c>
      <c r="D376" t="s">
        <v>55</v>
      </c>
      <c r="E376" t="s">
        <v>756</v>
      </c>
      <c r="F376" t="s">
        <v>867</v>
      </c>
      <c r="G376" t="str">
        <f>"201504000090"</f>
        <v>201504000090</v>
      </c>
      <c r="H376" t="s">
        <v>392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70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>
        <v>0</v>
      </c>
      <c r="AD376" t="s">
        <v>868</v>
      </c>
    </row>
    <row r="377" spans="1:30" x14ac:dyDescent="0.25">
      <c r="H377" t="s">
        <v>869</v>
      </c>
    </row>
    <row r="378" spans="1:30" x14ac:dyDescent="0.25">
      <c r="A378">
        <v>186</v>
      </c>
      <c r="B378">
        <v>1234</v>
      </c>
      <c r="C378" t="s">
        <v>870</v>
      </c>
      <c r="D378" t="s">
        <v>666</v>
      </c>
      <c r="E378" t="s">
        <v>148</v>
      </c>
      <c r="F378" t="s">
        <v>871</v>
      </c>
      <c r="G378" t="str">
        <f>"00021395"</f>
        <v>00021395</v>
      </c>
      <c r="H378">
        <v>715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>
        <v>1533</v>
      </c>
    </row>
    <row r="379" spans="1:30" x14ac:dyDescent="0.25">
      <c r="H379">
        <v>1004</v>
      </c>
    </row>
    <row r="380" spans="1:30" x14ac:dyDescent="0.25">
      <c r="A380">
        <v>187</v>
      </c>
      <c r="B380">
        <v>3798</v>
      </c>
      <c r="C380" t="s">
        <v>872</v>
      </c>
      <c r="D380" t="s">
        <v>28</v>
      </c>
      <c r="E380" t="s">
        <v>124</v>
      </c>
      <c r="F380" t="s">
        <v>873</v>
      </c>
      <c r="G380" t="str">
        <f>"201411001365"</f>
        <v>201411001365</v>
      </c>
      <c r="H380" t="s">
        <v>874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53</v>
      </c>
      <c r="W380">
        <v>371</v>
      </c>
      <c r="X380">
        <v>0</v>
      </c>
      <c r="Z380">
        <v>0</v>
      </c>
      <c r="AA380">
        <v>0</v>
      </c>
      <c r="AB380">
        <v>24</v>
      </c>
      <c r="AC380">
        <v>408</v>
      </c>
      <c r="AD380" t="s">
        <v>875</v>
      </c>
    </row>
    <row r="381" spans="1:30" x14ac:dyDescent="0.25">
      <c r="H381" t="s">
        <v>162</v>
      </c>
    </row>
    <row r="382" spans="1:30" x14ac:dyDescent="0.25">
      <c r="A382">
        <v>188</v>
      </c>
      <c r="B382">
        <v>3538</v>
      </c>
      <c r="C382" t="s">
        <v>876</v>
      </c>
      <c r="D382" t="s">
        <v>49</v>
      </c>
      <c r="E382" t="s">
        <v>102</v>
      </c>
      <c r="F382" t="s">
        <v>877</v>
      </c>
      <c r="G382" t="str">
        <f>"201511014375"</f>
        <v>201511014375</v>
      </c>
      <c r="H382">
        <v>781</v>
      </c>
      <c r="I382">
        <v>0</v>
      </c>
      <c r="J382">
        <v>400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38</v>
      </c>
      <c r="W382">
        <v>266</v>
      </c>
      <c r="X382">
        <v>0</v>
      </c>
      <c r="Z382">
        <v>0</v>
      </c>
      <c r="AA382">
        <v>0</v>
      </c>
      <c r="AB382">
        <v>0</v>
      </c>
      <c r="AC382">
        <v>0</v>
      </c>
      <c r="AD382">
        <v>1517</v>
      </c>
    </row>
    <row r="383" spans="1:30" x14ac:dyDescent="0.25">
      <c r="H383">
        <v>1004</v>
      </c>
    </row>
    <row r="384" spans="1:30" x14ac:dyDescent="0.25">
      <c r="A384">
        <v>189</v>
      </c>
      <c r="B384">
        <v>947</v>
      </c>
      <c r="C384" t="s">
        <v>878</v>
      </c>
      <c r="D384" t="s">
        <v>879</v>
      </c>
      <c r="E384" t="s">
        <v>22</v>
      </c>
      <c r="F384" t="s">
        <v>880</v>
      </c>
      <c r="G384" t="str">
        <f>"201304000113"</f>
        <v>201304000113</v>
      </c>
      <c r="H384">
        <v>770</v>
      </c>
      <c r="I384">
        <v>0</v>
      </c>
      <c r="J384">
        <v>0</v>
      </c>
      <c r="K384">
        <v>0</v>
      </c>
      <c r="L384">
        <v>0</v>
      </c>
      <c r="M384">
        <v>100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82</v>
      </c>
      <c r="W384">
        <v>574</v>
      </c>
      <c r="X384">
        <v>0</v>
      </c>
      <c r="Z384">
        <v>0</v>
      </c>
      <c r="AA384">
        <v>0</v>
      </c>
      <c r="AB384">
        <v>0</v>
      </c>
      <c r="AC384">
        <v>0</v>
      </c>
      <c r="AD384">
        <v>1514</v>
      </c>
    </row>
    <row r="385" spans="1:30" x14ac:dyDescent="0.25">
      <c r="H385" t="s">
        <v>881</v>
      </c>
    </row>
    <row r="386" spans="1:30" x14ac:dyDescent="0.25">
      <c r="A386">
        <v>190</v>
      </c>
      <c r="B386">
        <v>3637</v>
      </c>
      <c r="C386" t="s">
        <v>882</v>
      </c>
      <c r="D386" t="s">
        <v>883</v>
      </c>
      <c r="E386" t="s">
        <v>22</v>
      </c>
      <c r="F386" t="s">
        <v>884</v>
      </c>
      <c r="G386" t="str">
        <f>"200910000860"</f>
        <v>200910000860</v>
      </c>
      <c r="H386" t="s">
        <v>352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30</v>
      </c>
      <c r="R386">
        <v>0</v>
      </c>
      <c r="S386">
        <v>0</v>
      </c>
      <c r="T386">
        <v>0</v>
      </c>
      <c r="U386">
        <v>0</v>
      </c>
      <c r="V386">
        <v>72</v>
      </c>
      <c r="W386">
        <v>504</v>
      </c>
      <c r="X386">
        <v>0</v>
      </c>
      <c r="Z386">
        <v>0</v>
      </c>
      <c r="AA386">
        <v>0</v>
      </c>
      <c r="AB386">
        <v>12</v>
      </c>
      <c r="AC386">
        <v>204</v>
      </c>
      <c r="AD386" t="s">
        <v>885</v>
      </c>
    </row>
    <row r="387" spans="1:30" x14ac:dyDescent="0.25">
      <c r="H387" t="s">
        <v>886</v>
      </c>
    </row>
    <row r="388" spans="1:30" x14ac:dyDescent="0.25">
      <c r="A388">
        <v>191</v>
      </c>
      <c r="B388">
        <v>2459</v>
      </c>
      <c r="C388" t="s">
        <v>887</v>
      </c>
      <c r="D388" t="s">
        <v>22</v>
      </c>
      <c r="E388" t="s">
        <v>888</v>
      </c>
      <c r="F388" t="s">
        <v>889</v>
      </c>
      <c r="G388" t="str">
        <f>"00014951"</f>
        <v>00014951</v>
      </c>
      <c r="H388" t="s">
        <v>787</v>
      </c>
      <c r="I388">
        <v>0</v>
      </c>
      <c r="J388">
        <v>0</v>
      </c>
      <c r="K388">
        <v>0</v>
      </c>
      <c r="L388">
        <v>0</v>
      </c>
      <c r="M388">
        <v>100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890</v>
      </c>
    </row>
    <row r="389" spans="1:30" x14ac:dyDescent="0.25">
      <c r="H389" t="s">
        <v>891</v>
      </c>
    </row>
    <row r="390" spans="1:30" x14ac:dyDescent="0.25">
      <c r="A390">
        <v>192</v>
      </c>
      <c r="B390">
        <v>4108</v>
      </c>
      <c r="C390" t="s">
        <v>892</v>
      </c>
      <c r="D390" t="s">
        <v>28</v>
      </c>
      <c r="E390" t="s">
        <v>793</v>
      </c>
      <c r="F390" t="s">
        <v>893</v>
      </c>
      <c r="G390" t="str">
        <f>"200801008578"</f>
        <v>200801008578</v>
      </c>
      <c r="H390" t="s">
        <v>894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70</v>
      </c>
      <c r="R390">
        <v>0</v>
      </c>
      <c r="S390">
        <v>0</v>
      </c>
      <c r="T390">
        <v>0</v>
      </c>
      <c r="U390">
        <v>0</v>
      </c>
      <c r="V390">
        <v>38</v>
      </c>
      <c r="W390">
        <v>266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895</v>
      </c>
    </row>
    <row r="391" spans="1:30" x14ac:dyDescent="0.25">
      <c r="H391" t="s">
        <v>303</v>
      </c>
    </row>
    <row r="392" spans="1:30" x14ac:dyDescent="0.25">
      <c r="A392">
        <v>193</v>
      </c>
      <c r="B392">
        <v>3615</v>
      </c>
      <c r="C392" t="s">
        <v>896</v>
      </c>
      <c r="D392" t="s">
        <v>40</v>
      </c>
      <c r="E392" t="s">
        <v>634</v>
      </c>
      <c r="F392" t="s">
        <v>897</v>
      </c>
      <c r="G392" t="str">
        <f>"00216947"</f>
        <v>00216947</v>
      </c>
      <c r="H392" t="s">
        <v>898</v>
      </c>
      <c r="I392">
        <v>0</v>
      </c>
      <c r="J392">
        <v>0</v>
      </c>
      <c r="K392">
        <v>0</v>
      </c>
      <c r="L392">
        <v>260</v>
      </c>
      <c r="M392">
        <v>0</v>
      </c>
      <c r="N392">
        <v>70</v>
      </c>
      <c r="O392">
        <v>0</v>
      </c>
      <c r="P392">
        <v>30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Z392">
        <v>0</v>
      </c>
      <c r="AA392">
        <v>0</v>
      </c>
      <c r="AB392">
        <v>18</v>
      </c>
      <c r="AC392">
        <v>306</v>
      </c>
      <c r="AD392" t="s">
        <v>899</v>
      </c>
    </row>
    <row r="393" spans="1:30" x14ac:dyDescent="0.25">
      <c r="H393" t="s">
        <v>900</v>
      </c>
    </row>
    <row r="394" spans="1:30" x14ac:dyDescent="0.25">
      <c r="A394">
        <v>194</v>
      </c>
      <c r="B394">
        <v>4374</v>
      </c>
      <c r="C394" t="s">
        <v>901</v>
      </c>
      <c r="D394" t="s">
        <v>902</v>
      </c>
      <c r="E394" t="s">
        <v>148</v>
      </c>
      <c r="F394" t="s">
        <v>903</v>
      </c>
      <c r="G394" t="str">
        <f>"00343528"</f>
        <v>00343528</v>
      </c>
      <c r="H394" t="s">
        <v>904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60</v>
      </c>
      <c r="W394">
        <v>420</v>
      </c>
      <c r="X394">
        <v>0</v>
      </c>
      <c r="Z394">
        <v>0</v>
      </c>
      <c r="AA394">
        <v>0</v>
      </c>
      <c r="AB394">
        <v>24</v>
      </c>
      <c r="AC394">
        <v>408</v>
      </c>
      <c r="AD394" t="s">
        <v>905</v>
      </c>
    </row>
    <row r="395" spans="1:30" x14ac:dyDescent="0.25">
      <c r="H395" t="s">
        <v>906</v>
      </c>
    </row>
    <row r="396" spans="1:30" x14ac:dyDescent="0.25">
      <c r="A396">
        <v>195</v>
      </c>
      <c r="B396">
        <v>4366</v>
      </c>
      <c r="C396" t="s">
        <v>907</v>
      </c>
      <c r="D396" t="s">
        <v>908</v>
      </c>
      <c r="E396" t="s">
        <v>55</v>
      </c>
      <c r="F396" t="s">
        <v>909</v>
      </c>
      <c r="G396" t="str">
        <f>"00363735"</f>
        <v>00363735</v>
      </c>
      <c r="H396" t="s">
        <v>910</v>
      </c>
      <c r="I396">
        <v>0</v>
      </c>
      <c r="J396">
        <v>0</v>
      </c>
      <c r="K396">
        <v>0</v>
      </c>
      <c r="L396">
        <v>260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61</v>
      </c>
      <c r="W396">
        <v>427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911</v>
      </c>
    </row>
    <row r="397" spans="1:30" x14ac:dyDescent="0.25">
      <c r="H397" t="s">
        <v>31</v>
      </c>
    </row>
    <row r="398" spans="1:30" x14ac:dyDescent="0.25">
      <c r="A398">
        <v>196</v>
      </c>
      <c r="B398">
        <v>2190</v>
      </c>
      <c r="C398" t="s">
        <v>912</v>
      </c>
      <c r="D398" t="s">
        <v>913</v>
      </c>
      <c r="E398" t="s">
        <v>505</v>
      </c>
      <c r="F398" t="s">
        <v>914</v>
      </c>
      <c r="G398" t="str">
        <f>"201504000478"</f>
        <v>201504000478</v>
      </c>
      <c r="H398" t="s">
        <v>398</v>
      </c>
      <c r="I398">
        <v>0</v>
      </c>
      <c r="J398">
        <v>0</v>
      </c>
      <c r="K398">
        <v>0</v>
      </c>
      <c r="L398">
        <v>0</v>
      </c>
      <c r="M398">
        <v>100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915</v>
      </c>
    </row>
    <row r="399" spans="1:30" x14ac:dyDescent="0.25">
      <c r="H399" t="s">
        <v>916</v>
      </c>
    </row>
    <row r="400" spans="1:30" x14ac:dyDescent="0.25">
      <c r="A400">
        <v>197</v>
      </c>
      <c r="B400">
        <v>1919</v>
      </c>
      <c r="C400" t="s">
        <v>917</v>
      </c>
      <c r="D400" t="s">
        <v>84</v>
      </c>
      <c r="E400" t="s">
        <v>918</v>
      </c>
      <c r="F400" t="s">
        <v>919</v>
      </c>
      <c r="G400" t="str">
        <f>"00017541"</f>
        <v>00017541</v>
      </c>
      <c r="H400" t="s">
        <v>421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30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83</v>
      </c>
      <c r="W400">
        <v>581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920</v>
      </c>
    </row>
    <row r="401" spans="1:30" x14ac:dyDescent="0.25">
      <c r="H401" t="s">
        <v>273</v>
      </c>
    </row>
    <row r="402" spans="1:30" x14ac:dyDescent="0.25">
      <c r="A402">
        <v>198</v>
      </c>
      <c r="B402">
        <v>905</v>
      </c>
      <c r="C402" t="s">
        <v>921</v>
      </c>
      <c r="D402" t="s">
        <v>922</v>
      </c>
      <c r="E402" t="s">
        <v>54</v>
      </c>
      <c r="F402" t="s">
        <v>923</v>
      </c>
      <c r="G402" t="str">
        <f>"201504002291"</f>
        <v>201504002291</v>
      </c>
      <c r="H402" t="s">
        <v>773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58</v>
      </c>
      <c r="W402">
        <v>406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924</v>
      </c>
    </row>
    <row r="403" spans="1:30" x14ac:dyDescent="0.25">
      <c r="H403" t="s">
        <v>273</v>
      </c>
    </row>
    <row r="404" spans="1:30" x14ac:dyDescent="0.25">
      <c r="A404">
        <v>199</v>
      </c>
      <c r="B404">
        <v>26</v>
      </c>
      <c r="C404" t="s">
        <v>925</v>
      </c>
      <c r="D404" t="s">
        <v>613</v>
      </c>
      <c r="E404" t="s">
        <v>926</v>
      </c>
      <c r="F404" t="s">
        <v>927</v>
      </c>
      <c r="G404" t="str">
        <f>"201406013993"</f>
        <v>201406013993</v>
      </c>
      <c r="H404" t="s">
        <v>243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54</v>
      </c>
      <c r="W404">
        <v>378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928</v>
      </c>
    </row>
    <row r="405" spans="1:30" x14ac:dyDescent="0.25">
      <c r="H405" t="s">
        <v>156</v>
      </c>
    </row>
    <row r="406" spans="1:30" x14ac:dyDescent="0.25">
      <c r="A406">
        <v>200</v>
      </c>
      <c r="B406">
        <v>4236</v>
      </c>
      <c r="C406" t="s">
        <v>929</v>
      </c>
      <c r="D406" t="s">
        <v>33</v>
      </c>
      <c r="E406" t="s">
        <v>445</v>
      </c>
      <c r="F406" t="s">
        <v>930</v>
      </c>
      <c r="G406" t="str">
        <f>"201406017668"</f>
        <v>201406017668</v>
      </c>
      <c r="H406" t="s">
        <v>288</v>
      </c>
      <c r="I406">
        <v>0</v>
      </c>
      <c r="J406">
        <v>0</v>
      </c>
      <c r="K406">
        <v>0</v>
      </c>
      <c r="L406">
        <v>0</v>
      </c>
      <c r="M406">
        <v>100</v>
      </c>
      <c r="N406">
        <v>30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84</v>
      </c>
      <c r="W406">
        <v>588</v>
      </c>
      <c r="X406">
        <v>0</v>
      </c>
      <c r="Z406">
        <v>1</v>
      </c>
      <c r="AA406">
        <v>0</v>
      </c>
      <c r="AB406">
        <v>0</v>
      </c>
      <c r="AC406">
        <v>0</v>
      </c>
      <c r="AD406" t="s">
        <v>931</v>
      </c>
    </row>
    <row r="407" spans="1:30" x14ac:dyDescent="0.25">
      <c r="H407" t="s">
        <v>932</v>
      </c>
    </row>
    <row r="408" spans="1:30" x14ac:dyDescent="0.25">
      <c r="A408">
        <v>201</v>
      </c>
      <c r="B408">
        <v>2486</v>
      </c>
      <c r="C408" t="s">
        <v>933</v>
      </c>
      <c r="D408" t="s">
        <v>22</v>
      </c>
      <c r="E408" t="s">
        <v>78</v>
      </c>
      <c r="F408" t="s">
        <v>934</v>
      </c>
      <c r="G408" t="str">
        <f>"201411002844"</f>
        <v>201411002844</v>
      </c>
      <c r="H408" t="s">
        <v>935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50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75</v>
      </c>
      <c r="W408">
        <v>525</v>
      </c>
      <c r="X408">
        <v>0</v>
      </c>
      <c r="Z408">
        <v>1</v>
      </c>
      <c r="AA408">
        <v>0</v>
      </c>
      <c r="AB408">
        <v>0</v>
      </c>
      <c r="AC408">
        <v>0</v>
      </c>
      <c r="AD408" t="s">
        <v>936</v>
      </c>
    </row>
    <row r="409" spans="1:30" x14ac:dyDescent="0.25">
      <c r="H409" t="s">
        <v>937</v>
      </c>
    </row>
    <row r="410" spans="1:30" x14ac:dyDescent="0.25">
      <c r="A410">
        <v>202</v>
      </c>
      <c r="B410">
        <v>2265</v>
      </c>
      <c r="C410" t="s">
        <v>938</v>
      </c>
      <c r="D410" t="s">
        <v>939</v>
      </c>
      <c r="E410" t="s">
        <v>95</v>
      </c>
      <c r="F410" t="s">
        <v>940</v>
      </c>
      <c r="G410" t="str">
        <f>"201405001576"</f>
        <v>201405001576</v>
      </c>
      <c r="H410" t="s">
        <v>657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70</v>
      </c>
      <c r="O410">
        <v>50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941</v>
      </c>
    </row>
    <row r="411" spans="1:30" x14ac:dyDescent="0.25">
      <c r="H411" t="s">
        <v>942</v>
      </c>
    </row>
    <row r="412" spans="1:30" x14ac:dyDescent="0.25">
      <c r="A412">
        <v>203</v>
      </c>
      <c r="B412">
        <v>233</v>
      </c>
      <c r="C412" t="s">
        <v>943</v>
      </c>
      <c r="D412" t="s">
        <v>55</v>
      </c>
      <c r="E412" t="s">
        <v>78</v>
      </c>
      <c r="F412" t="s">
        <v>944</v>
      </c>
      <c r="G412" t="str">
        <f>"201510004920"</f>
        <v>201510004920</v>
      </c>
      <c r="H412" t="s">
        <v>216</v>
      </c>
      <c r="I412">
        <v>0</v>
      </c>
      <c r="J412">
        <v>0</v>
      </c>
      <c r="K412">
        <v>0</v>
      </c>
      <c r="L412">
        <v>200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63</v>
      </c>
      <c r="W412">
        <v>441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945</v>
      </c>
    </row>
    <row r="413" spans="1:30" x14ac:dyDescent="0.25">
      <c r="H413" t="s">
        <v>946</v>
      </c>
    </row>
    <row r="414" spans="1:30" x14ac:dyDescent="0.25">
      <c r="A414">
        <v>204</v>
      </c>
      <c r="B414">
        <v>5281</v>
      </c>
      <c r="C414" t="s">
        <v>537</v>
      </c>
      <c r="D414" t="s">
        <v>947</v>
      </c>
      <c r="E414" t="s">
        <v>22</v>
      </c>
      <c r="F414" t="s">
        <v>948</v>
      </c>
      <c r="G414" t="str">
        <f>"00083304"</f>
        <v>00083304</v>
      </c>
      <c r="H414" t="s">
        <v>949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83</v>
      </c>
      <c r="W414">
        <v>581</v>
      </c>
      <c r="X414">
        <v>0</v>
      </c>
      <c r="Z414">
        <v>1</v>
      </c>
      <c r="AA414">
        <v>0</v>
      </c>
      <c r="AB414">
        <v>0</v>
      </c>
      <c r="AC414">
        <v>0</v>
      </c>
      <c r="AD414" t="s">
        <v>950</v>
      </c>
    </row>
    <row r="415" spans="1:30" x14ac:dyDescent="0.25">
      <c r="H415" t="s">
        <v>146</v>
      </c>
    </row>
    <row r="416" spans="1:30" x14ac:dyDescent="0.25">
      <c r="A416">
        <v>205</v>
      </c>
      <c r="B416">
        <v>3467</v>
      </c>
      <c r="C416" t="s">
        <v>951</v>
      </c>
      <c r="D416" t="s">
        <v>55</v>
      </c>
      <c r="E416" t="s">
        <v>198</v>
      </c>
      <c r="F416" t="s">
        <v>952</v>
      </c>
      <c r="G416" t="str">
        <f>"201511018045"</f>
        <v>201511018045</v>
      </c>
      <c r="H416">
        <v>627</v>
      </c>
      <c r="I416">
        <v>0</v>
      </c>
      <c r="J416">
        <v>0</v>
      </c>
      <c r="K416">
        <v>0</v>
      </c>
      <c r="L416">
        <v>0</v>
      </c>
      <c r="M416">
        <v>100</v>
      </c>
      <c r="N416">
        <v>70</v>
      </c>
      <c r="O416">
        <v>0</v>
      </c>
      <c r="P416">
        <v>0</v>
      </c>
      <c r="Q416">
        <v>70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1455</v>
      </c>
    </row>
    <row r="417" spans="1:30" x14ac:dyDescent="0.25">
      <c r="H417" t="s">
        <v>953</v>
      </c>
    </row>
    <row r="418" spans="1:30" x14ac:dyDescent="0.25">
      <c r="A418">
        <v>206</v>
      </c>
      <c r="B418">
        <v>1906</v>
      </c>
      <c r="C418" t="s">
        <v>954</v>
      </c>
      <c r="D418" t="s">
        <v>113</v>
      </c>
      <c r="E418" t="s">
        <v>15</v>
      </c>
      <c r="F418" t="s">
        <v>955</v>
      </c>
      <c r="G418" t="str">
        <f>"00119206"</f>
        <v>00119206</v>
      </c>
      <c r="H418" t="s">
        <v>630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30</v>
      </c>
      <c r="O418">
        <v>30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64</v>
      </c>
      <c r="W418">
        <v>448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956</v>
      </c>
    </row>
    <row r="419" spans="1:30" x14ac:dyDescent="0.25">
      <c r="H419" t="s">
        <v>906</v>
      </c>
    </row>
    <row r="420" spans="1:30" x14ac:dyDescent="0.25">
      <c r="A420">
        <v>207</v>
      </c>
      <c r="B420">
        <v>1691</v>
      </c>
      <c r="C420" t="s">
        <v>957</v>
      </c>
      <c r="D420" t="s">
        <v>958</v>
      </c>
      <c r="E420" t="s">
        <v>959</v>
      </c>
      <c r="F420" t="s">
        <v>960</v>
      </c>
      <c r="G420" t="str">
        <f>"00013897"</f>
        <v>00013897</v>
      </c>
      <c r="H420" t="s">
        <v>468</v>
      </c>
      <c r="I420">
        <v>0</v>
      </c>
      <c r="J420">
        <v>0</v>
      </c>
      <c r="K420">
        <v>0</v>
      </c>
      <c r="L420">
        <v>260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53</v>
      </c>
      <c r="W420">
        <v>371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961</v>
      </c>
    </row>
    <row r="421" spans="1:30" x14ac:dyDescent="0.25">
      <c r="H421">
        <v>1004</v>
      </c>
    </row>
    <row r="422" spans="1:30" x14ac:dyDescent="0.25">
      <c r="A422">
        <v>208</v>
      </c>
      <c r="B422">
        <v>3994</v>
      </c>
      <c r="C422" t="s">
        <v>962</v>
      </c>
      <c r="D422" t="s">
        <v>963</v>
      </c>
      <c r="E422" t="s">
        <v>338</v>
      </c>
      <c r="F422" t="s">
        <v>964</v>
      </c>
      <c r="G422" t="str">
        <f>"00359415"</f>
        <v>00359415</v>
      </c>
      <c r="H422" t="s">
        <v>965</v>
      </c>
      <c r="I422">
        <v>150</v>
      </c>
      <c r="J422">
        <v>0</v>
      </c>
      <c r="K422">
        <v>0</v>
      </c>
      <c r="L422">
        <v>200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16</v>
      </c>
      <c r="W422">
        <v>112</v>
      </c>
      <c r="X422">
        <v>0</v>
      </c>
      <c r="Z422">
        <v>1</v>
      </c>
      <c r="AA422">
        <v>0</v>
      </c>
      <c r="AB422">
        <v>0</v>
      </c>
      <c r="AC422">
        <v>0</v>
      </c>
      <c r="AD422" t="s">
        <v>966</v>
      </c>
    </row>
    <row r="423" spans="1:30" x14ac:dyDescent="0.25">
      <c r="H423" t="s">
        <v>967</v>
      </c>
    </row>
    <row r="424" spans="1:30" x14ac:dyDescent="0.25">
      <c r="A424">
        <v>209</v>
      </c>
      <c r="B424">
        <v>4340</v>
      </c>
      <c r="C424" t="s">
        <v>968</v>
      </c>
      <c r="D424" t="s">
        <v>793</v>
      </c>
      <c r="E424" t="s">
        <v>22</v>
      </c>
      <c r="F424" t="s">
        <v>969</v>
      </c>
      <c r="G424" t="str">
        <f>"00184598"</f>
        <v>00184598</v>
      </c>
      <c r="H424" t="s">
        <v>829</v>
      </c>
      <c r="I424">
        <v>0</v>
      </c>
      <c r="J424">
        <v>0</v>
      </c>
      <c r="K424">
        <v>0</v>
      </c>
      <c r="L424">
        <v>0</v>
      </c>
      <c r="M424">
        <v>100</v>
      </c>
      <c r="N424">
        <v>70</v>
      </c>
      <c r="O424">
        <v>70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59</v>
      </c>
      <c r="W424">
        <v>413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970</v>
      </c>
    </row>
    <row r="425" spans="1:30" x14ac:dyDescent="0.25">
      <c r="H425" t="s">
        <v>971</v>
      </c>
    </row>
    <row r="426" spans="1:30" x14ac:dyDescent="0.25">
      <c r="A426">
        <v>210</v>
      </c>
      <c r="B426">
        <v>1048</v>
      </c>
      <c r="C426" t="s">
        <v>972</v>
      </c>
      <c r="D426" t="s">
        <v>114</v>
      </c>
      <c r="E426" t="s">
        <v>15</v>
      </c>
      <c r="F426" t="s">
        <v>973</v>
      </c>
      <c r="G426" t="str">
        <f>"201411000824"</f>
        <v>201411000824</v>
      </c>
      <c r="H426">
        <v>770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0</v>
      </c>
      <c r="P426">
        <v>30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</v>
      </c>
      <c r="W426">
        <v>56</v>
      </c>
      <c r="X426">
        <v>0</v>
      </c>
      <c r="Z426">
        <v>0</v>
      </c>
      <c r="AA426">
        <v>0</v>
      </c>
      <c r="AB426">
        <v>18</v>
      </c>
      <c r="AC426">
        <v>306</v>
      </c>
      <c r="AD426">
        <v>1432</v>
      </c>
    </row>
    <row r="427" spans="1:30" x14ac:dyDescent="0.25">
      <c r="H427" t="s">
        <v>273</v>
      </c>
    </row>
    <row r="428" spans="1:30" x14ac:dyDescent="0.25">
      <c r="A428">
        <v>211</v>
      </c>
      <c r="B428">
        <v>3871</v>
      </c>
      <c r="C428" t="s">
        <v>974</v>
      </c>
      <c r="D428" t="s">
        <v>975</v>
      </c>
      <c r="E428" t="s">
        <v>666</v>
      </c>
      <c r="F428" t="s">
        <v>976</v>
      </c>
      <c r="G428" t="str">
        <f>"201406009339"</f>
        <v>201406009339</v>
      </c>
      <c r="H428" t="s">
        <v>977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50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72</v>
      </c>
      <c r="W428">
        <v>504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978</v>
      </c>
    </row>
    <row r="429" spans="1:30" x14ac:dyDescent="0.25">
      <c r="H429" t="s">
        <v>979</v>
      </c>
    </row>
    <row r="430" spans="1:30" x14ac:dyDescent="0.25">
      <c r="A430">
        <v>212</v>
      </c>
      <c r="B430">
        <v>363</v>
      </c>
      <c r="C430" t="s">
        <v>980</v>
      </c>
      <c r="D430" t="s">
        <v>55</v>
      </c>
      <c r="E430" t="s">
        <v>56</v>
      </c>
      <c r="F430" t="s">
        <v>981</v>
      </c>
      <c r="G430" t="str">
        <f>"00290683"</f>
        <v>00290683</v>
      </c>
      <c r="H430">
        <v>770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>
        <v>1428</v>
      </c>
    </row>
    <row r="431" spans="1:30" x14ac:dyDescent="0.25">
      <c r="H431" t="s">
        <v>982</v>
      </c>
    </row>
    <row r="432" spans="1:30" x14ac:dyDescent="0.25">
      <c r="A432">
        <v>213</v>
      </c>
      <c r="B432">
        <v>3088</v>
      </c>
      <c r="C432" t="s">
        <v>983</v>
      </c>
      <c r="D432" t="s">
        <v>984</v>
      </c>
      <c r="E432" t="s">
        <v>28</v>
      </c>
      <c r="F432" t="s">
        <v>985</v>
      </c>
      <c r="G432" t="str">
        <f>"00365421"</f>
        <v>00365421</v>
      </c>
      <c r="H432" t="s">
        <v>986</v>
      </c>
      <c r="I432">
        <v>0</v>
      </c>
      <c r="J432">
        <v>400</v>
      </c>
      <c r="K432">
        <v>0</v>
      </c>
      <c r="L432">
        <v>200</v>
      </c>
      <c r="M432">
        <v>0</v>
      </c>
      <c r="N432">
        <v>70</v>
      </c>
      <c r="O432">
        <v>0</v>
      </c>
      <c r="P432">
        <v>30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987</v>
      </c>
    </row>
    <row r="433" spans="1:30" x14ac:dyDescent="0.25">
      <c r="H433">
        <v>1004</v>
      </c>
    </row>
    <row r="434" spans="1:30" x14ac:dyDescent="0.25">
      <c r="A434">
        <v>214</v>
      </c>
      <c r="B434">
        <v>4848</v>
      </c>
      <c r="C434" t="s">
        <v>988</v>
      </c>
      <c r="D434" t="s">
        <v>84</v>
      </c>
      <c r="E434" t="s">
        <v>34</v>
      </c>
      <c r="F434" t="s">
        <v>989</v>
      </c>
      <c r="G434" t="str">
        <f>"00091618"</f>
        <v>00091618</v>
      </c>
      <c r="H434" t="s">
        <v>990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70</v>
      </c>
      <c r="O434">
        <v>50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46</v>
      </c>
      <c r="W434">
        <v>322</v>
      </c>
      <c r="X434">
        <v>0</v>
      </c>
      <c r="Z434">
        <v>0</v>
      </c>
      <c r="AA434">
        <v>0</v>
      </c>
      <c r="AB434">
        <v>2</v>
      </c>
      <c r="AC434">
        <v>34</v>
      </c>
      <c r="AD434" t="s">
        <v>991</v>
      </c>
    </row>
    <row r="435" spans="1:30" x14ac:dyDescent="0.25">
      <c r="H435" t="s">
        <v>992</v>
      </c>
    </row>
    <row r="436" spans="1:30" x14ac:dyDescent="0.25">
      <c r="A436">
        <v>215</v>
      </c>
      <c r="B436">
        <v>3707</v>
      </c>
      <c r="C436" t="s">
        <v>993</v>
      </c>
      <c r="D436" t="s">
        <v>14</v>
      </c>
      <c r="E436" t="s">
        <v>55</v>
      </c>
      <c r="F436" t="s">
        <v>994</v>
      </c>
      <c r="G436" t="str">
        <f>"200802005005"</f>
        <v>200802005005</v>
      </c>
      <c r="H436" t="s">
        <v>995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996</v>
      </c>
    </row>
    <row r="437" spans="1:30" x14ac:dyDescent="0.25">
      <c r="H437" t="s">
        <v>997</v>
      </c>
    </row>
    <row r="438" spans="1:30" x14ac:dyDescent="0.25">
      <c r="A438">
        <v>216</v>
      </c>
      <c r="B438">
        <v>30</v>
      </c>
      <c r="C438" t="s">
        <v>998</v>
      </c>
      <c r="D438" t="s">
        <v>96</v>
      </c>
      <c r="E438" t="s">
        <v>369</v>
      </c>
      <c r="F438" t="s">
        <v>999</v>
      </c>
      <c r="G438" t="str">
        <f>"200807000290"</f>
        <v>200807000290</v>
      </c>
      <c r="H438" t="s">
        <v>1000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84</v>
      </c>
      <c r="W438">
        <v>588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1001</v>
      </c>
    </row>
    <row r="439" spans="1:30" x14ac:dyDescent="0.25">
      <c r="H439" t="s">
        <v>1002</v>
      </c>
    </row>
    <row r="440" spans="1:30" x14ac:dyDescent="0.25">
      <c r="A440">
        <v>217</v>
      </c>
      <c r="B440">
        <v>2260</v>
      </c>
      <c r="C440" t="s">
        <v>1003</v>
      </c>
      <c r="D440" t="s">
        <v>21</v>
      </c>
      <c r="E440" t="s">
        <v>84</v>
      </c>
      <c r="F440" t="s">
        <v>1004</v>
      </c>
      <c r="G440" t="str">
        <f>"00113556"</f>
        <v>00113556</v>
      </c>
      <c r="H440" t="s">
        <v>1005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47</v>
      </c>
      <c r="W440">
        <v>329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1006</v>
      </c>
    </row>
    <row r="441" spans="1:30" x14ac:dyDescent="0.25">
      <c r="H441" t="s">
        <v>31</v>
      </c>
    </row>
    <row r="442" spans="1:30" x14ac:dyDescent="0.25">
      <c r="A442">
        <v>218</v>
      </c>
      <c r="B442">
        <v>3671</v>
      </c>
      <c r="C442" t="s">
        <v>1007</v>
      </c>
      <c r="D442" t="s">
        <v>665</v>
      </c>
      <c r="E442" t="s">
        <v>28</v>
      </c>
      <c r="F442" t="s">
        <v>1008</v>
      </c>
      <c r="G442" t="str">
        <f>"200902000535"</f>
        <v>200902000535</v>
      </c>
      <c r="H442" t="s">
        <v>264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60</v>
      </c>
      <c r="W442">
        <v>420</v>
      </c>
      <c r="X442">
        <v>0</v>
      </c>
      <c r="Z442">
        <v>1</v>
      </c>
      <c r="AA442">
        <v>0</v>
      </c>
      <c r="AB442">
        <v>0</v>
      </c>
      <c r="AC442">
        <v>0</v>
      </c>
      <c r="AD442" t="s">
        <v>1009</v>
      </c>
    </row>
    <row r="443" spans="1:30" x14ac:dyDescent="0.25">
      <c r="H443" t="s">
        <v>1010</v>
      </c>
    </row>
    <row r="444" spans="1:30" x14ac:dyDescent="0.25">
      <c r="A444">
        <v>219</v>
      </c>
      <c r="B444">
        <v>1177</v>
      </c>
      <c r="C444" t="s">
        <v>1011</v>
      </c>
      <c r="D444" t="s">
        <v>1012</v>
      </c>
      <c r="E444" t="s">
        <v>29</v>
      </c>
      <c r="F444">
        <v>1119334</v>
      </c>
      <c r="G444" t="str">
        <f>"201511014813"</f>
        <v>201511014813</v>
      </c>
      <c r="H444" t="s">
        <v>407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43</v>
      </c>
      <c r="W444">
        <v>301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1013</v>
      </c>
    </row>
    <row r="445" spans="1:30" x14ac:dyDescent="0.25">
      <c r="H445" t="s">
        <v>303</v>
      </c>
    </row>
    <row r="446" spans="1:30" x14ac:dyDescent="0.25">
      <c r="A446">
        <v>220</v>
      </c>
      <c r="B446">
        <v>3920</v>
      </c>
      <c r="C446" t="s">
        <v>1014</v>
      </c>
      <c r="D446" t="s">
        <v>1015</v>
      </c>
      <c r="E446" t="s">
        <v>78</v>
      </c>
      <c r="F446" t="s">
        <v>1016</v>
      </c>
      <c r="G446" t="str">
        <f>"00251134"</f>
        <v>00251134</v>
      </c>
      <c r="H446" t="s">
        <v>1017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9</v>
      </c>
      <c r="W446">
        <v>63</v>
      </c>
      <c r="X446">
        <v>0</v>
      </c>
      <c r="Z446">
        <v>1</v>
      </c>
      <c r="AA446">
        <v>0</v>
      </c>
      <c r="AB446">
        <v>24</v>
      </c>
      <c r="AC446">
        <v>408</v>
      </c>
      <c r="AD446" t="s">
        <v>1018</v>
      </c>
    </row>
    <row r="447" spans="1:30" x14ac:dyDescent="0.25">
      <c r="H447" t="s">
        <v>162</v>
      </c>
    </row>
    <row r="448" spans="1:30" x14ac:dyDescent="0.25">
      <c r="A448">
        <v>221</v>
      </c>
      <c r="B448">
        <v>3175</v>
      </c>
      <c r="C448" t="s">
        <v>1019</v>
      </c>
      <c r="D448" t="s">
        <v>1020</v>
      </c>
      <c r="E448" t="s">
        <v>28</v>
      </c>
      <c r="F448" t="s">
        <v>1021</v>
      </c>
      <c r="G448" t="str">
        <f>"00023500"</f>
        <v>00023500</v>
      </c>
      <c r="H448" t="s">
        <v>1022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61</v>
      </c>
      <c r="W448">
        <v>427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1023</v>
      </c>
    </row>
    <row r="449" spans="1:30" x14ac:dyDescent="0.25">
      <c r="H449" t="s">
        <v>1024</v>
      </c>
    </row>
    <row r="450" spans="1:30" x14ac:dyDescent="0.25">
      <c r="A450">
        <v>222</v>
      </c>
      <c r="B450">
        <v>2354</v>
      </c>
      <c r="C450" t="s">
        <v>1025</v>
      </c>
      <c r="D450" t="s">
        <v>793</v>
      </c>
      <c r="E450" t="s">
        <v>22</v>
      </c>
      <c r="F450" t="s">
        <v>1026</v>
      </c>
      <c r="G450" t="str">
        <f>"00160518"</f>
        <v>00160518</v>
      </c>
      <c r="H450" t="s">
        <v>1027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70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82</v>
      </c>
      <c r="W450">
        <v>574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1028</v>
      </c>
    </row>
    <row r="451" spans="1:30" x14ac:dyDescent="0.25">
      <c r="H451" t="s">
        <v>31</v>
      </c>
    </row>
    <row r="452" spans="1:30" x14ac:dyDescent="0.25">
      <c r="A452">
        <v>223</v>
      </c>
      <c r="B452">
        <v>2526</v>
      </c>
      <c r="C452" t="s">
        <v>1029</v>
      </c>
      <c r="D452" t="s">
        <v>124</v>
      </c>
      <c r="E452" t="s">
        <v>22</v>
      </c>
      <c r="F452" t="s">
        <v>1030</v>
      </c>
      <c r="G452" t="str">
        <f>"201504004505"</f>
        <v>201504004505</v>
      </c>
      <c r="H452">
        <v>781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>
        <v>1399</v>
      </c>
    </row>
    <row r="453" spans="1:30" x14ac:dyDescent="0.25">
      <c r="H453" t="s">
        <v>1031</v>
      </c>
    </row>
    <row r="454" spans="1:30" x14ac:dyDescent="0.25">
      <c r="A454">
        <v>224</v>
      </c>
      <c r="B454">
        <v>1525</v>
      </c>
      <c r="C454" t="s">
        <v>1032</v>
      </c>
      <c r="D454" t="s">
        <v>198</v>
      </c>
      <c r="E454" t="s">
        <v>22</v>
      </c>
      <c r="F454" t="s">
        <v>1033</v>
      </c>
      <c r="G454" t="str">
        <f>"00265150"</f>
        <v>00265150</v>
      </c>
      <c r="H454" t="s">
        <v>1034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50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1</v>
      </c>
      <c r="AA454">
        <v>0</v>
      </c>
      <c r="AB454">
        <v>0</v>
      </c>
      <c r="AC454">
        <v>0</v>
      </c>
      <c r="AD454" t="s">
        <v>1035</v>
      </c>
    </row>
    <row r="455" spans="1:30" x14ac:dyDescent="0.25">
      <c r="H455">
        <v>1004</v>
      </c>
    </row>
    <row r="456" spans="1:30" x14ac:dyDescent="0.25">
      <c r="A456">
        <v>225</v>
      </c>
      <c r="B456">
        <v>3499</v>
      </c>
      <c r="C456" t="s">
        <v>1036</v>
      </c>
      <c r="D456" t="s">
        <v>22</v>
      </c>
      <c r="E456" t="s">
        <v>405</v>
      </c>
      <c r="F456" t="s">
        <v>1037</v>
      </c>
      <c r="G456" t="str">
        <f>"201504005054"</f>
        <v>201504005054</v>
      </c>
      <c r="H456" t="s">
        <v>1038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80</v>
      </c>
      <c r="W456">
        <v>560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1039</v>
      </c>
    </row>
    <row r="457" spans="1:30" x14ac:dyDescent="0.25">
      <c r="H457" t="s">
        <v>1040</v>
      </c>
    </row>
    <row r="458" spans="1:30" x14ac:dyDescent="0.25">
      <c r="A458">
        <v>226</v>
      </c>
      <c r="B458">
        <v>1408</v>
      </c>
      <c r="C458" t="s">
        <v>1041</v>
      </c>
      <c r="D458" t="s">
        <v>560</v>
      </c>
      <c r="E458" t="s">
        <v>1042</v>
      </c>
      <c r="F458" t="s">
        <v>1043</v>
      </c>
      <c r="G458" t="str">
        <f>"00225861"</f>
        <v>00225861</v>
      </c>
      <c r="H458" t="s">
        <v>1044</v>
      </c>
      <c r="I458">
        <v>0</v>
      </c>
      <c r="J458">
        <v>0</v>
      </c>
      <c r="K458">
        <v>0</v>
      </c>
      <c r="L458">
        <v>0</v>
      </c>
      <c r="M458">
        <v>100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1045</v>
      </c>
    </row>
    <row r="459" spans="1:30" x14ac:dyDescent="0.25">
      <c r="H459" t="s">
        <v>1046</v>
      </c>
    </row>
    <row r="460" spans="1:30" x14ac:dyDescent="0.25">
      <c r="A460">
        <v>227</v>
      </c>
      <c r="B460">
        <v>3925</v>
      </c>
      <c r="C460" t="s">
        <v>1047</v>
      </c>
      <c r="D460" t="s">
        <v>676</v>
      </c>
      <c r="E460" t="s">
        <v>114</v>
      </c>
      <c r="F460" t="s">
        <v>1048</v>
      </c>
      <c r="G460" t="str">
        <f>"00015107"</f>
        <v>00015107</v>
      </c>
      <c r="H460" t="s">
        <v>1049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57</v>
      </c>
      <c r="W460">
        <v>399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1050</v>
      </c>
    </row>
    <row r="461" spans="1:30" x14ac:dyDescent="0.25">
      <c r="H461" t="s">
        <v>233</v>
      </c>
    </row>
    <row r="462" spans="1:30" x14ac:dyDescent="0.25">
      <c r="A462">
        <v>228</v>
      </c>
      <c r="B462">
        <v>4977</v>
      </c>
      <c r="C462" t="s">
        <v>1051</v>
      </c>
      <c r="D462" t="s">
        <v>14</v>
      </c>
      <c r="E462" t="s">
        <v>1052</v>
      </c>
      <c r="F462" t="s">
        <v>1053</v>
      </c>
      <c r="G462" t="str">
        <f>"00344835"</f>
        <v>00344835</v>
      </c>
      <c r="H462" t="s">
        <v>910</v>
      </c>
      <c r="I462">
        <v>0</v>
      </c>
      <c r="J462">
        <v>0</v>
      </c>
      <c r="K462">
        <v>0</v>
      </c>
      <c r="L462">
        <v>260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47</v>
      </c>
      <c r="W462">
        <v>329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1054</v>
      </c>
    </row>
    <row r="463" spans="1:30" x14ac:dyDescent="0.25">
      <c r="H463" t="s">
        <v>31</v>
      </c>
    </row>
    <row r="464" spans="1:30" x14ac:dyDescent="0.25">
      <c r="A464">
        <v>229</v>
      </c>
      <c r="B464">
        <v>1415</v>
      </c>
      <c r="C464" t="s">
        <v>1055</v>
      </c>
      <c r="D464" t="s">
        <v>102</v>
      </c>
      <c r="E464" t="s">
        <v>78</v>
      </c>
      <c r="F464" t="s">
        <v>1056</v>
      </c>
      <c r="G464" t="str">
        <f>"201504003439"</f>
        <v>201504003439</v>
      </c>
      <c r="H464" t="s">
        <v>138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1057</v>
      </c>
    </row>
    <row r="465" spans="1:30" x14ac:dyDescent="0.25">
      <c r="H465" t="s">
        <v>1058</v>
      </c>
    </row>
    <row r="466" spans="1:30" x14ac:dyDescent="0.25">
      <c r="A466">
        <v>230</v>
      </c>
      <c r="B466">
        <v>4070</v>
      </c>
      <c r="C466" t="s">
        <v>1059</v>
      </c>
      <c r="D466" t="s">
        <v>204</v>
      </c>
      <c r="E466" t="s">
        <v>78</v>
      </c>
      <c r="F466" t="s">
        <v>1060</v>
      </c>
      <c r="G466" t="str">
        <f>"00011861"</f>
        <v>00011861</v>
      </c>
      <c r="H466" t="s">
        <v>1061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57</v>
      </c>
      <c r="W466">
        <v>399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1062</v>
      </c>
    </row>
    <row r="467" spans="1:30" x14ac:dyDescent="0.25">
      <c r="H467" t="s">
        <v>31</v>
      </c>
    </row>
    <row r="468" spans="1:30" x14ac:dyDescent="0.25">
      <c r="A468">
        <v>231</v>
      </c>
      <c r="B468">
        <v>3407</v>
      </c>
      <c r="C468" t="s">
        <v>1063</v>
      </c>
      <c r="D468" t="s">
        <v>665</v>
      </c>
      <c r="E468" t="s">
        <v>959</v>
      </c>
      <c r="F468" t="s">
        <v>1064</v>
      </c>
      <c r="G468" t="str">
        <f>"200802006246"</f>
        <v>200802006246</v>
      </c>
      <c r="H468" t="s">
        <v>1034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 t="s">
        <v>1065</v>
      </c>
    </row>
    <row r="469" spans="1:30" x14ac:dyDescent="0.25">
      <c r="H469">
        <v>1004</v>
      </c>
    </row>
    <row r="470" spans="1:30" x14ac:dyDescent="0.25">
      <c r="A470">
        <v>232</v>
      </c>
      <c r="B470">
        <v>3864</v>
      </c>
      <c r="C470" t="s">
        <v>1066</v>
      </c>
      <c r="D470" t="s">
        <v>1067</v>
      </c>
      <c r="E470" t="s">
        <v>78</v>
      </c>
      <c r="F470" t="s">
        <v>1068</v>
      </c>
      <c r="G470" t="str">
        <f>"00348116"</f>
        <v>00348116</v>
      </c>
      <c r="H470" t="s">
        <v>1069</v>
      </c>
      <c r="I470">
        <v>150</v>
      </c>
      <c r="J470">
        <v>0</v>
      </c>
      <c r="K470">
        <v>0</v>
      </c>
      <c r="L470">
        <v>200</v>
      </c>
      <c r="M470">
        <v>0</v>
      </c>
      <c r="N470">
        <v>50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Z470">
        <v>0</v>
      </c>
      <c r="AA470">
        <v>0</v>
      </c>
      <c r="AB470">
        <v>0</v>
      </c>
      <c r="AC470">
        <v>0</v>
      </c>
      <c r="AD470" t="s">
        <v>1070</v>
      </c>
    </row>
    <row r="471" spans="1:30" x14ac:dyDescent="0.25">
      <c r="H471">
        <v>1004</v>
      </c>
    </row>
    <row r="472" spans="1:30" x14ac:dyDescent="0.25">
      <c r="A472">
        <v>233</v>
      </c>
      <c r="B472">
        <v>3182</v>
      </c>
      <c r="C472" t="s">
        <v>1071</v>
      </c>
      <c r="D472" t="s">
        <v>1072</v>
      </c>
      <c r="E472" t="s">
        <v>15</v>
      </c>
      <c r="F472" t="s">
        <v>1073</v>
      </c>
      <c r="G472" t="str">
        <f>"201406016041"</f>
        <v>201406016041</v>
      </c>
      <c r="H472" t="s">
        <v>977</v>
      </c>
      <c r="I472">
        <v>0</v>
      </c>
      <c r="J472">
        <v>0</v>
      </c>
      <c r="K472">
        <v>0</v>
      </c>
      <c r="L472">
        <v>0</v>
      </c>
      <c r="M472">
        <v>100</v>
      </c>
      <c r="N472">
        <v>70</v>
      </c>
      <c r="O472">
        <v>50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38</v>
      </c>
      <c r="W472">
        <v>266</v>
      </c>
      <c r="X472">
        <v>0</v>
      </c>
      <c r="Z472">
        <v>0</v>
      </c>
      <c r="AA472">
        <v>0</v>
      </c>
      <c r="AB472">
        <v>5</v>
      </c>
      <c r="AC472">
        <v>85</v>
      </c>
      <c r="AD472" t="s">
        <v>1074</v>
      </c>
    </row>
    <row r="473" spans="1:30" x14ac:dyDescent="0.25">
      <c r="H473" t="s">
        <v>1075</v>
      </c>
    </row>
    <row r="474" spans="1:30" x14ac:dyDescent="0.25">
      <c r="A474">
        <v>234</v>
      </c>
      <c r="B474">
        <v>3083</v>
      </c>
      <c r="C474" t="s">
        <v>1076</v>
      </c>
      <c r="D474" t="s">
        <v>40</v>
      </c>
      <c r="E474" t="s">
        <v>96</v>
      </c>
      <c r="F474" t="s">
        <v>1077</v>
      </c>
      <c r="G474" t="str">
        <f>"00117658"</f>
        <v>00117658</v>
      </c>
      <c r="H474" t="s">
        <v>1078</v>
      </c>
      <c r="I474">
        <v>0</v>
      </c>
      <c r="J474">
        <v>0</v>
      </c>
      <c r="K474">
        <v>0</v>
      </c>
      <c r="L474">
        <v>200</v>
      </c>
      <c r="M474">
        <v>0</v>
      </c>
      <c r="N474">
        <v>0</v>
      </c>
      <c r="O474">
        <v>0</v>
      </c>
      <c r="P474">
        <v>0</v>
      </c>
      <c r="Q474">
        <v>70</v>
      </c>
      <c r="R474">
        <v>0</v>
      </c>
      <c r="S474">
        <v>0</v>
      </c>
      <c r="T474">
        <v>0</v>
      </c>
      <c r="U474">
        <v>0</v>
      </c>
      <c r="V474">
        <v>48</v>
      </c>
      <c r="W474">
        <v>336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1079</v>
      </c>
    </row>
    <row r="475" spans="1:30" x14ac:dyDescent="0.25">
      <c r="H475">
        <v>1004</v>
      </c>
    </row>
    <row r="476" spans="1:30" x14ac:dyDescent="0.25">
      <c r="A476">
        <v>235</v>
      </c>
      <c r="B476">
        <v>4706</v>
      </c>
      <c r="C476" t="s">
        <v>94</v>
      </c>
      <c r="D476" t="s">
        <v>78</v>
      </c>
      <c r="E476" t="s">
        <v>55</v>
      </c>
      <c r="F476" t="s">
        <v>1080</v>
      </c>
      <c r="G476" t="str">
        <f>"00184493"</f>
        <v>00184493</v>
      </c>
      <c r="H476" t="s">
        <v>1081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11</v>
      </c>
      <c r="W476">
        <v>77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1082</v>
      </c>
    </row>
    <row r="477" spans="1:30" x14ac:dyDescent="0.25">
      <c r="H477" t="s">
        <v>31</v>
      </c>
    </row>
    <row r="478" spans="1:30" x14ac:dyDescent="0.25">
      <c r="A478">
        <v>236</v>
      </c>
      <c r="B478">
        <v>3852</v>
      </c>
      <c r="C478" t="s">
        <v>1083</v>
      </c>
      <c r="D478" t="s">
        <v>824</v>
      </c>
      <c r="E478" t="s">
        <v>102</v>
      </c>
      <c r="F478" t="s">
        <v>1084</v>
      </c>
      <c r="G478" t="str">
        <f>"00015185"</f>
        <v>00015185</v>
      </c>
      <c r="H478" t="s">
        <v>1085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1086</v>
      </c>
    </row>
    <row r="479" spans="1:30" x14ac:dyDescent="0.25">
      <c r="H479" t="s">
        <v>1087</v>
      </c>
    </row>
    <row r="480" spans="1:30" x14ac:dyDescent="0.25">
      <c r="A480">
        <v>237</v>
      </c>
      <c r="B480">
        <v>514</v>
      </c>
      <c r="C480" t="s">
        <v>1088</v>
      </c>
      <c r="D480" t="s">
        <v>1089</v>
      </c>
      <c r="E480" t="s">
        <v>1090</v>
      </c>
      <c r="F480" t="s">
        <v>1091</v>
      </c>
      <c r="G480" t="str">
        <f>"201406010018"</f>
        <v>201406010018</v>
      </c>
      <c r="H480" t="s">
        <v>562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25</v>
      </c>
      <c r="W480">
        <v>175</v>
      </c>
      <c r="X480">
        <v>0</v>
      </c>
      <c r="Z480">
        <v>0</v>
      </c>
      <c r="AA480">
        <v>0</v>
      </c>
      <c r="AB480">
        <v>8</v>
      </c>
      <c r="AC480">
        <v>136</v>
      </c>
      <c r="AD480" t="s">
        <v>1092</v>
      </c>
    </row>
    <row r="481" spans="1:30" x14ac:dyDescent="0.25">
      <c r="H481" t="s">
        <v>1093</v>
      </c>
    </row>
    <row r="482" spans="1:30" x14ac:dyDescent="0.25">
      <c r="A482">
        <v>238</v>
      </c>
      <c r="B482">
        <v>3524</v>
      </c>
      <c r="C482" t="s">
        <v>1094</v>
      </c>
      <c r="D482" t="s">
        <v>466</v>
      </c>
      <c r="E482" t="s">
        <v>476</v>
      </c>
      <c r="F482" t="s">
        <v>1095</v>
      </c>
      <c r="G482" t="str">
        <f>"00014881"</f>
        <v>00014881</v>
      </c>
      <c r="H482" t="s">
        <v>624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30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41</v>
      </c>
      <c r="W482">
        <v>287</v>
      </c>
      <c r="X482">
        <v>0</v>
      </c>
      <c r="Z482">
        <v>0</v>
      </c>
      <c r="AA482">
        <v>0</v>
      </c>
      <c r="AB482">
        <v>0</v>
      </c>
      <c r="AC482">
        <v>0</v>
      </c>
      <c r="AD482" t="s">
        <v>1096</v>
      </c>
    </row>
    <row r="483" spans="1:30" x14ac:dyDescent="0.25">
      <c r="H483" t="s">
        <v>1097</v>
      </c>
    </row>
    <row r="484" spans="1:30" x14ac:dyDescent="0.25">
      <c r="A484">
        <v>239</v>
      </c>
      <c r="B484">
        <v>2708</v>
      </c>
      <c r="C484" t="s">
        <v>1098</v>
      </c>
      <c r="D484" t="s">
        <v>1099</v>
      </c>
      <c r="E484" t="s">
        <v>28</v>
      </c>
      <c r="F484" t="s">
        <v>1100</v>
      </c>
      <c r="G484" t="str">
        <f>"201511015440"</f>
        <v>201511015440</v>
      </c>
      <c r="H484">
        <v>693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84</v>
      </c>
      <c r="W484">
        <v>588</v>
      </c>
      <c r="X484">
        <v>0</v>
      </c>
      <c r="Z484">
        <v>0</v>
      </c>
      <c r="AA484">
        <v>0</v>
      </c>
      <c r="AB484">
        <v>0</v>
      </c>
      <c r="AC484">
        <v>0</v>
      </c>
      <c r="AD484">
        <v>1351</v>
      </c>
    </row>
    <row r="485" spans="1:30" x14ac:dyDescent="0.25">
      <c r="H485" t="s">
        <v>597</v>
      </c>
    </row>
    <row r="486" spans="1:30" x14ac:dyDescent="0.25">
      <c r="A486">
        <v>240</v>
      </c>
      <c r="B486">
        <v>1485</v>
      </c>
      <c r="C486" t="s">
        <v>179</v>
      </c>
      <c r="D486" t="s">
        <v>1101</v>
      </c>
      <c r="E486" t="s">
        <v>55</v>
      </c>
      <c r="F486" t="s">
        <v>1102</v>
      </c>
      <c r="G486" t="str">
        <f>"00013476"</f>
        <v>00013476</v>
      </c>
      <c r="H486" t="s">
        <v>185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50</v>
      </c>
      <c r="O486">
        <v>30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65</v>
      </c>
      <c r="W486">
        <v>455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1103</v>
      </c>
    </row>
    <row r="487" spans="1:30" x14ac:dyDescent="0.25">
      <c r="H487" t="s">
        <v>1104</v>
      </c>
    </row>
    <row r="488" spans="1:30" x14ac:dyDescent="0.25">
      <c r="A488">
        <v>241</v>
      </c>
      <c r="B488">
        <v>5239</v>
      </c>
      <c r="C488" t="s">
        <v>1105</v>
      </c>
      <c r="D488" t="s">
        <v>332</v>
      </c>
      <c r="E488" t="s">
        <v>28</v>
      </c>
      <c r="F488" t="s">
        <v>1106</v>
      </c>
      <c r="G488" t="str">
        <f>"201512003099"</f>
        <v>201512003099</v>
      </c>
      <c r="H488">
        <v>759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0</v>
      </c>
      <c r="P488">
        <v>30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10</v>
      </c>
      <c r="W488">
        <v>70</v>
      </c>
      <c r="X488">
        <v>0</v>
      </c>
      <c r="Z488">
        <v>0</v>
      </c>
      <c r="AA488">
        <v>0</v>
      </c>
      <c r="AB488">
        <v>13</v>
      </c>
      <c r="AC488">
        <v>221</v>
      </c>
      <c r="AD488">
        <v>1350</v>
      </c>
    </row>
    <row r="489" spans="1:30" x14ac:dyDescent="0.25">
      <c r="H489" t="s">
        <v>146</v>
      </c>
    </row>
    <row r="490" spans="1:30" x14ac:dyDescent="0.25">
      <c r="A490">
        <v>242</v>
      </c>
      <c r="B490">
        <v>863</v>
      </c>
      <c r="C490" t="s">
        <v>1107</v>
      </c>
      <c r="D490" t="s">
        <v>1108</v>
      </c>
      <c r="E490" t="s">
        <v>56</v>
      </c>
      <c r="F490" t="s">
        <v>1109</v>
      </c>
      <c r="G490" t="str">
        <f>"201412003480"</f>
        <v>201412003480</v>
      </c>
      <c r="H490">
        <v>781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51</v>
      </c>
      <c r="W490">
        <v>357</v>
      </c>
      <c r="X490">
        <v>0</v>
      </c>
      <c r="Z490">
        <v>0</v>
      </c>
      <c r="AA490">
        <v>0</v>
      </c>
      <c r="AB490">
        <v>8</v>
      </c>
      <c r="AC490">
        <v>136</v>
      </c>
      <c r="AD490">
        <v>1344</v>
      </c>
    </row>
    <row r="491" spans="1:30" x14ac:dyDescent="0.25">
      <c r="H491" t="s">
        <v>294</v>
      </c>
    </row>
    <row r="492" spans="1:30" x14ac:dyDescent="0.25">
      <c r="A492">
        <v>243</v>
      </c>
      <c r="B492">
        <v>3582</v>
      </c>
      <c r="C492" t="s">
        <v>1110</v>
      </c>
      <c r="D492" t="s">
        <v>1067</v>
      </c>
      <c r="E492" t="s">
        <v>513</v>
      </c>
      <c r="F492" t="s">
        <v>1111</v>
      </c>
      <c r="G492" t="str">
        <f>"201504005297"</f>
        <v>201504005297</v>
      </c>
      <c r="H492" t="s">
        <v>361</v>
      </c>
      <c r="I492">
        <v>0</v>
      </c>
      <c r="J492">
        <v>0</v>
      </c>
      <c r="K492">
        <v>200</v>
      </c>
      <c r="L492">
        <v>0</v>
      </c>
      <c r="M492">
        <v>0</v>
      </c>
      <c r="N492">
        <v>50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37</v>
      </c>
      <c r="W492">
        <v>259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1112</v>
      </c>
    </row>
    <row r="493" spans="1:30" x14ac:dyDescent="0.25">
      <c r="H493" t="s">
        <v>448</v>
      </c>
    </row>
    <row r="494" spans="1:30" x14ac:dyDescent="0.25">
      <c r="A494">
        <v>244</v>
      </c>
      <c r="B494">
        <v>3307</v>
      </c>
      <c r="C494" t="s">
        <v>1113</v>
      </c>
      <c r="D494" t="s">
        <v>55</v>
      </c>
      <c r="E494" t="s">
        <v>28</v>
      </c>
      <c r="F494" t="s">
        <v>1114</v>
      </c>
      <c r="G494" t="str">
        <f>"00350214"</f>
        <v>00350214</v>
      </c>
      <c r="H494" t="s">
        <v>787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50</v>
      </c>
      <c r="O494">
        <v>0</v>
      </c>
      <c r="P494">
        <v>30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73</v>
      </c>
      <c r="W494">
        <v>511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1115</v>
      </c>
    </row>
    <row r="495" spans="1:30" x14ac:dyDescent="0.25">
      <c r="H495" t="s">
        <v>1116</v>
      </c>
    </row>
    <row r="496" spans="1:30" x14ac:dyDescent="0.25">
      <c r="A496">
        <v>245</v>
      </c>
      <c r="B496">
        <v>1280</v>
      </c>
      <c r="C496" t="s">
        <v>1117</v>
      </c>
      <c r="D496" t="s">
        <v>793</v>
      </c>
      <c r="E496" t="s">
        <v>56</v>
      </c>
      <c r="F496" t="s">
        <v>1118</v>
      </c>
      <c r="G496" t="str">
        <f>"201510002954"</f>
        <v>201510002954</v>
      </c>
      <c r="H496">
        <v>682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>
        <v>1340</v>
      </c>
    </row>
    <row r="497" spans="1:30" x14ac:dyDescent="0.25">
      <c r="H497">
        <v>1004</v>
      </c>
    </row>
    <row r="498" spans="1:30" x14ac:dyDescent="0.25">
      <c r="A498">
        <v>246</v>
      </c>
      <c r="B498">
        <v>1062</v>
      </c>
      <c r="C498" t="s">
        <v>1119</v>
      </c>
      <c r="D498" t="s">
        <v>72</v>
      </c>
      <c r="E498" t="s">
        <v>56</v>
      </c>
      <c r="F498" t="s">
        <v>1120</v>
      </c>
      <c r="G498" t="str">
        <f>"00300255"</f>
        <v>00300255</v>
      </c>
      <c r="H498" t="s">
        <v>587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1121</v>
      </c>
    </row>
    <row r="499" spans="1:30" x14ac:dyDescent="0.25">
      <c r="H499" t="s">
        <v>1122</v>
      </c>
    </row>
    <row r="500" spans="1:30" x14ac:dyDescent="0.25">
      <c r="A500">
        <v>247</v>
      </c>
      <c r="B500">
        <v>5184</v>
      </c>
      <c r="C500" t="s">
        <v>1123</v>
      </c>
      <c r="D500" t="s">
        <v>15</v>
      </c>
      <c r="E500" t="s">
        <v>124</v>
      </c>
      <c r="F500" t="s">
        <v>1124</v>
      </c>
      <c r="G500" t="str">
        <f>"00106958"</f>
        <v>00106958</v>
      </c>
      <c r="H500" t="s">
        <v>1125</v>
      </c>
      <c r="I500">
        <v>0</v>
      </c>
      <c r="J500">
        <v>0</v>
      </c>
      <c r="K500">
        <v>0</v>
      </c>
      <c r="L500">
        <v>0</v>
      </c>
      <c r="M500">
        <v>100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84</v>
      </c>
      <c r="W500">
        <v>588</v>
      </c>
      <c r="X500">
        <v>0</v>
      </c>
      <c r="Z500">
        <v>0</v>
      </c>
      <c r="AA500">
        <v>0</v>
      </c>
      <c r="AB500">
        <v>0</v>
      </c>
      <c r="AC500">
        <v>0</v>
      </c>
      <c r="AD500" t="s">
        <v>1126</v>
      </c>
    </row>
    <row r="501" spans="1:30" x14ac:dyDescent="0.25">
      <c r="H501" t="s">
        <v>1127</v>
      </c>
    </row>
    <row r="502" spans="1:30" x14ac:dyDescent="0.25">
      <c r="A502">
        <v>248</v>
      </c>
      <c r="B502">
        <v>775</v>
      </c>
      <c r="C502" t="s">
        <v>1128</v>
      </c>
      <c r="D502" t="s">
        <v>666</v>
      </c>
      <c r="E502" t="s">
        <v>1129</v>
      </c>
      <c r="F502" t="s">
        <v>1130</v>
      </c>
      <c r="G502" t="str">
        <f>"00297314"</f>
        <v>00297314</v>
      </c>
      <c r="H502" t="s">
        <v>1131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0</v>
      </c>
      <c r="P502">
        <v>0</v>
      </c>
      <c r="Q502">
        <v>70</v>
      </c>
      <c r="R502">
        <v>0</v>
      </c>
      <c r="S502">
        <v>0</v>
      </c>
      <c r="T502">
        <v>0</v>
      </c>
      <c r="U502">
        <v>0</v>
      </c>
      <c r="V502">
        <v>25</v>
      </c>
      <c r="W502">
        <v>175</v>
      </c>
      <c r="X502">
        <v>0</v>
      </c>
      <c r="Z502">
        <v>0</v>
      </c>
      <c r="AA502">
        <v>0</v>
      </c>
      <c r="AB502">
        <v>7</v>
      </c>
      <c r="AC502">
        <v>119</v>
      </c>
      <c r="AD502" t="s">
        <v>1132</v>
      </c>
    </row>
    <row r="503" spans="1:30" x14ac:dyDescent="0.25">
      <c r="H503" t="s">
        <v>31</v>
      </c>
    </row>
    <row r="504" spans="1:30" x14ac:dyDescent="0.25">
      <c r="A504">
        <v>249</v>
      </c>
      <c r="B504">
        <v>4716</v>
      </c>
      <c r="C504" t="s">
        <v>1133</v>
      </c>
      <c r="D504" t="s">
        <v>113</v>
      </c>
      <c r="E504" t="s">
        <v>1134</v>
      </c>
      <c r="F504" t="s">
        <v>1135</v>
      </c>
      <c r="G504" t="str">
        <f>"00020186"</f>
        <v>00020186</v>
      </c>
      <c r="H504" t="s">
        <v>120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70</v>
      </c>
      <c r="W504">
        <v>490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1136</v>
      </c>
    </row>
    <row r="505" spans="1:30" x14ac:dyDescent="0.25">
      <c r="H505" t="s">
        <v>31</v>
      </c>
    </row>
    <row r="506" spans="1:30" x14ac:dyDescent="0.25">
      <c r="A506">
        <v>250</v>
      </c>
      <c r="B506">
        <v>3413</v>
      </c>
      <c r="C506" t="s">
        <v>1137</v>
      </c>
      <c r="D506" t="s">
        <v>84</v>
      </c>
      <c r="E506" t="s">
        <v>56</v>
      </c>
      <c r="F506" t="s">
        <v>1138</v>
      </c>
      <c r="G506" t="str">
        <f>"00326283"</f>
        <v>00326283</v>
      </c>
      <c r="H506">
        <v>759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48</v>
      </c>
      <c r="W506">
        <v>336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1325</v>
      </c>
    </row>
    <row r="507" spans="1:30" x14ac:dyDescent="0.25">
      <c r="H507" t="s">
        <v>146</v>
      </c>
    </row>
    <row r="508" spans="1:30" x14ac:dyDescent="0.25">
      <c r="A508">
        <v>251</v>
      </c>
      <c r="B508">
        <v>1266</v>
      </c>
      <c r="C508" t="s">
        <v>1139</v>
      </c>
      <c r="D508" t="s">
        <v>171</v>
      </c>
      <c r="E508" t="s">
        <v>1140</v>
      </c>
      <c r="F508" t="s">
        <v>1141</v>
      </c>
      <c r="G508" t="str">
        <f>"00231090"</f>
        <v>00231090</v>
      </c>
      <c r="H508" t="s">
        <v>1142</v>
      </c>
      <c r="I508">
        <v>0</v>
      </c>
      <c r="J508">
        <v>0</v>
      </c>
      <c r="K508">
        <v>0</v>
      </c>
      <c r="L508">
        <v>200</v>
      </c>
      <c r="M508">
        <v>0</v>
      </c>
      <c r="N508">
        <v>70</v>
      </c>
      <c r="O508">
        <v>0</v>
      </c>
      <c r="P508">
        <v>30</v>
      </c>
      <c r="Q508">
        <v>0</v>
      </c>
      <c r="R508">
        <v>30</v>
      </c>
      <c r="S508">
        <v>0</v>
      </c>
      <c r="T508">
        <v>0</v>
      </c>
      <c r="U508">
        <v>0</v>
      </c>
      <c r="V508">
        <v>23</v>
      </c>
      <c r="W508">
        <v>161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1143</v>
      </c>
    </row>
    <row r="509" spans="1:30" x14ac:dyDescent="0.25">
      <c r="H509" t="s">
        <v>31</v>
      </c>
    </row>
    <row r="510" spans="1:30" x14ac:dyDescent="0.25">
      <c r="A510">
        <v>252</v>
      </c>
      <c r="B510">
        <v>1569</v>
      </c>
      <c r="C510" t="s">
        <v>1144</v>
      </c>
      <c r="D510" t="s">
        <v>1145</v>
      </c>
      <c r="E510" t="s">
        <v>56</v>
      </c>
      <c r="F510" t="s">
        <v>1146</v>
      </c>
      <c r="G510" t="str">
        <f>"201603000104"</f>
        <v>201603000104</v>
      </c>
      <c r="H510" t="s">
        <v>1147</v>
      </c>
      <c r="I510">
        <v>0</v>
      </c>
      <c r="J510">
        <v>0</v>
      </c>
      <c r="K510">
        <v>200</v>
      </c>
      <c r="L510">
        <v>0</v>
      </c>
      <c r="M510">
        <v>100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1148</v>
      </c>
    </row>
    <row r="511" spans="1:30" x14ac:dyDescent="0.25">
      <c r="H511">
        <v>1004</v>
      </c>
    </row>
    <row r="512" spans="1:30" x14ac:dyDescent="0.25">
      <c r="A512">
        <v>253</v>
      </c>
      <c r="B512">
        <v>1511</v>
      </c>
      <c r="C512" t="s">
        <v>1149</v>
      </c>
      <c r="D512" t="s">
        <v>124</v>
      </c>
      <c r="E512" t="s">
        <v>84</v>
      </c>
      <c r="F512" t="s">
        <v>1150</v>
      </c>
      <c r="G512" t="str">
        <f>"00319390"</f>
        <v>00319390</v>
      </c>
      <c r="H512" t="s">
        <v>787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47</v>
      </c>
      <c r="W512">
        <v>329</v>
      </c>
      <c r="X512">
        <v>0</v>
      </c>
      <c r="Z512">
        <v>0</v>
      </c>
      <c r="AA512">
        <v>0</v>
      </c>
      <c r="AB512">
        <v>0</v>
      </c>
      <c r="AC512">
        <v>0</v>
      </c>
      <c r="AD512" t="s">
        <v>1151</v>
      </c>
    </row>
    <row r="513" spans="1:30" x14ac:dyDescent="0.25">
      <c r="H513" t="s">
        <v>1152</v>
      </c>
    </row>
    <row r="514" spans="1:30" x14ac:dyDescent="0.25">
      <c r="A514">
        <v>254</v>
      </c>
      <c r="B514">
        <v>4690</v>
      </c>
      <c r="C514" t="s">
        <v>1153</v>
      </c>
      <c r="D514" t="s">
        <v>299</v>
      </c>
      <c r="E514" t="s">
        <v>22</v>
      </c>
      <c r="F514" t="s">
        <v>1154</v>
      </c>
      <c r="G514" t="str">
        <f>"201412005697"</f>
        <v>201412005697</v>
      </c>
      <c r="H514" t="s">
        <v>562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30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33</v>
      </c>
      <c r="W514">
        <v>231</v>
      </c>
      <c r="X514">
        <v>0</v>
      </c>
      <c r="Z514">
        <v>0</v>
      </c>
      <c r="AA514">
        <v>0</v>
      </c>
      <c r="AB514">
        <v>0</v>
      </c>
      <c r="AC514">
        <v>0</v>
      </c>
      <c r="AD514" t="s">
        <v>1155</v>
      </c>
    </row>
    <row r="515" spans="1:30" x14ac:dyDescent="0.25">
      <c r="H515" t="s">
        <v>1156</v>
      </c>
    </row>
    <row r="516" spans="1:30" x14ac:dyDescent="0.25">
      <c r="A516">
        <v>255</v>
      </c>
      <c r="B516">
        <v>1725</v>
      </c>
      <c r="C516" t="s">
        <v>1157</v>
      </c>
      <c r="D516" t="s">
        <v>319</v>
      </c>
      <c r="E516" t="s">
        <v>124</v>
      </c>
      <c r="F516" t="s">
        <v>1158</v>
      </c>
      <c r="G516" t="str">
        <f>"00152007"</f>
        <v>00152007</v>
      </c>
      <c r="H516">
        <v>924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70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5</v>
      </c>
      <c r="W516">
        <v>35</v>
      </c>
      <c r="X516">
        <v>0</v>
      </c>
      <c r="Z516">
        <v>0</v>
      </c>
      <c r="AA516">
        <v>0</v>
      </c>
      <c r="AB516">
        <v>0</v>
      </c>
      <c r="AC516">
        <v>0</v>
      </c>
      <c r="AD516">
        <v>1299</v>
      </c>
    </row>
    <row r="517" spans="1:30" x14ac:dyDescent="0.25">
      <c r="H517">
        <v>1004</v>
      </c>
    </row>
    <row r="518" spans="1:30" x14ac:dyDescent="0.25">
      <c r="A518">
        <v>256</v>
      </c>
      <c r="B518">
        <v>2878</v>
      </c>
      <c r="C518" t="s">
        <v>1159</v>
      </c>
      <c r="D518" t="s">
        <v>114</v>
      </c>
      <c r="E518" t="s">
        <v>56</v>
      </c>
      <c r="F518" t="s">
        <v>1160</v>
      </c>
      <c r="G518" t="str">
        <f>"00344190"</f>
        <v>00344190</v>
      </c>
      <c r="H518" t="s">
        <v>1161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Z518">
        <v>0</v>
      </c>
      <c r="AA518">
        <v>0</v>
      </c>
      <c r="AB518">
        <v>1</v>
      </c>
      <c r="AC518">
        <v>17</v>
      </c>
      <c r="AD518" t="s">
        <v>1162</v>
      </c>
    </row>
    <row r="519" spans="1:30" x14ac:dyDescent="0.25">
      <c r="H519">
        <v>1004</v>
      </c>
    </row>
    <row r="520" spans="1:30" x14ac:dyDescent="0.25">
      <c r="A520">
        <v>257</v>
      </c>
      <c r="B520">
        <v>3435</v>
      </c>
      <c r="C520" t="s">
        <v>1163</v>
      </c>
      <c r="D520" t="s">
        <v>1164</v>
      </c>
      <c r="E520" t="s">
        <v>22</v>
      </c>
      <c r="F520" t="s">
        <v>1165</v>
      </c>
      <c r="G520" t="str">
        <f>"201504001122"</f>
        <v>201504001122</v>
      </c>
      <c r="H520" t="s">
        <v>1061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1</v>
      </c>
      <c r="AA520">
        <v>0</v>
      </c>
      <c r="AB520">
        <v>0</v>
      </c>
      <c r="AC520">
        <v>0</v>
      </c>
      <c r="AD520" t="s">
        <v>1162</v>
      </c>
    </row>
    <row r="521" spans="1:30" x14ac:dyDescent="0.25">
      <c r="H521">
        <v>1004</v>
      </c>
    </row>
    <row r="522" spans="1:30" x14ac:dyDescent="0.25">
      <c r="A522">
        <v>258</v>
      </c>
      <c r="B522">
        <v>1920</v>
      </c>
      <c r="C522" t="s">
        <v>1166</v>
      </c>
      <c r="D522" t="s">
        <v>1067</v>
      </c>
      <c r="E522" t="s">
        <v>256</v>
      </c>
      <c r="F522" t="s">
        <v>1167</v>
      </c>
      <c r="G522" t="str">
        <f>"200810000629"</f>
        <v>200810000629</v>
      </c>
      <c r="H522" t="s">
        <v>759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36</v>
      </c>
      <c r="W522">
        <v>252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1168</v>
      </c>
    </row>
    <row r="523" spans="1:30" x14ac:dyDescent="0.25">
      <c r="H523">
        <v>1004</v>
      </c>
    </row>
    <row r="524" spans="1:30" x14ac:dyDescent="0.25">
      <c r="A524">
        <v>259</v>
      </c>
      <c r="B524">
        <v>1154</v>
      </c>
      <c r="C524" t="s">
        <v>1169</v>
      </c>
      <c r="D524" t="s">
        <v>1170</v>
      </c>
      <c r="E524" t="s">
        <v>124</v>
      </c>
      <c r="F524" t="s">
        <v>1171</v>
      </c>
      <c r="G524" t="str">
        <f>"201406015816"</f>
        <v>201406015816</v>
      </c>
      <c r="H524" t="s">
        <v>237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</v>
      </c>
      <c r="W524">
        <v>56</v>
      </c>
      <c r="X524">
        <v>0</v>
      </c>
      <c r="Z524">
        <v>0</v>
      </c>
      <c r="AA524">
        <v>0</v>
      </c>
      <c r="AB524">
        <v>24</v>
      </c>
      <c r="AC524">
        <v>408</v>
      </c>
      <c r="AD524" t="s">
        <v>1172</v>
      </c>
    </row>
    <row r="525" spans="1:30" x14ac:dyDescent="0.25">
      <c r="H525" t="s">
        <v>1173</v>
      </c>
    </row>
    <row r="526" spans="1:30" x14ac:dyDescent="0.25">
      <c r="A526">
        <v>260</v>
      </c>
      <c r="B526">
        <v>935</v>
      </c>
      <c r="C526" t="s">
        <v>1174</v>
      </c>
      <c r="D526" t="s">
        <v>1175</v>
      </c>
      <c r="E526" t="s">
        <v>55</v>
      </c>
      <c r="F526" t="s">
        <v>1176</v>
      </c>
      <c r="G526" t="str">
        <f>"201410011368"</f>
        <v>201410011368</v>
      </c>
      <c r="H526">
        <v>836</v>
      </c>
      <c r="I526">
        <v>150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30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Z526">
        <v>0</v>
      </c>
      <c r="AA526">
        <v>0</v>
      </c>
      <c r="AB526">
        <v>0</v>
      </c>
      <c r="AC526">
        <v>0</v>
      </c>
      <c r="AD526">
        <v>1286</v>
      </c>
    </row>
    <row r="527" spans="1:30" x14ac:dyDescent="0.25">
      <c r="H527" t="s">
        <v>1177</v>
      </c>
    </row>
    <row r="528" spans="1:30" x14ac:dyDescent="0.25">
      <c r="A528">
        <v>261</v>
      </c>
      <c r="B528">
        <v>2537</v>
      </c>
      <c r="C528" t="s">
        <v>1178</v>
      </c>
      <c r="D528" t="s">
        <v>46</v>
      </c>
      <c r="E528" t="s">
        <v>793</v>
      </c>
      <c r="F528" t="s">
        <v>1179</v>
      </c>
      <c r="G528" t="str">
        <f>"00363668"</f>
        <v>00363668</v>
      </c>
      <c r="H528" t="s">
        <v>120</v>
      </c>
      <c r="I528">
        <v>150</v>
      </c>
      <c r="J528">
        <v>0</v>
      </c>
      <c r="K528">
        <v>0</v>
      </c>
      <c r="L528">
        <v>200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14</v>
      </c>
      <c r="W528">
        <v>98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1180</v>
      </c>
    </row>
    <row r="529" spans="1:30" x14ac:dyDescent="0.25">
      <c r="H529" t="s">
        <v>1181</v>
      </c>
    </row>
    <row r="530" spans="1:30" x14ac:dyDescent="0.25">
      <c r="A530">
        <v>262</v>
      </c>
      <c r="B530">
        <v>307</v>
      </c>
      <c r="C530" t="s">
        <v>1182</v>
      </c>
      <c r="D530" t="s">
        <v>95</v>
      </c>
      <c r="E530" t="s">
        <v>124</v>
      </c>
      <c r="F530" t="s">
        <v>1183</v>
      </c>
      <c r="G530" t="str">
        <f>"201504004340"</f>
        <v>201504004340</v>
      </c>
      <c r="H530" t="s">
        <v>1184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1185</v>
      </c>
    </row>
    <row r="531" spans="1:30" x14ac:dyDescent="0.25">
      <c r="H531" t="s">
        <v>1186</v>
      </c>
    </row>
    <row r="532" spans="1:30" x14ac:dyDescent="0.25">
      <c r="A532">
        <v>263</v>
      </c>
      <c r="B532">
        <v>5224</v>
      </c>
      <c r="C532" t="s">
        <v>1187</v>
      </c>
      <c r="D532" t="s">
        <v>1188</v>
      </c>
      <c r="E532" t="s">
        <v>124</v>
      </c>
      <c r="F532" t="s">
        <v>1189</v>
      </c>
      <c r="G532" t="str">
        <f>"201412005418"</f>
        <v>201412005418</v>
      </c>
      <c r="H532">
        <v>803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50</v>
      </c>
      <c r="O532">
        <v>0</v>
      </c>
      <c r="P532">
        <v>0</v>
      </c>
      <c r="Q532">
        <v>30</v>
      </c>
      <c r="R532">
        <v>0</v>
      </c>
      <c r="S532">
        <v>0</v>
      </c>
      <c r="T532">
        <v>0</v>
      </c>
      <c r="U532">
        <v>0</v>
      </c>
      <c r="V532">
        <v>28</v>
      </c>
      <c r="W532">
        <v>196</v>
      </c>
      <c r="X532">
        <v>0</v>
      </c>
      <c r="Z532">
        <v>0</v>
      </c>
      <c r="AA532">
        <v>0</v>
      </c>
      <c r="AB532">
        <v>0</v>
      </c>
      <c r="AC532">
        <v>0</v>
      </c>
      <c r="AD532">
        <v>1279</v>
      </c>
    </row>
    <row r="533" spans="1:30" x14ac:dyDescent="0.25">
      <c r="H533" t="s">
        <v>31</v>
      </c>
    </row>
    <row r="534" spans="1:30" x14ac:dyDescent="0.25">
      <c r="A534">
        <v>264</v>
      </c>
      <c r="B534">
        <v>574</v>
      </c>
      <c r="C534" t="s">
        <v>1190</v>
      </c>
      <c r="D534" t="s">
        <v>432</v>
      </c>
      <c r="E534" t="s">
        <v>22</v>
      </c>
      <c r="F534" t="s">
        <v>1191</v>
      </c>
      <c r="G534" t="str">
        <f>"00025562"</f>
        <v>00025562</v>
      </c>
      <c r="H534">
        <v>660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>
        <v>1278</v>
      </c>
    </row>
    <row r="535" spans="1:30" x14ac:dyDescent="0.25">
      <c r="H535" t="s">
        <v>1192</v>
      </c>
    </row>
    <row r="536" spans="1:30" x14ac:dyDescent="0.25">
      <c r="A536">
        <v>265</v>
      </c>
      <c r="B536">
        <v>4797</v>
      </c>
      <c r="C536" t="s">
        <v>1193</v>
      </c>
      <c r="D536" t="s">
        <v>33</v>
      </c>
      <c r="E536" t="s">
        <v>639</v>
      </c>
      <c r="F536" t="s">
        <v>1194</v>
      </c>
      <c r="G536" t="str">
        <f>"00356227"</f>
        <v>00356227</v>
      </c>
      <c r="H536" t="s">
        <v>1195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50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42</v>
      </c>
      <c r="W536">
        <v>294</v>
      </c>
      <c r="X536">
        <v>0</v>
      </c>
      <c r="Z536">
        <v>1</v>
      </c>
      <c r="AA536">
        <v>0</v>
      </c>
      <c r="AB536">
        <v>0</v>
      </c>
      <c r="AC536">
        <v>0</v>
      </c>
      <c r="AD536" t="s">
        <v>1196</v>
      </c>
    </row>
    <row r="537" spans="1:30" x14ac:dyDescent="0.25">
      <c r="H537">
        <v>1004</v>
      </c>
    </row>
    <row r="538" spans="1:30" x14ac:dyDescent="0.25">
      <c r="A538">
        <v>266</v>
      </c>
      <c r="B538">
        <v>3692</v>
      </c>
      <c r="C538" t="s">
        <v>1197</v>
      </c>
      <c r="D538" t="s">
        <v>1198</v>
      </c>
      <c r="E538" t="s">
        <v>1199</v>
      </c>
      <c r="F538" t="s">
        <v>1200</v>
      </c>
      <c r="G538" t="str">
        <f>"00181420"</f>
        <v>00181420</v>
      </c>
      <c r="H538">
        <v>759</v>
      </c>
      <c r="I538">
        <v>0</v>
      </c>
      <c r="J538">
        <v>400</v>
      </c>
      <c r="K538">
        <v>0</v>
      </c>
      <c r="L538">
        <v>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Z538">
        <v>0</v>
      </c>
      <c r="AA538">
        <v>0</v>
      </c>
      <c r="AB538">
        <v>5</v>
      </c>
      <c r="AC538">
        <v>85</v>
      </c>
      <c r="AD538">
        <v>1274</v>
      </c>
    </row>
    <row r="539" spans="1:30" x14ac:dyDescent="0.25">
      <c r="H539">
        <v>1004</v>
      </c>
    </row>
    <row r="540" spans="1:30" x14ac:dyDescent="0.25">
      <c r="A540">
        <v>267</v>
      </c>
      <c r="B540">
        <v>1899</v>
      </c>
      <c r="C540" t="s">
        <v>1201</v>
      </c>
      <c r="D540" t="s">
        <v>1202</v>
      </c>
      <c r="E540" t="s">
        <v>78</v>
      </c>
      <c r="F540" t="s">
        <v>1203</v>
      </c>
      <c r="G540" t="str">
        <f>"201406005850"</f>
        <v>201406005850</v>
      </c>
      <c r="H540">
        <v>825</v>
      </c>
      <c r="I540">
        <v>0</v>
      </c>
      <c r="J540">
        <v>0</v>
      </c>
      <c r="K540">
        <v>0</v>
      </c>
      <c r="L540">
        <v>200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31</v>
      </c>
      <c r="W540">
        <v>217</v>
      </c>
      <c r="X540">
        <v>0</v>
      </c>
      <c r="Z540">
        <v>0</v>
      </c>
      <c r="AA540">
        <v>0</v>
      </c>
      <c r="AB540">
        <v>0</v>
      </c>
      <c r="AC540">
        <v>0</v>
      </c>
      <c r="AD540">
        <v>1272</v>
      </c>
    </row>
    <row r="541" spans="1:30" x14ac:dyDescent="0.25">
      <c r="H541">
        <v>1004</v>
      </c>
    </row>
    <row r="542" spans="1:30" x14ac:dyDescent="0.25">
      <c r="A542">
        <v>268</v>
      </c>
      <c r="B542">
        <v>870</v>
      </c>
      <c r="C542" t="s">
        <v>1204</v>
      </c>
      <c r="D542" t="s">
        <v>14</v>
      </c>
      <c r="E542" t="s">
        <v>56</v>
      </c>
      <c r="F542" t="s">
        <v>1205</v>
      </c>
      <c r="G542" t="str">
        <f>"00161546"</f>
        <v>00161546</v>
      </c>
      <c r="H542">
        <v>803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34</v>
      </c>
      <c r="W542">
        <v>238</v>
      </c>
      <c r="X542">
        <v>0</v>
      </c>
      <c r="Z542">
        <v>0</v>
      </c>
      <c r="AA542">
        <v>0</v>
      </c>
      <c r="AB542">
        <v>0</v>
      </c>
      <c r="AC542">
        <v>0</v>
      </c>
      <c r="AD542">
        <v>1271</v>
      </c>
    </row>
    <row r="543" spans="1:30" x14ac:dyDescent="0.25">
      <c r="H543">
        <v>1004</v>
      </c>
    </row>
    <row r="544" spans="1:30" x14ac:dyDescent="0.25">
      <c r="A544">
        <v>269</v>
      </c>
      <c r="B544">
        <v>760</v>
      </c>
      <c r="C544" t="s">
        <v>1206</v>
      </c>
      <c r="D544" t="s">
        <v>299</v>
      </c>
      <c r="E544" t="s">
        <v>1052</v>
      </c>
      <c r="F544" t="s">
        <v>1207</v>
      </c>
      <c r="G544" t="str">
        <f>"00299645"</f>
        <v>00299645</v>
      </c>
      <c r="H544" t="s">
        <v>1208</v>
      </c>
      <c r="I544">
        <v>150</v>
      </c>
      <c r="J544">
        <v>0</v>
      </c>
      <c r="K544">
        <v>0</v>
      </c>
      <c r="L544">
        <v>200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1209</v>
      </c>
    </row>
    <row r="545" spans="1:30" x14ac:dyDescent="0.25">
      <c r="H545" t="s">
        <v>1210</v>
      </c>
    </row>
    <row r="546" spans="1:30" x14ac:dyDescent="0.25">
      <c r="A546">
        <v>270</v>
      </c>
      <c r="B546">
        <v>406</v>
      </c>
      <c r="C546" t="s">
        <v>1211</v>
      </c>
      <c r="D546" t="s">
        <v>879</v>
      </c>
      <c r="E546" t="s">
        <v>1212</v>
      </c>
      <c r="F546" t="s">
        <v>1213</v>
      </c>
      <c r="G546" t="str">
        <f>"00036805"</f>
        <v>00036805</v>
      </c>
      <c r="H546" t="s">
        <v>863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70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60</v>
      </c>
      <c r="W546">
        <v>420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1214</v>
      </c>
    </row>
    <row r="547" spans="1:30" x14ac:dyDescent="0.25">
      <c r="H547" t="s">
        <v>1215</v>
      </c>
    </row>
    <row r="548" spans="1:30" x14ac:dyDescent="0.25">
      <c r="A548">
        <v>271</v>
      </c>
      <c r="B548">
        <v>1321</v>
      </c>
      <c r="C548" t="s">
        <v>1216</v>
      </c>
      <c r="D548" t="s">
        <v>14</v>
      </c>
      <c r="E548" t="s">
        <v>130</v>
      </c>
      <c r="F548" t="s">
        <v>1217</v>
      </c>
      <c r="G548" t="str">
        <f>"00117475"</f>
        <v>00117475</v>
      </c>
      <c r="H548" t="s">
        <v>1218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11</v>
      </c>
      <c r="W548">
        <v>77</v>
      </c>
      <c r="X548">
        <v>0</v>
      </c>
      <c r="Z548">
        <v>0</v>
      </c>
      <c r="AA548">
        <v>0</v>
      </c>
      <c r="AB548">
        <v>24</v>
      </c>
      <c r="AC548">
        <v>408</v>
      </c>
      <c r="AD548" t="s">
        <v>1219</v>
      </c>
    </row>
    <row r="549" spans="1:30" x14ac:dyDescent="0.25">
      <c r="H549">
        <v>1004</v>
      </c>
    </row>
    <row r="550" spans="1:30" x14ac:dyDescent="0.25">
      <c r="A550">
        <v>272</v>
      </c>
      <c r="B550">
        <v>4550</v>
      </c>
      <c r="C550" t="s">
        <v>797</v>
      </c>
      <c r="D550" t="s">
        <v>113</v>
      </c>
      <c r="E550" t="s">
        <v>124</v>
      </c>
      <c r="F550" t="s">
        <v>1220</v>
      </c>
      <c r="G550" t="str">
        <f>"00013233"</f>
        <v>00013233</v>
      </c>
      <c r="H550" t="s">
        <v>441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63</v>
      </c>
      <c r="W550">
        <v>441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1221</v>
      </c>
    </row>
    <row r="551" spans="1:30" x14ac:dyDescent="0.25">
      <c r="H551" t="s">
        <v>1222</v>
      </c>
    </row>
    <row r="552" spans="1:30" x14ac:dyDescent="0.25">
      <c r="A552">
        <v>273</v>
      </c>
      <c r="B552">
        <v>2417</v>
      </c>
      <c r="C552" t="s">
        <v>1223</v>
      </c>
      <c r="D552" t="s">
        <v>975</v>
      </c>
      <c r="E552" t="s">
        <v>124</v>
      </c>
      <c r="F552" t="s">
        <v>1224</v>
      </c>
      <c r="G552" t="str">
        <f>"201511011597"</f>
        <v>201511011597</v>
      </c>
      <c r="H552" t="s">
        <v>1225</v>
      </c>
      <c r="I552">
        <v>0</v>
      </c>
      <c r="J552">
        <v>0</v>
      </c>
      <c r="K552">
        <v>0</v>
      </c>
      <c r="L552">
        <v>260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30</v>
      </c>
      <c r="S552">
        <v>0</v>
      </c>
      <c r="T552">
        <v>0</v>
      </c>
      <c r="U552">
        <v>0</v>
      </c>
      <c r="V552">
        <v>29</v>
      </c>
      <c r="W552">
        <v>203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1226</v>
      </c>
    </row>
    <row r="553" spans="1:30" x14ac:dyDescent="0.25">
      <c r="H553" t="s">
        <v>1227</v>
      </c>
    </row>
    <row r="554" spans="1:30" x14ac:dyDescent="0.25">
      <c r="A554">
        <v>274</v>
      </c>
      <c r="B554">
        <v>5354</v>
      </c>
      <c r="C554" t="s">
        <v>1228</v>
      </c>
      <c r="D554" t="s">
        <v>21</v>
      </c>
      <c r="E554" t="s">
        <v>28</v>
      </c>
      <c r="F554" t="s">
        <v>1229</v>
      </c>
      <c r="G554" t="str">
        <f>"201412001157"</f>
        <v>201412001157</v>
      </c>
      <c r="H554">
        <v>814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27</v>
      </c>
      <c r="W554">
        <v>189</v>
      </c>
      <c r="X554">
        <v>0</v>
      </c>
      <c r="Z554">
        <v>1</v>
      </c>
      <c r="AA554">
        <v>0</v>
      </c>
      <c r="AB554">
        <v>0</v>
      </c>
      <c r="AC554">
        <v>0</v>
      </c>
      <c r="AD554">
        <v>1233</v>
      </c>
    </row>
    <row r="555" spans="1:30" x14ac:dyDescent="0.25">
      <c r="H555">
        <v>1004</v>
      </c>
    </row>
    <row r="556" spans="1:30" x14ac:dyDescent="0.25">
      <c r="A556">
        <v>275</v>
      </c>
      <c r="B556">
        <v>5100</v>
      </c>
      <c r="C556" t="s">
        <v>627</v>
      </c>
      <c r="D556" t="s">
        <v>40</v>
      </c>
      <c r="E556" t="s">
        <v>1230</v>
      </c>
      <c r="F556" t="s">
        <v>1231</v>
      </c>
      <c r="G556" t="str">
        <f>"00147391"</f>
        <v>00147391</v>
      </c>
      <c r="H556">
        <v>880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Z556">
        <v>0</v>
      </c>
      <c r="AA556">
        <v>0</v>
      </c>
      <c r="AB556">
        <v>10</v>
      </c>
      <c r="AC556">
        <v>170</v>
      </c>
      <c r="AD556">
        <v>1230</v>
      </c>
    </row>
    <row r="557" spans="1:30" x14ac:dyDescent="0.25">
      <c r="H557" t="s">
        <v>1232</v>
      </c>
    </row>
    <row r="558" spans="1:30" x14ac:dyDescent="0.25">
      <c r="A558">
        <v>276</v>
      </c>
      <c r="B558">
        <v>4614</v>
      </c>
      <c r="C558" t="s">
        <v>1233</v>
      </c>
      <c r="D558" t="s">
        <v>1234</v>
      </c>
      <c r="E558" t="s">
        <v>124</v>
      </c>
      <c r="F558" t="s">
        <v>1235</v>
      </c>
      <c r="G558" t="str">
        <f>"201412005496"</f>
        <v>201412005496</v>
      </c>
      <c r="H558" t="s">
        <v>36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50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28</v>
      </c>
      <c r="W558">
        <v>196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1236</v>
      </c>
    </row>
    <row r="559" spans="1:30" x14ac:dyDescent="0.25">
      <c r="H559" t="s">
        <v>31</v>
      </c>
    </row>
    <row r="560" spans="1:30" x14ac:dyDescent="0.25">
      <c r="A560">
        <v>277</v>
      </c>
      <c r="B560">
        <v>4369</v>
      </c>
      <c r="C560" t="s">
        <v>1237</v>
      </c>
      <c r="D560" t="s">
        <v>21</v>
      </c>
      <c r="E560" t="s">
        <v>78</v>
      </c>
      <c r="F560" t="s">
        <v>1238</v>
      </c>
      <c r="G560" t="str">
        <f>"00363675"</f>
        <v>00363675</v>
      </c>
      <c r="H560">
        <v>737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70</v>
      </c>
      <c r="O560">
        <v>50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-16</v>
      </c>
      <c r="W560">
        <v>-112</v>
      </c>
      <c r="X560">
        <v>0</v>
      </c>
      <c r="Z560">
        <v>0</v>
      </c>
      <c r="AA560">
        <v>0</v>
      </c>
      <c r="AB560">
        <v>16</v>
      </c>
      <c r="AC560">
        <v>272</v>
      </c>
      <c r="AD560">
        <v>1217</v>
      </c>
    </row>
    <row r="561" spans="1:30" x14ac:dyDescent="0.25">
      <c r="H561">
        <v>1004</v>
      </c>
    </row>
    <row r="562" spans="1:30" x14ac:dyDescent="0.25">
      <c r="A562">
        <v>278</v>
      </c>
      <c r="B562">
        <v>5005</v>
      </c>
      <c r="C562" t="s">
        <v>1239</v>
      </c>
      <c r="D562" t="s">
        <v>40</v>
      </c>
      <c r="E562" t="s">
        <v>96</v>
      </c>
      <c r="F562" t="s">
        <v>1240</v>
      </c>
      <c r="G562" t="str">
        <f>"00370822"</f>
        <v>00370822</v>
      </c>
      <c r="H562">
        <v>726</v>
      </c>
      <c r="I562">
        <v>150</v>
      </c>
      <c r="J562">
        <v>0</v>
      </c>
      <c r="K562">
        <v>0</v>
      </c>
      <c r="L562">
        <v>200</v>
      </c>
      <c r="M562">
        <v>0</v>
      </c>
      <c r="N562">
        <v>70</v>
      </c>
      <c r="O562">
        <v>30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5</v>
      </c>
      <c r="W562">
        <v>35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1211</v>
      </c>
    </row>
    <row r="563" spans="1:30" x14ac:dyDescent="0.25">
      <c r="H563">
        <v>1004</v>
      </c>
    </row>
    <row r="564" spans="1:30" x14ac:dyDescent="0.25">
      <c r="A564">
        <v>279</v>
      </c>
      <c r="B564">
        <v>3405</v>
      </c>
      <c r="C564" t="s">
        <v>1241</v>
      </c>
      <c r="D564" t="s">
        <v>1067</v>
      </c>
      <c r="E564" t="s">
        <v>108</v>
      </c>
      <c r="F564" t="s">
        <v>1242</v>
      </c>
      <c r="G564" t="str">
        <f>"00076669"</f>
        <v>00076669</v>
      </c>
      <c r="H564" t="s">
        <v>120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70</v>
      </c>
      <c r="R564">
        <v>0</v>
      </c>
      <c r="S564">
        <v>0</v>
      </c>
      <c r="T564">
        <v>0</v>
      </c>
      <c r="U564">
        <v>0</v>
      </c>
      <c r="V564">
        <v>49</v>
      </c>
      <c r="W564">
        <v>343</v>
      </c>
      <c r="X564">
        <v>0</v>
      </c>
      <c r="Z564">
        <v>0</v>
      </c>
      <c r="AA564">
        <v>0</v>
      </c>
      <c r="AB564">
        <v>0</v>
      </c>
      <c r="AC564">
        <v>0</v>
      </c>
      <c r="AD564" t="s">
        <v>1243</v>
      </c>
    </row>
    <row r="565" spans="1:30" x14ac:dyDescent="0.25">
      <c r="H565">
        <v>1004</v>
      </c>
    </row>
    <row r="566" spans="1:30" x14ac:dyDescent="0.25">
      <c r="A566">
        <v>280</v>
      </c>
      <c r="B566">
        <v>1786</v>
      </c>
      <c r="C566" t="s">
        <v>1244</v>
      </c>
      <c r="D566" t="s">
        <v>141</v>
      </c>
      <c r="E566" t="s">
        <v>56</v>
      </c>
      <c r="F566" t="s">
        <v>1245</v>
      </c>
      <c r="G566" t="str">
        <f>"00277600"</f>
        <v>00277600</v>
      </c>
      <c r="H566" t="s">
        <v>1246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0</v>
      </c>
      <c r="AA566">
        <v>0</v>
      </c>
      <c r="AB566">
        <v>8</v>
      </c>
      <c r="AC566">
        <v>136</v>
      </c>
      <c r="AD566" t="s">
        <v>1247</v>
      </c>
    </row>
    <row r="567" spans="1:30" x14ac:dyDescent="0.25">
      <c r="H567">
        <v>1004</v>
      </c>
    </row>
    <row r="568" spans="1:30" x14ac:dyDescent="0.25">
      <c r="A568">
        <v>281</v>
      </c>
      <c r="B568">
        <v>3752</v>
      </c>
      <c r="C568" t="s">
        <v>1248</v>
      </c>
      <c r="D568" t="s">
        <v>369</v>
      </c>
      <c r="E568" t="s">
        <v>78</v>
      </c>
      <c r="F568" t="s">
        <v>1249</v>
      </c>
      <c r="G568" t="str">
        <f>"00020009"</f>
        <v>00020009</v>
      </c>
      <c r="H568">
        <v>550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84</v>
      </c>
      <c r="W568">
        <v>588</v>
      </c>
      <c r="X568">
        <v>0</v>
      </c>
      <c r="Z568">
        <v>0</v>
      </c>
      <c r="AA568">
        <v>0</v>
      </c>
      <c r="AB568">
        <v>0</v>
      </c>
      <c r="AC568">
        <v>0</v>
      </c>
      <c r="AD568">
        <v>1208</v>
      </c>
    </row>
    <row r="569" spans="1:30" x14ac:dyDescent="0.25">
      <c r="H569" t="s">
        <v>146</v>
      </c>
    </row>
    <row r="570" spans="1:30" x14ac:dyDescent="0.25">
      <c r="A570">
        <v>282</v>
      </c>
      <c r="B570">
        <v>3140</v>
      </c>
      <c r="C570" t="s">
        <v>1250</v>
      </c>
      <c r="D570" t="s">
        <v>1251</v>
      </c>
      <c r="E570" t="s">
        <v>639</v>
      </c>
      <c r="F570" t="s">
        <v>1252</v>
      </c>
      <c r="G570" t="str">
        <f>"00363147"</f>
        <v>00363147</v>
      </c>
      <c r="H570" t="s">
        <v>1253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50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1254</v>
      </c>
    </row>
    <row r="571" spans="1:30" x14ac:dyDescent="0.25">
      <c r="H571" t="s">
        <v>1255</v>
      </c>
    </row>
    <row r="572" spans="1:30" x14ac:dyDescent="0.25">
      <c r="A572">
        <v>283</v>
      </c>
      <c r="B572">
        <v>476</v>
      </c>
      <c r="C572" t="s">
        <v>1256</v>
      </c>
      <c r="D572" t="s">
        <v>741</v>
      </c>
      <c r="E572" t="s">
        <v>256</v>
      </c>
      <c r="F572" t="s">
        <v>1257</v>
      </c>
      <c r="G572" t="str">
        <f>"201504001241"</f>
        <v>201504001241</v>
      </c>
      <c r="H572" t="s">
        <v>1258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70</v>
      </c>
      <c r="O572">
        <v>30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39</v>
      </c>
      <c r="W572">
        <v>273</v>
      </c>
      <c r="X572">
        <v>0</v>
      </c>
      <c r="Z572">
        <v>0</v>
      </c>
      <c r="AA572">
        <v>0</v>
      </c>
      <c r="AB572">
        <v>5</v>
      </c>
      <c r="AC572">
        <v>85</v>
      </c>
      <c r="AD572" t="s">
        <v>1259</v>
      </c>
    </row>
    <row r="573" spans="1:30" x14ac:dyDescent="0.25">
      <c r="H573" t="s">
        <v>1260</v>
      </c>
    </row>
    <row r="574" spans="1:30" x14ac:dyDescent="0.25">
      <c r="A574">
        <v>284</v>
      </c>
      <c r="B574">
        <v>2897</v>
      </c>
      <c r="C574" t="s">
        <v>1261</v>
      </c>
      <c r="D574" t="s">
        <v>46</v>
      </c>
      <c r="E574" t="s">
        <v>1262</v>
      </c>
      <c r="F574" t="s">
        <v>1263</v>
      </c>
      <c r="G574" t="str">
        <f>"00128308"</f>
        <v>00128308</v>
      </c>
      <c r="H574" t="s">
        <v>1264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65</v>
      </c>
      <c r="W574">
        <v>455</v>
      </c>
      <c r="X574">
        <v>0</v>
      </c>
      <c r="Z574">
        <v>0</v>
      </c>
      <c r="AA574">
        <v>0</v>
      </c>
      <c r="AB574">
        <v>5</v>
      </c>
      <c r="AC574">
        <v>85</v>
      </c>
      <c r="AD574" t="s">
        <v>1265</v>
      </c>
    </row>
    <row r="575" spans="1:30" x14ac:dyDescent="0.25">
      <c r="H575" t="s">
        <v>1266</v>
      </c>
    </row>
    <row r="576" spans="1:30" x14ac:dyDescent="0.25">
      <c r="A576">
        <v>285</v>
      </c>
      <c r="B576">
        <v>1082</v>
      </c>
      <c r="C576" t="s">
        <v>1267</v>
      </c>
      <c r="D576" t="s">
        <v>1268</v>
      </c>
      <c r="E576" t="s">
        <v>124</v>
      </c>
      <c r="F576" t="s">
        <v>1269</v>
      </c>
      <c r="G576" t="str">
        <f>"201507004669"</f>
        <v>201507004669</v>
      </c>
      <c r="H576" t="s">
        <v>1142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70</v>
      </c>
      <c r="O576">
        <v>30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8</v>
      </c>
      <c r="W576">
        <v>56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1270</v>
      </c>
    </row>
    <row r="577" spans="1:30" x14ac:dyDescent="0.25">
      <c r="H577" t="s">
        <v>1271</v>
      </c>
    </row>
    <row r="578" spans="1:30" x14ac:dyDescent="0.25">
      <c r="A578">
        <v>286</v>
      </c>
      <c r="B578">
        <v>1646</v>
      </c>
      <c r="C578" t="s">
        <v>1272</v>
      </c>
      <c r="D578" t="s">
        <v>22</v>
      </c>
      <c r="E578" t="s">
        <v>95</v>
      </c>
      <c r="F578" t="s">
        <v>1273</v>
      </c>
      <c r="G578" t="str">
        <f>"00018816"</f>
        <v>00018816</v>
      </c>
      <c r="H578" t="s">
        <v>1274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30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22</v>
      </c>
      <c r="W578">
        <v>154</v>
      </c>
      <c r="X578">
        <v>0</v>
      </c>
      <c r="Z578">
        <v>0</v>
      </c>
      <c r="AA578">
        <v>0</v>
      </c>
      <c r="AB578">
        <v>0</v>
      </c>
      <c r="AC578">
        <v>0</v>
      </c>
      <c r="AD578" t="s">
        <v>1275</v>
      </c>
    </row>
    <row r="579" spans="1:30" x14ac:dyDescent="0.25">
      <c r="H579">
        <v>1004</v>
      </c>
    </row>
    <row r="580" spans="1:30" x14ac:dyDescent="0.25">
      <c r="A580">
        <v>287</v>
      </c>
      <c r="B580">
        <v>5268</v>
      </c>
      <c r="C580" t="s">
        <v>1276</v>
      </c>
      <c r="D580" t="s">
        <v>1277</v>
      </c>
      <c r="E580" t="s">
        <v>84</v>
      </c>
      <c r="F580" t="s">
        <v>1278</v>
      </c>
      <c r="G580" t="str">
        <f>"200902000019"</f>
        <v>200902000019</v>
      </c>
      <c r="H580" t="s">
        <v>1279</v>
      </c>
      <c r="I580">
        <v>0</v>
      </c>
      <c r="J580">
        <v>0</v>
      </c>
      <c r="K580">
        <v>200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29</v>
      </c>
      <c r="W580">
        <v>203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1280</v>
      </c>
    </row>
    <row r="581" spans="1:30" x14ac:dyDescent="0.25">
      <c r="H581" t="s">
        <v>1281</v>
      </c>
    </row>
    <row r="582" spans="1:30" x14ac:dyDescent="0.25">
      <c r="A582">
        <v>288</v>
      </c>
      <c r="B582">
        <v>4776</v>
      </c>
      <c r="C582" t="s">
        <v>1282</v>
      </c>
      <c r="D582" t="s">
        <v>56</v>
      </c>
      <c r="E582" t="s">
        <v>1283</v>
      </c>
      <c r="F582" t="s">
        <v>1284</v>
      </c>
      <c r="G582" t="str">
        <f>"00065515"</f>
        <v>00065515</v>
      </c>
      <c r="H582" t="s">
        <v>1285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50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66</v>
      </c>
      <c r="W582">
        <v>462</v>
      </c>
      <c r="X582">
        <v>0</v>
      </c>
      <c r="Z582">
        <v>0</v>
      </c>
      <c r="AA582">
        <v>0</v>
      </c>
      <c r="AB582">
        <v>0</v>
      </c>
      <c r="AC582">
        <v>0</v>
      </c>
      <c r="AD582" t="s">
        <v>1286</v>
      </c>
    </row>
    <row r="583" spans="1:30" x14ac:dyDescent="0.25">
      <c r="H583" t="s">
        <v>1287</v>
      </c>
    </row>
    <row r="584" spans="1:30" x14ac:dyDescent="0.25">
      <c r="A584">
        <v>289</v>
      </c>
      <c r="B584">
        <v>5062</v>
      </c>
      <c r="C584" t="s">
        <v>1288</v>
      </c>
      <c r="D584" t="s">
        <v>696</v>
      </c>
      <c r="E584" t="s">
        <v>56</v>
      </c>
      <c r="F584" t="s">
        <v>1289</v>
      </c>
      <c r="G584" t="str">
        <f>"00370908"</f>
        <v>00370908</v>
      </c>
      <c r="H584" t="s">
        <v>1034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30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45</v>
      </c>
      <c r="W584">
        <v>315</v>
      </c>
      <c r="X584">
        <v>0</v>
      </c>
      <c r="Z584">
        <v>0</v>
      </c>
      <c r="AA584">
        <v>0</v>
      </c>
      <c r="AB584">
        <v>0</v>
      </c>
      <c r="AC584">
        <v>0</v>
      </c>
      <c r="AD584" t="s">
        <v>1290</v>
      </c>
    </row>
    <row r="585" spans="1:30" x14ac:dyDescent="0.25">
      <c r="H585" t="s">
        <v>1291</v>
      </c>
    </row>
    <row r="586" spans="1:30" x14ac:dyDescent="0.25">
      <c r="A586">
        <v>290</v>
      </c>
      <c r="B586">
        <v>787</v>
      </c>
      <c r="C586" t="s">
        <v>1292</v>
      </c>
      <c r="D586" t="s">
        <v>445</v>
      </c>
      <c r="E586" t="s">
        <v>888</v>
      </c>
      <c r="F586" t="s">
        <v>1293</v>
      </c>
      <c r="G586" t="str">
        <f>"00196983"</f>
        <v>00196983</v>
      </c>
      <c r="H586" t="s">
        <v>478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31</v>
      </c>
      <c r="W586">
        <v>217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1294</v>
      </c>
    </row>
    <row r="587" spans="1:30" x14ac:dyDescent="0.25">
      <c r="H587">
        <v>1004</v>
      </c>
    </row>
    <row r="588" spans="1:30" x14ac:dyDescent="0.25">
      <c r="A588">
        <v>291</v>
      </c>
      <c r="B588">
        <v>2559</v>
      </c>
      <c r="C588" t="s">
        <v>1295</v>
      </c>
      <c r="D588" t="s">
        <v>21</v>
      </c>
      <c r="E588" t="s">
        <v>124</v>
      </c>
      <c r="F588" t="s">
        <v>1296</v>
      </c>
      <c r="G588" t="str">
        <f>"00338391"</f>
        <v>00338391</v>
      </c>
      <c r="H588" t="s">
        <v>1297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0</v>
      </c>
      <c r="P588">
        <v>30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2</v>
      </c>
      <c r="W588">
        <v>14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1298</v>
      </c>
    </row>
    <row r="589" spans="1:30" x14ac:dyDescent="0.25">
      <c r="H589" t="s">
        <v>1299</v>
      </c>
    </row>
    <row r="590" spans="1:30" x14ac:dyDescent="0.25">
      <c r="A590">
        <v>292</v>
      </c>
      <c r="B590">
        <v>1133</v>
      </c>
      <c r="C590" t="s">
        <v>1300</v>
      </c>
      <c r="D590" t="s">
        <v>1301</v>
      </c>
      <c r="E590" t="s">
        <v>28</v>
      </c>
      <c r="F590" t="s">
        <v>1302</v>
      </c>
      <c r="G590" t="str">
        <f>"00119450"</f>
        <v>00119450</v>
      </c>
      <c r="H590">
        <v>759</v>
      </c>
      <c r="I590">
        <v>150</v>
      </c>
      <c r="J590">
        <v>0</v>
      </c>
      <c r="K590">
        <v>0</v>
      </c>
      <c r="L590">
        <v>200</v>
      </c>
      <c r="M590">
        <v>0</v>
      </c>
      <c r="N590">
        <v>30</v>
      </c>
      <c r="O590">
        <v>30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Z590">
        <v>0</v>
      </c>
      <c r="AA590">
        <v>0</v>
      </c>
      <c r="AB590">
        <v>0</v>
      </c>
      <c r="AC590">
        <v>0</v>
      </c>
      <c r="AD590">
        <v>1169</v>
      </c>
    </row>
    <row r="591" spans="1:30" x14ac:dyDescent="0.25">
      <c r="H591" t="s">
        <v>1303</v>
      </c>
    </row>
    <row r="592" spans="1:30" x14ac:dyDescent="0.25">
      <c r="A592">
        <v>293</v>
      </c>
      <c r="B592">
        <v>2752</v>
      </c>
      <c r="C592" t="s">
        <v>1304</v>
      </c>
      <c r="D592" t="s">
        <v>305</v>
      </c>
      <c r="E592" t="s">
        <v>1305</v>
      </c>
      <c r="F592" t="s">
        <v>1306</v>
      </c>
      <c r="G592" t="str">
        <f>"00012681"</f>
        <v>00012681</v>
      </c>
      <c r="H592" t="s">
        <v>1279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30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16</v>
      </c>
      <c r="W592">
        <v>112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1307</v>
      </c>
    </row>
    <row r="593" spans="1:30" x14ac:dyDescent="0.25">
      <c r="H593" t="s">
        <v>1308</v>
      </c>
    </row>
    <row r="594" spans="1:30" x14ac:dyDescent="0.25">
      <c r="A594">
        <v>294</v>
      </c>
      <c r="B594">
        <v>2189</v>
      </c>
      <c r="C594" t="s">
        <v>1309</v>
      </c>
      <c r="D594" t="s">
        <v>1310</v>
      </c>
      <c r="E594" t="s">
        <v>56</v>
      </c>
      <c r="F594" t="s">
        <v>1311</v>
      </c>
      <c r="G594" t="str">
        <f>"00260238"</f>
        <v>00260238</v>
      </c>
      <c r="H594" t="s">
        <v>271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50</v>
      </c>
      <c r="O594">
        <v>0</v>
      </c>
      <c r="P594">
        <v>0</v>
      </c>
      <c r="Q594">
        <v>0</v>
      </c>
      <c r="R594">
        <v>30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Z594">
        <v>0</v>
      </c>
      <c r="AA594">
        <v>0</v>
      </c>
      <c r="AB594">
        <v>0</v>
      </c>
      <c r="AC594">
        <v>0</v>
      </c>
      <c r="AD594" t="s">
        <v>1312</v>
      </c>
    </row>
    <row r="595" spans="1:30" x14ac:dyDescent="0.25">
      <c r="H595" t="s">
        <v>1313</v>
      </c>
    </row>
    <row r="596" spans="1:30" x14ac:dyDescent="0.25">
      <c r="A596">
        <v>295</v>
      </c>
      <c r="B596">
        <v>4220</v>
      </c>
      <c r="C596" t="s">
        <v>1314</v>
      </c>
      <c r="D596" t="s">
        <v>14</v>
      </c>
      <c r="E596" t="s">
        <v>78</v>
      </c>
      <c r="F596" t="s">
        <v>1315</v>
      </c>
      <c r="G596" t="str">
        <f>"00156726"</f>
        <v>00156726</v>
      </c>
      <c r="H596" t="s">
        <v>468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14</v>
      </c>
      <c r="W596">
        <v>98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1316</v>
      </c>
    </row>
    <row r="597" spans="1:30" x14ac:dyDescent="0.25">
      <c r="H597" t="s">
        <v>849</v>
      </c>
    </row>
    <row r="598" spans="1:30" x14ac:dyDescent="0.25">
      <c r="A598">
        <v>296</v>
      </c>
      <c r="B598">
        <v>3856</v>
      </c>
      <c r="C598" t="s">
        <v>1317</v>
      </c>
      <c r="D598" t="s">
        <v>505</v>
      </c>
      <c r="E598" t="s">
        <v>29</v>
      </c>
      <c r="F598" t="s">
        <v>1318</v>
      </c>
      <c r="G598" t="str">
        <f>"201410000820"</f>
        <v>201410000820</v>
      </c>
      <c r="H598">
        <v>726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51</v>
      </c>
      <c r="W598">
        <v>357</v>
      </c>
      <c r="X598">
        <v>0</v>
      </c>
      <c r="Z598">
        <v>0</v>
      </c>
      <c r="AA598">
        <v>0</v>
      </c>
      <c r="AB598">
        <v>0</v>
      </c>
      <c r="AC598">
        <v>0</v>
      </c>
      <c r="AD598">
        <v>1153</v>
      </c>
    </row>
    <row r="599" spans="1:30" x14ac:dyDescent="0.25">
      <c r="H599" t="s">
        <v>1319</v>
      </c>
    </row>
    <row r="600" spans="1:30" x14ac:dyDescent="0.25">
      <c r="A600">
        <v>297</v>
      </c>
      <c r="B600">
        <v>2601</v>
      </c>
      <c r="C600" t="s">
        <v>1320</v>
      </c>
      <c r="D600" t="s">
        <v>40</v>
      </c>
      <c r="E600" t="s">
        <v>102</v>
      </c>
      <c r="F600" t="s">
        <v>1321</v>
      </c>
      <c r="G600" t="str">
        <f>"201411001344"</f>
        <v>201411001344</v>
      </c>
      <c r="H600" t="s">
        <v>1195</v>
      </c>
      <c r="I600">
        <v>0</v>
      </c>
      <c r="J600">
        <v>0</v>
      </c>
      <c r="K600">
        <v>0</v>
      </c>
      <c r="L600">
        <v>200</v>
      </c>
      <c r="M600">
        <v>0</v>
      </c>
      <c r="N600">
        <v>70</v>
      </c>
      <c r="O600">
        <v>70</v>
      </c>
      <c r="P600">
        <v>0</v>
      </c>
      <c r="Q600">
        <v>50</v>
      </c>
      <c r="R600">
        <v>0</v>
      </c>
      <c r="S600">
        <v>0</v>
      </c>
      <c r="T600">
        <v>30</v>
      </c>
      <c r="U600">
        <v>0</v>
      </c>
      <c r="V600">
        <v>0</v>
      </c>
      <c r="W600">
        <v>0</v>
      </c>
      <c r="X600">
        <v>0</v>
      </c>
      <c r="Z600">
        <v>0</v>
      </c>
      <c r="AA600">
        <v>0</v>
      </c>
      <c r="AB600">
        <v>0</v>
      </c>
      <c r="AC600">
        <v>0</v>
      </c>
      <c r="AD600" t="s">
        <v>1322</v>
      </c>
    </row>
    <row r="601" spans="1:30" x14ac:dyDescent="0.25">
      <c r="H601">
        <v>1004</v>
      </c>
    </row>
    <row r="602" spans="1:30" x14ac:dyDescent="0.25">
      <c r="A602">
        <v>298</v>
      </c>
      <c r="B602">
        <v>5262</v>
      </c>
      <c r="C602" t="s">
        <v>1323</v>
      </c>
      <c r="D602" t="s">
        <v>292</v>
      </c>
      <c r="E602" t="s">
        <v>78</v>
      </c>
      <c r="F602" t="s">
        <v>1324</v>
      </c>
      <c r="G602" t="str">
        <f>"00018361"</f>
        <v>00018361</v>
      </c>
      <c r="H602" t="s">
        <v>329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Z602">
        <v>0</v>
      </c>
      <c r="AA602">
        <v>0</v>
      </c>
      <c r="AB602">
        <v>10</v>
      </c>
      <c r="AC602">
        <v>170</v>
      </c>
      <c r="AD602" t="s">
        <v>1325</v>
      </c>
    </row>
    <row r="603" spans="1:30" x14ac:dyDescent="0.25">
      <c r="H603" t="s">
        <v>278</v>
      </c>
    </row>
    <row r="604" spans="1:30" x14ac:dyDescent="0.25">
      <c r="A604">
        <v>299</v>
      </c>
      <c r="B604">
        <v>630</v>
      </c>
      <c r="C604" t="s">
        <v>1326</v>
      </c>
      <c r="D604" t="s">
        <v>1327</v>
      </c>
      <c r="E604" t="s">
        <v>1328</v>
      </c>
      <c r="F604" t="s">
        <v>1329</v>
      </c>
      <c r="G604" t="str">
        <f>"00013992"</f>
        <v>00013992</v>
      </c>
      <c r="H604" t="s">
        <v>1330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50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1331</v>
      </c>
    </row>
    <row r="605" spans="1:30" x14ac:dyDescent="0.25">
      <c r="H605" t="s">
        <v>1332</v>
      </c>
    </row>
    <row r="606" spans="1:30" x14ac:dyDescent="0.25">
      <c r="A606">
        <v>300</v>
      </c>
      <c r="B606">
        <v>3164</v>
      </c>
      <c r="C606" t="s">
        <v>1333</v>
      </c>
      <c r="D606" t="s">
        <v>113</v>
      </c>
      <c r="E606" t="s">
        <v>29</v>
      </c>
      <c r="F606" t="s">
        <v>1334</v>
      </c>
      <c r="G606" t="str">
        <f>"00364869"</f>
        <v>00364869</v>
      </c>
      <c r="H606">
        <v>913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Z606">
        <v>0</v>
      </c>
      <c r="AA606">
        <v>0</v>
      </c>
      <c r="AB606">
        <v>0</v>
      </c>
      <c r="AC606">
        <v>0</v>
      </c>
      <c r="AD606">
        <v>1143</v>
      </c>
    </row>
    <row r="607" spans="1:30" x14ac:dyDescent="0.25">
      <c r="H607">
        <v>1004</v>
      </c>
    </row>
    <row r="608" spans="1:30" x14ac:dyDescent="0.25">
      <c r="A608">
        <v>301</v>
      </c>
      <c r="B608">
        <v>2044</v>
      </c>
      <c r="C608" t="s">
        <v>1335</v>
      </c>
      <c r="D608" t="s">
        <v>1336</v>
      </c>
      <c r="E608" t="s">
        <v>984</v>
      </c>
      <c r="F608" t="s">
        <v>1337</v>
      </c>
      <c r="G608" t="str">
        <f>"00322448"</f>
        <v>00322448</v>
      </c>
      <c r="H608" t="s">
        <v>195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70</v>
      </c>
      <c r="O608">
        <v>0</v>
      </c>
      <c r="P608">
        <v>30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0</v>
      </c>
      <c r="AA608">
        <v>0</v>
      </c>
      <c r="AB608">
        <v>0</v>
      </c>
      <c r="AC608">
        <v>0</v>
      </c>
      <c r="AD608" t="s">
        <v>1338</v>
      </c>
    </row>
    <row r="609" spans="1:30" x14ac:dyDescent="0.25">
      <c r="H609" t="s">
        <v>1339</v>
      </c>
    </row>
    <row r="610" spans="1:30" x14ac:dyDescent="0.25">
      <c r="A610">
        <v>302</v>
      </c>
      <c r="B610">
        <v>5230</v>
      </c>
      <c r="C610" t="s">
        <v>1340</v>
      </c>
      <c r="D610" t="s">
        <v>164</v>
      </c>
      <c r="E610" t="s">
        <v>84</v>
      </c>
      <c r="F610" t="s">
        <v>1341</v>
      </c>
      <c r="G610" t="str">
        <f>"200801004594"</f>
        <v>200801004594</v>
      </c>
      <c r="H610">
        <v>803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48</v>
      </c>
      <c r="W610">
        <v>336</v>
      </c>
      <c r="X610">
        <v>0</v>
      </c>
      <c r="Z610">
        <v>0</v>
      </c>
      <c r="AA610">
        <v>0</v>
      </c>
      <c r="AB610">
        <v>0</v>
      </c>
      <c r="AC610">
        <v>0</v>
      </c>
      <c r="AD610">
        <v>1139</v>
      </c>
    </row>
    <row r="611" spans="1:30" x14ac:dyDescent="0.25">
      <c r="H611">
        <v>1004</v>
      </c>
    </row>
    <row r="612" spans="1:30" x14ac:dyDescent="0.25">
      <c r="A612">
        <v>303</v>
      </c>
      <c r="B612">
        <v>3884</v>
      </c>
      <c r="C612" t="s">
        <v>1342</v>
      </c>
      <c r="D612" t="s">
        <v>1343</v>
      </c>
      <c r="E612" t="s">
        <v>22</v>
      </c>
      <c r="F612" t="s">
        <v>1344</v>
      </c>
      <c r="G612" t="str">
        <f>"201412005044"</f>
        <v>201412005044</v>
      </c>
      <c r="H612">
        <v>814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1</v>
      </c>
      <c r="W612">
        <v>7</v>
      </c>
      <c r="X612">
        <v>0</v>
      </c>
      <c r="Z612">
        <v>0</v>
      </c>
      <c r="AA612">
        <v>0</v>
      </c>
      <c r="AB612">
        <v>5</v>
      </c>
      <c r="AC612">
        <v>85</v>
      </c>
      <c r="AD612">
        <v>1136</v>
      </c>
    </row>
    <row r="613" spans="1:30" x14ac:dyDescent="0.25">
      <c r="H613" t="s">
        <v>533</v>
      </c>
    </row>
    <row r="614" spans="1:30" x14ac:dyDescent="0.25">
      <c r="A614">
        <v>304</v>
      </c>
      <c r="B614">
        <v>2108</v>
      </c>
      <c r="C614" t="s">
        <v>1345</v>
      </c>
      <c r="D614" t="s">
        <v>84</v>
      </c>
      <c r="E614" t="s">
        <v>28</v>
      </c>
      <c r="F614" t="s">
        <v>1346</v>
      </c>
      <c r="G614" t="str">
        <f>"00324325"</f>
        <v>00324325</v>
      </c>
      <c r="H614" t="s">
        <v>1061</v>
      </c>
      <c r="I614">
        <v>0</v>
      </c>
      <c r="J614">
        <v>0</v>
      </c>
      <c r="K614">
        <v>0</v>
      </c>
      <c r="L614">
        <v>260</v>
      </c>
      <c r="M614">
        <v>0</v>
      </c>
      <c r="N614">
        <v>70</v>
      </c>
      <c r="O614">
        <v>0</v>
      </c>
      <c r="P614">
        <v>30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9</v>
      </c>
      <c r="W614">
        <v>63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1347</v>
      </c>
    </row>
    <row r="615" spans="1:30" x14ac:dyDescent="0.25">
      <c r="H615" t="s">
        <v>31</v>
      </c>
    </row>
    <row r="616" spans="1:30" x14ac:dyDescent="0.25">
      <c r="A616">
        <v>305</v>
      </c>
      <c r="B616">
        <v>1230</v>
      </c>
      <c r="C616" t="s">
        <v>1348</v>
      </c>
      <c r="D616" t="s">
        <v>1349</v>
      </c>
      <c r="E616" t="s">
        <v>1350</v>
      </c>
      <c r="F616" t="s">
        <v>1351</v>
      </c>
      <c r="G616" t="str">
        <f>"00045536"</f>
        <v>00045536</v>
      </c>
      <c r="H616">
        <v>737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52</v>
      </c>
      <c r="W616">
        <v>364</v>
      </c>
      <c r="X616">
        <v>0</v>
      </c>
      <c r="Z616">
        <v>0</v>
      </c>
      <c r="AA616">
        <v>0</v>
      </c>
      <c r="AB616">
        <v>0</v>
      </c>
      <c r="AC616">
        <v>0</v>
      </c>
      <c r="AD616">
        <v>1131</v>
      </c>
    </row>
    <row r="617" spans="1:30" x14ac:dyDescent="0.25">
      <c r="H617">
        <v>1004</v>
      </c>
    </row>
    <row r="618" spans="1:30" x14ac:dyDescent="0.25">
      <c r="A618">
        <v>306</v>
      </c>
      <c r="B618">
        <v>2230</v>
      </c>
      <c r="C618" t="s">
        <v>1352</v>
      </c>
      <c r="D618" t="s">
        <v>113</v>
      </c>
      <c r="E618" t="s">
        <v>28</v>
      </c>
      <c r="F618" t="s">
        <v>1353</v>
      </c>
      <c r="G618" t="str">
        <f>"201508000184"</f>
        <v>201508000184</v>
      </c>
      <c r="H618" t="s">
        <v>1279</v>
      </c>
      <c r="I618">
        <v>150</v>
      </c>
      <c r="J618">
        <v>0</v>
      </c>
      <c r="K618">
        <v>0</v>
      </c>
      <c r="L618">
        <v>200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1354</v>
      </c>
    </row>
    <row r="619" spans="1:30" x14ac:dyDescent="0.25">
      <c r="H619" t="s">
        <v>617</v>
      </c>
    </row>
    <row r="620" spans="1:30" x14ac:dyDescent="0.25">
      <c r="A620">
        <v>307</v>
      </c>
      <c r="B620">
        <v>1076</v>
      </c>
      <c r="C620" t="s">
        <v>1355</v>
      </c>
      <c r="D620" t="s">
        <v>696</v>
      </c>
      <c r="E620" t="s">
        <v>793</v>
      </c>
      <c r="F620" t="s">
        <v>1356</v>
      </c>
      <c r="G620" t="str">
        <f>"201511009996"</f>
        <v>201511009996</v>
      </c>
      <c r="H620" t="s">
        <v>1357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7</v>
      </c>
      <c r="W620">
        <v>49</v>
      </c>
      <c r="X620">
        <v>0</v>
      </c>
      <c r="Z620">
        <v>0</v>
      </c>
      <c r="AA620">
        <v>0</v>
      </c>
      <c r="AB620">
        <v>10</v>
      </c>
      <c r="AC620">
        <v>170</v>
      </c>
      <c r="AD620" t="s">
        <v>1358</v>
      </c>
    </row>
    <row r="621" spans="1:30" x14ac:dyDescent="0.25">
      <c r="H621" t="s">
        <v>303</v>
      </c>
    </row>
    <row r="622" spans="1:30" x14ac:dyDescent="0.25">
      <c r="A622">
        <v>308</v>
      </c>
      <c r="B622">
        <v>4931</v>
      </c>
      <c r="C622" t="s">
        <v>1359</v>
      </c>
      <c r="D622" t="s">
        <v>1360</v>
      </c>
      <c r="E622" t="s">
        <v>78</v>
      </c>
      <c r="F622" t="s">
        <v>1361</v>
      </c>
      <c r="G622" t="str">
        <f>"00012098"</f>
        <v>00012098</v>
      </c>
      <c r="H622" t="s">
        <v>1362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30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15</v>
      </c>
      <c r="W622">
        <v>105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1363</v>
      </c>
    </row>
    <row r="623" spans="1:30" x14ac:dyDescent="0.25">
      <c r="H623" t="s">
        <v>1364</v>
      </c>
    </row>
    <row r="624" spans="1:30" x14ac:dyDescent="0.25">
      <c r="A624">
        <v>309</v>
      </c>
      <c r="B624">
        <v>12</v>
      </c>
      <c r="C624" t="s">
        <v>1365</v>
      </c>
      <c r="D624" t="s">
        <v>1366</v>
      </c>
      <c r="E624" t="s">
        <v>959</v>
      </c>
      <c r="F624" t="s">
        <v>1367</v>
      </c>
      <c r="G624" t="str">
        <f>"201406010264"</f>
        <v>201406010264</v>
      </c>
      <c r="H624" t="s">
        <v>1368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8</v>
      </c>
      <c r="W624">
        <v>56</v>
      </c>
      <c r="X624">
        <v>0</v>
      </c>
      <c r="Z624">
        <v>0</v>
      </c>
      <c r="AA624">
        <v>0</v>
      </c>
      <c r="AB624">
        <v>0</v>
      </c>
      <c r="AC624">
        <v>0</v>
      </c>
      <c r="AD624" t="s">
        <v>1369</v>
      </c>
    </row>
    <row r="625" spans="1:30" x14ac:dyDescent="0.25">
      <c r="H625">
        <v>1004</v>
      </c>
    </row>
    <row r="626" spans="1:30" x14ac:dyDescent="0.25">
      <c r="A626">
        <v>310</v>
      </c>
      <c r="B626">
        <v>253</v>
      </c>
      <c r="C626" t="s">
        <v>1370</v>
      </c>
      <c r="D626" t="s">
        <v>280</v>
      </c>
      <c r="E626" t="s">
        <v>22</v>
      </c>
      <c r="F626" t="s">
        <v>1371</v>
      </c>
      <c r="G626" t="str">
        <f>"00296421"</f>
        <v>00296421</v>
      </c>
      <c r="H626" t="s">
        <v>735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1372</v>
      </c>
    </row>
    <row r="627" spans="1:30" x14ac:dyDescent="0.25">
      <c r="H627">
        <v>1004</v>
      </c>
    </row>
    <row r="628" spans="1:30" x14ac:dyDescent="0.25">
      <c r="A628">
        <v>311</v>
      </c>
      <c r="B628">
        <v>3362</v>
      </c>
      <c r="C628" t="s">
        <v>1373</v>
      </c>
      <c r="D628" t="s">
        <v>1374</v>
      </c>
      <c r="E628" t="s">
        <v>22</v>
      </c>
      <c r="F628" t="s">
        <v>1375</v>
      </c>
      <c r="G628" t="str">
        <f>"00255038"</f>
        <v>00255038</v>
      </c>
      <c r="H628" t="s">
        <v>1376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50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Z628">
        <v>0</v>
      </c>
      <c r="AA628">
        <v>0</v>
      </c>
      <c r="AB628">
        <v>4</v>
      </c>
      <c r="AC628">
        <v>68</v>
      </c>
      <c r="AD628" t="s">
        <v>1377</v>
      </c>
    </row>
    <row r="629" spans="1:30" x14ac:dyDescent="0.25">
      <c r="H629">
        <v>1004</v>
      </c>
    </row>
    <row r="630" spans="1:30" x14ac:dyDescent="0.25">
      <c r="A630">
        <v>312</v>
      </c>
      <c r="B630">
        <v>3693</v>
      </c>
      <c r="C630" t="s">
        <v>1378</v>
      </c>
      <c r="D630" t="s">
        <v>292</v>
      </c>
      <c r="E630" t="s">
        <v>148</v>
      </c>
      <c r="F630" t="s">
        <v>1379</v>
      </c>
      <c r="G630" t="str">
        <f>"00183728"</f>
        <v>00183728</v>
      </c>
      <c r="H630">
        <v>726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50</v>
      </c>
      <c r="R630">
        <v>0</v>
      </c>
      <c r="S630">
        <v>0</v>
      </c>
      <c r="T630">
        <v>0</v>
      </c>
      <c r="U630">
        <v>0</v>
      </c>
      <c r="V630">
        <v>45</v>
      </c>
      <c r="W630">
        <v>315</v>
      </c>
      <c r="X630">
        <v>0</v>
      </c>
      <c r="Z630">
        <v>0</v>
      </c>
      <c r="AA630">
        <v>0</v>
      </c>
      <c r="AB630">
        <v>0</v>
      </c>
      <c r="AC630">
        <v>0</v>
      </c>
      <c r="AD630">
        <v>1121</v>
      </c>
    </row>
    <row r="631" spans="1:30" x14ac:dyDescent="0.25">
      <c r="H631">
        <v>1004</v>
      </c>
    </row>
    <row r="632" spans="1:30" x14ac:dyDescent="0.25">
      <c r="A632">
        <v>313</v>
      </c>
      <c r="B632">
        <v>664</v>
      </c>
      <c r="C632" t="s">
        <v>1380</v>
      </c>
      <c r="D632" t="s">
        <v>432</v>
      </c>
      <c r="E632" t="s">
        <v>359</v>
      </c>
      <c r="F632" t="s">
        <v>1381</v>
      </c>
      <c r="G632" t="str">
        <f>"00257880"</f>
        <v>00257880</v>
      </c>
      <c r="H632">
        <v>847</v>
      </c>
      <c r="I632">
        <v>0</v>
      </c>
      <c r="J632">
        <v>0</v>
      </c>
      <c r="K632">
        <v>0</v>
      </c>
      <c r="L632">
        <v>200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Z632">
        <v>0</v>
      </c>
      <c r="AA632">
        <v>0</v>
      </c>
      <c r="AB632">
        <v>0</v>
      </c>
      <c r="AC632">
        <v>0</v>
      </c>
      <c r="AD632">
        <v>1117</v>
      </c>
    </row>
    <row r="633" spans="1:30" x14ac:dyDescent="0.25">
      <c r="H633">
        <v>1004</v>
      </c>
    </row>
    <row r="634" spans="1:30" x14ac:dyDescent="0.25">
      <c r="A634">
        <v>314</v>
      </c>
      <c r="B634">
        <v>486</v>
      </c>
      <c r="C634" t="s">
        <v>1382</v>
      </c>
      <c r="D634" t="s">
        <v>1383</v>
      </c>
      <c r="E634" t="s">
        <v>1384</v>
      </c>
      <c r="F634" t="s">
        <v>1385</v>
      </c>
      <c r="G634" t="str">
        <f>"00220384"</f>
        <v>00220384</v>
      </c>
      <c r="H634" t="s">
        <v>36</v>
      </c>
      <c r="I634">
        <v>0</v>
      </c>
      <c r="J634">
        <v>0</v>
      </c>
      <c r="K634">
        <v>0</v>
      </c>
      <c r="L634">
        <v>0</v>
      </c>
      <c r="M634">
        <v>100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22</v>
      </c>
      <c r="W634">
        <v>154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1386</v>
      </c>
    </row>
    <row r="635" spans="1:30" x14ac:dyDescent="0.25">
      <c r="H635" t="s">
        <v>1387</v>
      </c>
    </row>
    <row r="636" spans="1:30" x14ac:dyDescent="0.25">
      <c r="A636">
        <v>315</v>
      </c>
      <c r="B636">
        <v>3480</v>
      </c>
      <c r="C636" t="s">
        <v>1388</v>
      </c>
      <c r="D636" t="s">
        <v>1389</v>
      </c>
      <c r="E636" t="s">
        <v>124</v>
      </c>
      <c r="F636" t="s">
        <v>1390</v>
      </c>
      <c r="G636" t="str">
        <f>"00242123"</f>
        <v>00242123</v>
      </c>
      <c r="H636">
        <v>836</v>
      </c>
      <c r="I636">
        <v>0</v>
      </c>
      <c r="J636">
        <v>0</v>
      </c>
      <c r="K636">
        <v>0</v>
      </c>
      <c r="L636">
        <v>200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0</v>
      </c>
      <c r="AA636">
        <v>0</v>
      </c>
      <c r="AB636">
        <v>0</v>
      </c>
      <c r="AC636">
        <v>0</v>
      </c>
      <c r="AD636">
        <v>1106</v>
      </c>
    </row>
    <row r="637" spans="1:30" x14ac:dyDescent="0.25">
      <c r="H637">
        <v>1004</v>
      </c>
    </row>
    <row r="638" spans="1:30" x14ac:dyDescent="0.25">
      <c r="A638">
        <v>316</v>
      </c>
      <c r="B638">
        <v>5327</v>
      </c>
      <c r="C638" t="s">
        <v>1391</v>
      </c>
      <c r="D638" t="s">
        <v>824</v>
      </c>
      <c r="E638" t="s">
        <v>513</v>
      </c>
      <c r="F638" t="s">
        <v>1392</v>
      </c>
      <c r="G638" t="str">
        <f>"00371154"</f>
        <v>00371154</v>
      </c>
      <c r="H638" t="s">
        <v>237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70</v>
      </c>
      <c r="O638">
        <v>50</v>
      </c>
      <c r="P638">
        <v>0</v>
      </c>
      <c r="Q638">
        <v>30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1393</v>
      </c>
    </row>
    <row r="639" spans="1:30" x14ac:dyDescent="0.25">
      <c r="H639" t="s">
        <v>617</v>
      </c>
    </row>
    <row r="640" spans="1:30" x14ac:dyDescent="0.25">
      <c r="A640">
        <v>317</v>
      </c>
      <c r="B640">
        <v>4226</v>
      </c>
      <c r="C640" t="s">
        <v>1394</v>
      </c>
      <c r="D640" t="s">
        <v>432</v>
      </c>
      <c r="E640" t="s">
        <v>198</v>
      </c>
      <c r="F640" t="s">
        <v>1395</v>
      </c>
      <c r="G640" t="str">
        <f>"00350101"</f>
        <v>00350101</v>
      </c>
      <c r="H640">
        <v>803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4</v>
      </c>
      <c r="W640">
        <v>28</v>
      </c>
      <c r="X640">
        <v>0</v>
      </c>
      <c r="Z640">
        <v>0</v>
      </c>
      <c r="AA640">
        <v>0</v>
      </c>
      <c r="AB640">
        <v>0</v>
      </c>
      <c r="AC640">
        <v>0</v>
      </c>
      <c r="AD640">
        <v>1101</v>
      </c>
    </row>
    <row r="641" spans="1:30" x14ac:dyDescent="0.25">
      <c r="H641" t="s">
        <v>31</v>
      </c>
    </row>
    <row r="642" spans="1:30" x14ac:dyDescent="0.25">
      <c r="A642">
        <v>318</v>
      </c>
      <c r="B642">
        <v>793</v>
      </c>
      <c r="C642" t="s">
        <v>1206</v>
      </c>
      <c r="D642" t="s">
        <v>141</v>
      </c>
      <c r="E642" t="s">
        <v>445</v>
      </c>
      <c r="F642" t="s">
        <v>1396</v>
      </c>
      <c r="G642" t="str">
        <f>"00020215"</f>
        <v>00020215</v>
      </c>
      <c r="H642">
        <v>825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Z642">
        <v>0</v>
      </c>
      <c r="AA642">
        <v>0</v>
      </c>
      <c r="AB642">
        <v>0</v>
      </c>
      <c r="AC642">
        <v>0</v>
      </c>
      <c r="AD642">
        <v>1095</v>
      </c>
    </row>
    <row r="643" spans="1:30" x14ac:dyDescent="0.25">
      <c r="H643" t="s">
        <v>31</v>
      </c>
    </row>
    <row r="644" spans="1:30" x14ac:dyDescent="0.25">
      <c r="A644">
        <v>319</v>
      </c>
      <c r="B644">
        <v>1201</v>
      </c>
      <c r="C644" t="s">
        <v>1397</v>
      </c>
      <c r="D644" t="s">
        <v>1398</v>
      </c>
      <c r="E644" t="s">
        <v>1399</v>
      </c>
      <c r="F644" t="s">
        <v>1400</v>
      </c>
      <c r="G644" t="str">
        <f>"00114912"</f>
        <v>00114912</v>
      </c>
      <c r="H644">
        <v>715</v>
      </c>
      <c r="I644">
        <v>150</v>
      </c>
      <c r="J644">
        <v>0</v>
      </c>
      <c r="K644">
        <v>0</v>
      </c>
      <c r="L644">
        <v>200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Z644">
        <v>0</v>
      </c>
      <c r="AA644">
        <v>0</v>
      </c>
      <c r="AB644">
        <v>0</v>
      </c>
      <c r="AC644">
        <v>0</v>
      </c>
      <c r="AD644">
        <v>1095</v>
      </c>
    </row>
    <row r="645" spans="1:30" x14ac:dyDescent="0.25">
      <c r="H645">
        <v>1004</v>
      </c>
    </row>
    <row r="646" spans="1:30" x14ac:dyDescent="0.25">
      <c r="A646">
        <v>320</v>
      </c>
      <c r="B646">
        <v>3085</v>
      </c>
      <c r="C646" t="s">
        <v>1401</v>
      </c>
      <c r="D646" t="s">
        <v>1402</v>
      </c>
      <c r="E646" t="s">
        <v>762</v>
      </c>
      <c r="F646" t="s">
        <v>1403</v>
      </c>
      <c r="G646" t="str">
        <f>"00333047"</f>
        <v>00333047</v>
      </c>
      <c r="H646">
        <v>990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70</v>
      </c>
      <c r="O646">
        <v>0</v>
      </c>
      <c r="P646">
        <v>30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Z646">
        <v>0</v>
      </c>
      <c r="AA646">
        <v>0</v>
      </c>
      <c r="AB646">
        <v>0</v>
      </c>
      <c r="AC646">
        <v>0</v>
      </c>
      <c r="AD646">
        <v>1090</v>
      </c>
    </row>
    <row r="647" spans="1:30" x14ac:dyDescent="0.25">
      <c r="H647" t="s">
        <v>1404</v>
      </c>
    </row>
    <row r="648" spans="1:30" x14ac:dyDescent="0.25">
      <c r="A648">
        <v>321</v>
      </c>
      <c r="B648">
        <v>632</v>
      </c>
      <c r="C648" t="s">
        <v>1405</v>
      </c>
      <c r="D648" t="s">
        <v>1406</v>
      </c>
      <c r="E648" t="s">
        <v>28</v>
      </c>
      <c r="F648" t="s">
        <v>1407</v>
      </c>
      <c r="G648" t="str">
        <f>"201504004304"</f>
        <v>201504004304</v>
      </c>
      <c r="H648">
        <v>858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0</v>
      </c>
      <c r="AA648">
        <v>0</v>
      </c>
      <c r="AB648">
        <v>0</v>
      </c>
      <c r="AC648">
        <v>0</v>
      </c>
      <c r="AD648">
        <v>1088</v>
      </c>
    </row>
    <row r="649" spans="1:30" x14ac:dyDescent="0.25">
      <c r="H649">
        <v>1004</v>
      </c>
    </row>
    <row r="650" spans="1:30" x14ac:dyDescent="0.25">
      <c r="A650">
        <v>322</v>
      </c>
      <c r="B650">
        <v>1206</v>
      </c>
      <c r="C650" t="s">
        <v>1408</v>
      </c>
      <c r="D650" t="s">
        <v>164</v>
      </c>
      <c r="E650" t="s">
        <v>1134</v>
      </c>
      <c r="F650" t="s">
        <v>1409</v>
      </c>
      <c r="G650" t="str">
        <f>"00260670"</f>
        <v>00260670</v>
      </c>
      <c r="H650" t="s">
        <v>340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30</v>
      </c>
      <c r="O650">
        <v>30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21</v>
      </c>
      <c r="W650">
        <v>147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1410</v>
      </c>
    </row>
    <row r="651" spans="1:30" x14ac:dyDescent="0.25">
      <c r="H651" t="s">
        <v>70</v>
      </c>
    </row>
    <row r="652" spans="1:30" x14ac:dyDescent="0.25">
      <c r="A652">
        <v>323</v>
      </c>
      <c r="B652">
        <v>2503</v>
      </c>
      <c r="C652" t="s">
        <v>1411</v>
      </c>
      <c r="D652" t="s">
        <v>1412</v>
      </c>
      <c r="E652" t="s">
        <v>1413</v>
      </c>
      <c r="F652" t="s">
        <v>1414</v>
      </c>
      <c r="G652" t="str">
        <f>"00031631"</f>
        <v>00031631</v>
      </c>
      <c r="H652" t="s">
        <v>1415</v>
      </c>
      <c r="I652">
        <v>150</v>
      </c>
      <c r="J652">
        <v>0</v>
      </c>
      <c r="K652">
        <v>0</v>
      </c>
      <c r="L652">
        <v>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28</v>
      </c>
      <c r="W652">
        <v>196</v>
      </c>
      <c r="X652">
        <v>0</v>
      </c>
      <c r="Z652">
        <v>0</v>
      </c>
      <c r="AA652">
        <v>0</v>
      </c>
      <c r="AB652">
        <v>0</v>
      </c>
      <c r="AC652">
        <v>0</v>
      </c>
      <c r="AD652" t="s">
        <v>1416</v>
      </c>
    </row>
    <row r="653" spans="1:30" x14ac:dyDescent="0.25">
      <c r="H653">
        <v>1004</v>
      </c>
    </row>
    <row r="654" spans="1:30" x14ac:dyDescent="0.25">
      <c r="A654">
        <v>324</v>
      </c>
      <c r="B654">
        <v>4837</v>
      </c>
      <c r="C654" t="s">
        <v>1417</v>
      </c>
      <c r="D654" t="s">
        <v>1418</v>
      </c>
      <c r="E654" t="s">
        <v>1419</v>
      </c>
      <c r="F654" t="s">
        <v>1420</v>
      </c>
      <c r="G654" t="str">
        <f>"00224893"</f>
        <v>00224893</v>
      </c>
      <c r="H654" t="s">
        <v>452</v>
      </c>
      <c r="I654">
        <v>0</v>
      </c>
      <c r="J654">
        <v>0</v>
      </c>
      <c r="K654">
        <v>0</v>
      </c>
      <c r="L654">
        <v>200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Z654">
        <v>0</v>
      </c>
      <c r="AA654">
        <v>0</v>
      </c>
      <c r="AB654">
        <v>0</v>
      </c>
      <c r="AC654">
        <v>0</v>
      </c>
      <c r="AD654" t="s">
        <v>1421</v>
      </c>
    </row>
    <row r="655" spans="1:30" x14ac:dyDescent="0.25">
      <c r="H655" t="s">
        <v>294</v>
      </c>
    </row>
    <row r="656" spans="1:30" x14ac:dyDescent="0.25">
      <c r="A656">
        <v>325</v>
      </c>
      <c r="B656">
        <v>3577</v>
      </c>
      <c r="C656" t="s">
        <v>1422</v>
      </c>
      <c r="D656" t="s">
        <v>1423</v>
      </c>
      <c r="E656" t="s">
        <v>22</v>
      </c>
      <c r="F656" t="s">
        <v>1424</v>
      </c>
      <c r="G656" t="str">
        <f>"201406013753"</f>
        <v>201406013753</v>
      </c>
      <c r="H656" t="s">
        <v>693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32</v>
      </c>
      <c r="W656">
        <v>224</v>
      </c>
      <c r="X656">
        <v>0</v>
      </c>
      <c r="Z656">
        <v>0</v>
      </c>
      <c r="AA656">
        <v>0</v>
      </c>
      <c r="AB656">
        <v>0</v>
      </c>
      <c r="AC656">
        <v>0</v>
      </c>
      <c r="AD656" t="s">
        <v>1425</v>
      </c>
    </row>
    <row r="657" spans="1:30" x14ac:dyDescent="0.25">
      <c r="H657" t="s">
        <v>597</v>
      </c>
    </row>
    <row r="658" spans="1:30" x14ac:dyDescent="0.25">
      <c r="A658">
        <v>326</v>
      </c>
      <c r="B658">
        <v>1719</v>
      </c>
      <c r="C658" t="s">
        <v>1426</v>
      </c>
      <c r="D658" t="s">
        <v>1145</v>
      </c>
      <c r="E658" t="s">
        <v>28</v>
      </c>
      <c r="F658" t="s">
        <v>1427</v>
      </c>
      <c r="G658" t="str">
        <f>"00184265"</f>
        <v>00184265</v>
      </c>
      <c r="H658" t="s">
        <v>392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Z658">
        <v>0</v>
      </c>
      <c r="AA658">
        <v>0</v>
      </c>
      <c r="AB658">
        <v>7</v>
      </c>
      <c r="AC658">
        <v>119</v>
      </c>
      <c r="AD658" t="s">
        <v>1428</v>
      </c>
    </row>
    <row r="659" spans="1:30" x14ac:dyDescent="0.25">
      <c r="H659" t="s">
        <v>1429</v>
      </c>
    </row>
    <row r="660" spans="1:30" x14ac:dyDescent="0.25">
      <c r="A660">
        <v>327</v>
      </c>
      <c r="B660">
        <v>4392</v>
      </c>
      <c r="C660" t="s">
        <v>627</v>
      </c>
      <c r="D660" t="s">
        <v>40</v>
      </c>
      <c r="E660" t="s">
        <v>124</v>
      </c>
      <c r="F660" t="s">
        <v>1430</v>
      </c>
      <c r="G660" t="str">
        <f>"00363299"</f>
        <v>00363299</v>
      </c>
      <c r="H660">
        <v>704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41</v>
      </c>
      <c r="W660">
        <v>287</v>
      </c>
      <c r="X660">
        <v>0</v>
      </c>
      <c r="Z660">
        <v>0</v>
      </c>
      <c r="AA660">
        <v>0</v>
      </c>
      <c r="AB660">
        <v>0</v>
      </c>
      <c r="AC660">
        <v>0</v>
      </c>
      <c r="AD660">
        <v>1061</v>
      </c>
    </row>
    <row r="661" spans="1:30" x14ac:dyDescent="0.25">
      <c r="H661" t="s">
        <v>1431</v>
      </c>
    </row>
    <row r="662" spans="1:30" x14ac:dyDescent="0.25">
      <c r="A662">
        <v>328</v>
      </c>
      <c r="B662">
        <v>4665</v>
      </c>
      <c r="C662" t="s">
        <v>1432</v>
      </c>
      <c r="D662" t="s">
        <v>1433</v>
      </c>
      <c r="E662" t="s">
        <v>256</v>
      </c>
      <c r="F662" t="s">
        <v>1434</v>
      </c>
      <c r="G662" t="str">
        <f>"201511034931"</f>
        <v>201511034931</v>
      </c>
      <c r="H662" t="s">
        <v>1435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70</v>
      </c>
      <c r="O662">
        <v>0</v>
      </c>
      <c r="P662">
        <v>50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3</v>
      </c>
      <c r="W662">
        <v>21</v>
      </c>
      <c r="X662">
        <v>0</v>
      </c>
      <c r="Z662">
        <v>0</v>
      </c>
      <c r="AA662">
        <v>0</v>
      </c>
      <c r="AB662">
        <v>0</v>
      </c>
      <c r="AC662">
        <v>0</v>
      </c>
      <c r="AD662" t="s">
        <v>1436</v>
      </c>
    </row>
    <row r="663" spans="1:30" x14ac:dyDescent="0.25">
      <c r="H663" t="s">
        <v>31</v>
      </c>
    </row>
    <row r="664" spans="1:30" x14ac:dyDescent="0.25">
      <c r="A664">
        <v>329</v>
      </c>
      <c r="B664">
        <v>2050</v>
      </c>
      <c r="C664" t="s">
        <v>1437</v>
      </c>
      <c r="D664" t="s">
        <v>56</v>
      </c>
      <c r="E664" t="s">
        <v>78</v>
      </c>
      <c r="F664" t="s">
        <v>1438</v>
      </c>
      <c r="G664" t="str">
        <f>"00235075"</f>
        <v>00235075</v>
      </c>
      <c r="H664" t="s">
        <v>412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30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Z664">
        <v>0</v>
      </c>
      <c r="AA664">
        <v>0</v>
      </c>
      <c r="AB664">
        <v>0</v>
      </c>
      <c r="AC664">
        <v>0</v>
      </c>
      <c r="AD664" t="s">
        <v>1439</v>
      </c>
    </row>
    <row r="665" spans="1:30" x14ac:dyDescent="0.25">
      <c r="H665" t="s">
        <v>1440</v>
      </c>
    </row>
    <row r="666" spans="1:30" x14ac:dyDescent="0.25">
      <c r="A666">
        <v>330</v>
      </c>
      <c r="B666">
        <v>2207</v>
      </c>
      <c r="C666" t="s">
        <v>1441</v>
      </c>
      <c r="D666" t="s">
        <v>72</v>
      </c>
      <c r="E666" t="s">
        <v>56</v>
      </c>
      <c r="F666" t="s">
        <v>1442</v>
      </c>
      <c r="G666" t="str">
        <f>"201406018769"</f>
        <v>201406018769</v>
      </c>
      <c r="H666" t="s">
        <v>138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12</v>
      </c>
      <c r="W666">
        <v>84</v>
      </c>
      <c r="X666">
        <v>0</v>
      </c>
      <c r="Z666">
        <v>0</v>
      </c>
      <c r="AA666">
        <v>0</v>
      </c>
      <c r="AB666">
        <v>0</v>
      </c>
      <c r="AC666">
        <v>0</v>
      </c>
      <c r="AD666" t="s">
        <v>1443</v>
      </c>
    </row>
    <row r="667" spans="1:30" x14ac:dyDescent="0.25">
      <c r="H667">
        <v>1004</v>
      </c>
    </row>
    <row r="668" spans="1:30" x14ac:dyDescent="0.25">
      <c r="A668">
        <v>331</v>
      </c>
      <c r="B668">
        <v>1491</v>
      </c>
      <c r="C668" t="s">
        <v>1444</v>
      </c>
      <c r="D668" t="s">
        <v>824</v>
      </c>
      <c r="E668" t="s">
        <v>22</v>
      </c>
      <c r="F668" t="s">
        <v>1445</v>
      </c>
      <c r="G668" t="str">
        <f>"201512000088"</f>
        <v>201512000088</v>
      </c>
      <c r="H668" t="s">
        <v>237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30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Z668">
        <v>0</v>
      </c>
      <c r="AA668">
        <v>0</v>
      </c>
      <c r="AB668">
        <v>0</v>
      </c>
      <c r="AC668">
        <v>0</v>
      </c>
      <c r="AD668" t="s">
        <v>1446</v>
      </c>
    </row>
    <row r="669" spans="1:30" x14ac:dyDescent="0.25">
      <c r="H669" t="s">
        <v>31</v>
      </c>
    </row>
    <row r="670" spans="1:30" x14ac:dyDescent="0.25">
      <c r="A670">
        <v>332</v>
      </c>
      <c r="B670">
        <v>1003</v>
      </c>
      <c r="C670" t="s">
        <v>1447</v>
      </c>
      <c r="D670" t="s">
        <v>1448</v>
      </c>
      <c r="E670" t="s">
        <v>350</v>
      </c>
      <c r="F670" t="s">
        <v>1449</v>
      </c>
      <c r="G670" t="str">
        <f>"00014314"</f>
        <v>00014314</v>
      </c>
      <c r="H670" t="s">
        <v>1450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56</v>
      </c>
      <c r="W670">
        <v>392</v>
      </c>
      <c r="X670">
        <v>0</v>
      </c>
      <c r="Z670">
        <v>0</v>
      </c>
      <c r="AA670">
        <v>0</v>
      </c>
      <c r="AB670">
        <v>0</v>
      </c>
      <c r="AC670">
        <v>0</v>
      </c>
      <c r="AD670" t="s">
        <v>1451</v>
      </c>
    </row>
    <row r="671" spans="1:30" x14ac:dyDescent="0.25">
      <c r="H671" t="s">
        <v>549</v>
      </c>
    </row>
    <row r="672" spans="1:30" x14ac:dyDescent="0.25">
      <c r="A672">
        <v>333</v>
      </c>
      <c r="B672">
        <v>2817</v>
      </c>
      <c r="C672" t="s">
        <v>1452</v>
      </c>
      <c r="D672" t="s">
        <v>204</v>
      </c>
      <c r="E672" t="s">
        <v>148</v>
      </c>
      <c r="F672" t="s">
        <v>1453</v>
      </c>
      <c r="G672" t="str">
        <f>"00265275"</f>
        <v>00265275</v>
      </c>
      <c r="H672" t="s">
        <v>1454</v>
      </c>
      <c r="I672">
        <v>0</v>
      </c>
      <c r="J672">
        <v>0</v>
      </c>
      <c r="K672">
        <v>0</v>
      </c>
      <c r="L672">
        <v>0</v>
      </c>
      <c r="M672">
        <v>100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Z672">
        <v>0</v>
      </c>
      <c r="AA672">
        <v>0</v>
      </c>
      <c r="AB672">
        <v>0</v>
      </c>
      <c r="AC672">
        <v>0</v>
      </c>
      <c r="AD672" t="s">
        <v>1455</v>
      </c>
    </row>
    <row r="673" spans="1:30" x14ac:dyDescent="0.25">
      <c r="H673">
        <v>1004</v>
      </c>
    </row>
    <row r="674" spans="1:30" x14ac:dyDescent="0.25">
      <c r="A674">
        <v>334</v>
      </c>
      <c r="B674">
        <v>288</v>
      </c>
      <c r="C674" t="s">
        <v>439</v>
      </c>
      <c r="D674" t="s">
        <v>66</v>
      </c>
      <c r="E674" t="s">
        <v>29</v>
      </c>
      <c r="F674" t="s">
        <v>1456</v>
      </c>
      <c r="G674" t="str">
        <f>"00014490"</f>
        <v>00014490</v>
      </c>
      <c r="H674" t="s">
        <v>855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30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2</v>
      </c>
      <c r="W674">
        <v>14</v>
      </c>
      <c r="X674">
        <v>0</v>
      </c>
      <c r="Z674">
        <v>0</v>
      </c>
      <c r="AA674">
        <v>0</v>
      </c>
      <c r="AB674">
        <v>0</v>
      </c>
      <c r="AC674">
        <v>0</v>
      </c>
      <c r="AD674" t="s">
        <v>1457</v>
      </c>
    </row>
    <row r="675" spans="1:30" x14ac:dyDescent="0.25">
      <c r="H675" t="s">
        <v>1458</v>
      </c>
    </row>
    <row r="676" spans="1:30" x14ac:dyDescent="0.25">
      <c r="A676">
        <v>335</v>
      </c>
      <c r="B676">
        <v>1601</v>
      </c>
      <c r="C676" t="s">
        <v>1459</v>
      </c>
      <c r="D676" t="s">
        <v>108</v>
      </c>
      <c r="E676" t="s">
        <v>102</v>
      </c>
      <c r="F676" t="s">
        <v>1460</v>
      </c>
      <c r="G676" t="str">
        <f>"00013393"</f>
        <v>00013393</v>
      </c>
      <c r="H676" t="s">
        <v>990</v>
      </c>
      <c r="I676">
        <v>0</v>
      </c>
      <c r="J676">
        <v>0</v>
      </c>
      <c r="K676">
        <v>0</v>
      </c>
      <c r="L676">
        <v>200</v>
      </c>
      <c r="M676">
        <v>30</v>
      </c>
      <c r="N676">
        <v>50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3</v>
      </c>
      <c r="W676">
        <v>21</v>
      </c>
      <c r="X676">
        <v>0</v>
      </c>
      <c r="Z676">
        <v>0</v>
      </c>
      <c r="AA676">
        <v>0</v>
      </c>
      <c r="AB676">
        <v>0</v>
      </c>
      <c r="AC676">
        <v>0</v>
      </c>
      <c r="AD676" t="s">
        <v>1461</v>
      </c>
    </row>
    <row r="677" spans="1:30" x14ac:dyDescent="0.25">
      <c r="H677">
        <v>1004</v>
      </c>
    </row>
    <row r="678" spans="1:30" x14ac:dyDescent="0.25">
      <c r="A678">
        <v>336</v>
      </c>
      <c r="B678">
        <v>1236</v>
      </c>
      <c r="C678" t="s">
        <v>1462</v>
      </c>
      <c r="D678" t="s">
        <v>647</v>
      </c>
      <c r="E678" t="s">
        <v>56</v>
      </c>
      <c r="F678" t="s">
        <v>1463</v>
      </c>
      <c r="G678" t="str">
        <f>"00229444"</f>
        <v>00229444</v>
      </c>
      <c r="H678" t="s">
        <v>1464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Z678">
        <v>0</v>
      </c>
      <c r="AA678">
        <v>0</v>
      </c>
      <c r="AB678">
        <v>0</v>
      </c>
      <c r="AC678">
        <v>0</v>
      </c>
      <c r="AD678" t="s">
        <v>1465</v>
      </c>
    </row>
    <row r="679" spans="1:30" x14ac:dyDescent="0.25">
      <c r="H679" t="s">
        <v>31</v>
      </c>
    </row>
    <row r="680" spans="1:30" x14ac:dyDescent="0.25">
      <c r="A680">
        <v>337</v>
      </c>
      <c r="B680">
        <v>4817</v>
      </c>
      <c r="C680" t="s">
        <v>1466</v>
      </c>
      <c r="D680" t="s">
        <v>1467</v>
      </c>
      <c r="E680" t="s">
        <v>102</v>
      </c>
      <c r="F680" t="s">
        <v>1468</v>
      </c>
      <c r="G680" t="str">
        <f>"00260478"</f>
        <v>00260478</v>
      </c>
      <c r="H680">
        <v>836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24</v>
      </c>
      <c r="W680">
        <v>168</v>
      </c>
      <c r="X680">
        <v>0</v>
      </c>
      <c r="Z680">
        <v>0</v>
      </c>
      <c r="AA680">
        <v>0</v>
      </c>
      <c r="AB680">
        <v>0</v>
      </c>
      <c r="AC680">
        <v>0</v>
      </c>
      <c r="AD680">
        <v>1034</v>
      </c>
    </row>
    <row r="681" spans="1:30" x14ac:dyDescent="0.25">
      <c r="H681" t="s">
        <v>31</v>
      </c>
    </row>
    <row r="682" spans="1:30" x14ac:dyDescent="0.25">
      <c r="A682">
        <v>338</v>
      </c>
      <c r="B682">
        <v>1436</v>
      </c>
      <c r="C682" t="s">
        <v>1469</v>
      </c>
      <c r="D682" t="s">
        <v>14</v>
      </c>
      <c r="E682" t="s">
        <v>1470</v>
      </c>
      <c r="F682" t="s">
        <v>1471</v>
      </c>
      <c r="G682" t="str">
        <f>"00038578"</f>
        <v>00038578</v>
      </c>
      <c r="H682" t="s">
        <v>120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30</v>
      </c>
      <c r="O682">
        <v>0</v>
      </c>
      <c r="P682">
        <v>30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Z682">
        <v>0</v>
      </c>
      <c r="AA682">
        <v>0</v>
      </c>
      <c r="AB682">
        <v>0</v>
      </c>
      <c r="AC682">
        <v>0</v>
      </c>
      <c r="AD682" t="s">
        <v>1472</v>
      </c>
    </row>
    <row r="683" spans="1:30" x14ac:dyDescent="0.25">
      <c r="H683" t="s">
        <v>1024</v>
      </c>
    </row>
    <row r="684" spans="1:30" x14ac:dyDescent="0.25">
      <c r="A684">
        <v>339</v>
      </c>
      <c r="B684">
        <v>5256</v>
      </c>
      <c r="C684" t="s">
        <v>1473</v>
      </c>
      <c r="D684" t="s">
        <v>14</v>
      </c>
      <c r="E684" t="s">
        <v>327</v>
      </c>
      <c r="F684" t="s">
        <v>1474</v>
      </c>
      <c r="G684" t="str">
        <f>"201507005025"</f>
        <v>201507005025</v>
      </c>
      <c r="H684" t="s">
        <v>1475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41</v>
      </c>
      <c r="W684">
        <v>287</v>
      </c>
      <c r="X684">
        <v>0</v>
      </c>
      <c r="Z684">
        <v>0</v>
      </c>
      <c r="AA684">
        <v>0</v>
      </c>
      <c r="AB684">
        <v>0</v>
      </c>
      <c r="AC684">
        <v>0</v>
      </c>
      <c r="AD684" t="s">
        <v>1476</v>
      </c>
    </row>
    <row r="685" spans="1:30" x14ac:dyDescent="0.25">
      <c r="H685" t="s">
        <v>1477</v>
      </c>
    </row>
    <row r="686" spans="1:30" x14ac:dyDescent="0.25">
      <c r="A686">
        <v>340</v>
      </c>
      <c r="B686">
        <v>3113</v>
      </c>
      <c r="C686" t="s">
        <v>1478</v>
      </c>
      <c r="D686" t="s">
        <v>171</v>
      </c>
      <c r="E686" t="s">
        <v>513</v>
      </c>
      <c r="F686" t="s">
        <v>1479</v>
      </c>
      <c r="G686" t="str">
        <f>"00361221"</f>
        <v>00361221</v>
      </c>
      <c r="H686" t="s">
        <v>965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70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Z686">
        <v>0</v>
      </c>
      <c r="AA686">
        <v>0</v>
      </c>
      <c r="AB686">
        <v>0</v>
      </c>
      <c r="AC686">
        <v>0</v>
      </c>
      <c r="AD686" t="s">
        <v>1480</v>
      </c>
    </row>
    <row r="687" spans="1:30" x14ac:dyDescent="0.25">
      <c r="H687" t="s">
        <v>156</v>
      </c>
    </row>
    <row r="688" spans="1:30" x14ac:dyDescent="0.25">
      <c r="A688">
        <v>341</v>
      </c>
      <c r="B688">
        <v>2137</v>
      </c>
      <c r="C688" t="s">
        <v>1481</v>
      </c>
      <c r="D688" t="s">
        <v>1482</v>
      </c>
      <c r="E688" t="s">
        <v>28</v>
      </c>
      <c r="F688" t="s">
        <v>1483</v>
      </c>
      <c r="G688" t="str">
        <f>"201504003317"</f>
        <v>201504003317</v>
      </c>
      <c r="H688" t="s">
        <v>874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70</v>
      </c>
      <c r="O688">
        <v>0</v>
      </c>
      <c r="P688">
        <v>30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Z688">
        <v>1</v>
      </c>
      <c r="AA688">
        <v>0</v>
      </c>
      <c r="AB688">
        <v>0</v>
      </c>
      <c r="AC688">
        <v>0</v>
      </c>
      <c r="AD688" t="s">
        <v>1484</v>
      </c>
    </row>
    <row r="689" spans="1:30" x14ac:dyDescent="0.25">
      <c r="H689">
        <v>1004</v>
      </c>
    </row>
    <row r="690" spans="1:30" x14ac:dyDescent="0.25">
      <c r="A690">
        <v>342</v>
      </c>
      <c r="B690">
        <v>4587</v>
      </c>
      <c r="C690" t="s">
        <v>1485</v>
      </c>
      <c r="D690" t="s">
        <v>29</v>
      </c>
      <c r="E690" t="s">
        <v>513</v>
      </c>
      <c r="F690" t="s">
        <v>1486</v>
      </c>
      <c r="G690" t="str">
        <f>"201405001933"</f>
        <v>201405001933</v>
      </c>
      <c r="H690" t="s">
        <v>510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70</v>
      </c>
      <c r="O690">
        <v>0</v>
      </c>
      <c r="P690">
        <v>30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26</v>
      </c>
      <c r="W690">
        <v>182</v>
      </c>
      <c r="X690">
        <v>0</v>
      </c>
      <c r="Z690">
        <v>0</v>
      </c>
      <c r="AA690">
        <v>0</v>
      </c>
      <c r="AB690">
        <v>0</v>
      </c>
      <c r="AC690">
        <v>0</v>
      </c>
      <c r="AD690" t="s">
        <v>1487</v>
      </c>
    </row>
    <row r="691" spans="1:30" x14ac:dyDescent="0.25">
      <c r="H691" t="s">
        <v>448</v>
      </c>
    </row>
    <row r="692" spans="1:30" x14ac:dyDescent="0.25">
      <c r="A692">
        <v>343</v>
      </c>
      <c r="B692">
        <v>2835</v>
      </c>
      <c r="C692" t="s">
        <v>1488</v>
      </c>
      <c r="D692" t="s">
        <v>450</v>
      </c>
      <c r="E692" t="s">
        <v>28</v>
      </c>
      <c r="F692" t="s">
        <v>1489</v>
      </c>
      <c r="G692" t="str">
        <f>"00014371"</f>
        <v>00014371</v>
      </c>
      <c r="H692">
        <v>737</v>
      </c>
      <c r="I692">
        <v>0</v>
      </c>
      <c r="J692">
        <v>0</v>
      </c>
      <c r="K692">
        <v>0</v>
      </c>
      <c r="L692">
        <v>200</v>
      </c>
      <c r="M692">
        <v>0</v>
      </c>
      <c r="N692">
        <v>50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4</v>
      </c>
      <c r="W692">
        <v>28</v>
      </c>
      <c r="X692">
        <v>0</v>
      </c>
      <c r="Z692">
        <v>0</v>
      </c>
      <c r="AA692">
        <v>0</v>
      </c>
      <c r="AB692">
        <v>0</v>
      </c>
      <c r="AC692">
        <v>0</v>
      </c>
      <c r="AD692">
        <v>1015</v>
      </c>
    </row>
    <row r="693" spans="1:30" x14ac:dyDescent="0.25">
      <c r="H693" t="s">
        <v>70</v>
      </c>
    </row>
    <row r="694" spans="1:30" x14ac:dyDescent="0.25">
      <c r="A694">
        <v>344</v>
      </c>
      <c r="B694">
        <v>3788</v>
      </c>
      <c r="C694" t="s">
        <v>1490</v>
      </c>
      <c r="D694" t="s">
        <v>46</v>
      </c>
      <c r="E694" t="s">
        <v>78</v>
      </c>
      <c r="F694" t="s">
        <v>1491</v>
      </c>
      <c r="G694" t="str">
        <f>"00095266"</f>
        <v>00095266</v>
      </c>
      <c r="H694" t="s">
        <v>1492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38</v>
      </c>
      <c r="W694">
        <v>266</v>
      </c>
      <c r="X694">
        <v>0</v>
      </c>
      <c r="Z694">
        <v>0</v>
      </c>
      <c r="AA694">
        <v>0</v>
      </c>
      <c r="AB694">
        <v>0</v>
      </c>
      <c r="AC694">
        <v>0</v>
      </c>
      <c r="AD694" t="s">
        <v>1493</v>
      </c>
    </row>
    <row r="695" spans="1:30" x14ac:dyDescent="0.25">
      <c r="H695">
        <v>1004</v>
      </c>
    </row>
    <row r="696" spans="1:30" x14ac:dyDescent="0.25">
      <c r="A696">
        <v>345</v>
      </c>
      <c r="B696">
        <v>2340</v>
      </c>
      <c r="C696" t="s">
        <v>419</v>
      </c>
      <c r="D696" t="s">
        <v>28</v>
      </c>
      <c r="E696" t="s">
        <v>124</v>
      </c>
      <c r="F696" t="s">
        <v>1494</v>
      </c>
      <c r="G696" t="str">
        <f>"201406003514"</f>
        <v>201406003514</v>
      </c>
      <c r="H696">
        <v>781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50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26</v>
      </c>
      <c r="W696">
        <v>182</v>
      </c>
      <c r="X696">
        <v>0</v>
      </c>
      <c r="Z696">
        <v>0</v>
      </c>
      <c r="AA696">
        <v>0</v>
      </c>
      <c r="AB696">
        <v>0</v>
      </c>
      <c r="AC696">
        <v>0</v>
      </c>
      <c r="AD696">
        <v>1013</v>
      </c>
    </row>
    <row r="697" spans="1:30" x14ac:dyDescent="0.25">
      <c r="H697">
        <v>1004</v>
      </c>
    </row>
    <row r="698" spans="1:30" x14ac:dyDescent="0.25">
      <c r="A698">
        <v>346</v>
      </c>
      <c r="B698">
        <v>4454</v>
      </c>
      <c r="C698" t="s">
        <v>22</v>
      </c>
      <c r="D698" t="s">
        <v>1495</v>
      </c>
      <c r="E698" t="s">
        <v>124</v>
      </c>
      <c r="F698" t="s">
        <v>1496</v>
      </c>
      <c r="G698" t="str">
        <f>"00256539"</f>
        <v>00256539</v>
      </c>
      <c r="H698">
        <v>726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41</v>
      </c>
      <c r="W698">
        <v>287</v>
      </c>
      <c r="X698">
        <v>0</v>
      </c>
      <c r="Z698">
        <v>0</v>
      </c>
      <c r="AA698">
        <v>0</v>
      </c>
      <c r="AB698">
        <v>0</v>
      </c>
      <c r="AC698">
        <v>0</v>
      </c>
      <c r="AD698">
        <v>1013</v>
      </c>
    </row>
    <row r="699" spans="1:30" x14ac:dyDescent="0.25">
      <c r="H699">
        <v>1004</v>
      </c>
    </row>
    <row r="700" spans="1:30" x14ac:dyDescent="0.25">
      <c r="A700">
        <v>347</v>
      </c>
      <c r="B700">
        <v>3235</v>
      </c>
      <c r="C700" t="s">
        <v>1497</v>
      </c>
      <c r="D700" t="s">
        <v>1498</v>
      </c>
      <c r="E700" t="s">
        <v>29</v>
      </c>
      <c r="F700" t="s">
        <v>1499</v>
      </c>
      <c r="G700" t="str">
        <f>"00191328"</f>
        <v>00191328</v>
      </c>
      <c r="H700" t="s">
        <v>910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30</v>
      </c>
      <c r="O700">
        <v>0</v>
      </c>
      <c r="P700">
        <v>50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Z700">
        <v>0</v>
      </c>
      <c r="AA700">
        <v>0</v>
      </c>
      <c r="AB700">
        <v>0</v>
      </c>
      <c r="AC700">
        <v>0</v>
      </c>
      <c r="AD700" t="s">
        <v>1500</v>
      </c>
    </row>
    <row r="701" spans="1:30" x14ac:dyDescent="0.25">
      <c r="H701" t="s">
        <v>146</v>
      </c>
    </row>
    <row r="702" spans="1:30" x14ac:dyDescent="0.25">
      <c r="A702">
        <v>348</v>
      </c>
      <c r="B702">
        <v>2005</v>
      </c>
      <c r="C702" t="s">
        <v>1398</v>
      </c>
      <c r="D702" t="s">
        <v>1501</v>
      </c>
      <c r="E702" t="s">
        <v>1502</v>
      </c>
      <c r="F702" t="s">
        <v>1503</v>
      </c>
      <c r="G702" t="str">
        <f>"00004857"</f>
        <v>00004857</v>
      </c>
      <c r="H702" t="s">
        <v>686</v>
      </c>
      <c r="I702">
        <v>0</v>
      </c>
      <c r="J702">
        <v>0</v>
      </c>
      <c r="K702">
        <v>0</v>
      </c>
      <c r="L702">
        <v>200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Z702">
        <v>0</v>
      </c>
      <c r="AA702">
        <v>0</v>
      </c>
      <c r="AB702">
        <v>0</v>
      </c>
      <c r="AC702">
        <v>0</v>
      </c>
      <c r="AD702" t="s">
        <v>1504</v>
      </c>
    </row>
    <row r="703" spans="1:30" x14ac:dyDescent="0.25">
      <c r="H703">
        <v>1004</v>
      </c>
    </row>
    <row r="704" spans="1:30" x14ac:dyDescent="0.25">
      <c r="A704">
        <v>349</v>
      </c>
      <c r="B704">
        <v>1540</v>
      </c>
      <c r="C704" t="s">
        <v>1505</v>
      </c>
      <c r="D704" t="s">
        <v>171</v>
      </c>
      <c r="E704" t="s">
        <v>327</v>
      </c>
      <c r="F704" t="s">
        <v>1506</v>
      </c>
      <c r="G704" t="str">
        <f>"00248808"</f>
        <v>00248808</v>
      </c>
      <c r="H704" t="s">
        <v>80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70</v>
      </c>
      <c r="O704">
        <v>30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Z704">
        <v>0</v>
      </c>
      <c r="AA704">
        <v>0</v>
      </c>
      <c r="AB704">
        <v>0</v>
      </c>
      <c r="AC704">
        <v>0</v>
      </c>
      <c r="AD704" t="s">
        <v>1507</v>
      </c>
    </row>
    <row r="705" spans="1:30" x14ac:dyDescent="0.25">
      <c r="H705" t="s">
        <v>1508</v>
      </c>
    </row>
    <row r="706" spans="1:30" x14ac:dyDescent="0.25">
      <c r="A706">
        <v>350</v>
      </c>
      <c r="B706">
        <v>603</v>
      </c>
      <c r="C706" t="s">
        <v>1509</v>
      </c>
      <c r="D706" t="s">
        <v>230</v>
      </c>
      <c r="E706" t="s">
        <v>613</v>
      </c>
      <c r="F706" t="s">
        <v>1510</v>
      </c>
      <c r="G706" t="str">
        <f>"00299992"</f>
        <v>00299992</v>
      </c>
      <c r="H706">
        <v>693</v>
      </c>
      <c r="I706">
        <v>0</v>
      </c>
      <c r="J706">
        <v>0</v>
      </c>
      <c r="K706">
        <v>0</v>
      </c>
      <c r="L706">
        <v>0</v>
      </c>
      <c r="M706">
        <v>100</v>
      </c>
      <c r="N706">
        <v>50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22</v>
      </c>
      <c r="W706">
        <v>154</v>
      </c>
      <c r="X706">
        <v>0</v>
      </c>
      <c r="Z706">
        <v>0</v>
      </c>
      <c r="AA706">
        <v>0</v>
      </c>
      <c r="AB706">
        <v>0</v>
      </c>
      <c r="AC706">
        <v>0</v>
      </c>
      <c r="AD706">
        <v>997</v>
      </c>
    </row>
    <row r="707" spans="1:30" x14ac:dyDescent="0.25">
      <c r="H707" t="s">
        <v>448</v>
      </c>
    </row>
    <row r="708" spans="1:30" x14ac:dyDescent="0.25">
      <c r="A708">
        <v>351</v>
      </c>
      <c r="B708">
        <v>2290</v>
      </c>
      <c r="C708" t="s">
        <v>1511</v>
      </c>
      <c r="D708" t="s">
        <v>124</v>
      </c>
      <c r="E708" t="s">
        <v>445</v>
      </c>
      <c r="F708" t="s">
        <v>1512</v>
      </c>
      <c r="G708" t="str">
        <f>"00015745"</f>
        <v>00015745</v>
      </c>
      <c r="H708" t="s">
        <v>1376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30</v>
      </c>
      <c r="O708">
        <v>0</v>
      </c>
      <c r="P708">
        <v>30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Z708">
        <v>0</v>
      </c>
      <c r="AA708">
        <v>0</v>
      </c>
      <c r="AB708">
        <v>0</v>
      </c>
      <c r="AC708">
        <v>0</v>
      </c>
      <c r="AD708" t="s">
        <v>1513</v>
      </c>
    </row>
    <row r="709" spans="1:30" x14ac:dyDescent="0.25">
      <c r="H709" t="s">
        <v>992</v>
      </c>
    </row>
    <row r="710" spans="1:30" x14ac:dyDescent="0.25">
      <c r="A710">
        <v>352</v>
      </c>
      <c r="B710">
        <v>802</v>
      </c>
      <c r="C710" t="s">
        <v>1514</v>
      </c>
      <c r="D710" t="s">
        <v>28</v>
      </c>
      <c r="E710" t="s">
        <v>56</v>
      </c>
      <c r="F710" t="s">
        <v>1515</v>
      </c>
      <c r="G710" t="str">
        <f>"00184321"</f>
        <v>00184321</v>
      </c>
      <c r="H710" t="s">
        <v>1516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8</v>
      </c>
      <c r="W710">
        <v>56</v>
      </c>
      <c r="X710">
        <v>0</v>
      </c>
      <c r="Z710">
        <v>0</v>
      </c>
      <c r="AA710">
        <v>0</v>
      </c>
      <c r="AB710">
        <v>0</v>
      </c>
      <c r="AC710">
        <v>0</v>
      </c>
      <c r="AD710" t="s">
        <v>1517</v>
      </c>
    </row>
    <row r="711" spans="1:30" x14ac:dyDescent="0.25">
      <c r="H711" t="s">
        <v>336</v>
      </c>
    </row>
    <row r="712" spans="1:30" x14ac:dyDescent="0.25">
      <c r="A712">
        <v>353</v>
      </c>
      <c r="B712">
        <v>1845</v>
      </c>
      <c r="C712" t="s">
        <v>1518</v>
      </c>
      <c r="D712" t="s">
        <v>332</v>
      </c>
      <c r="E712" t="s">
        <v>28</v>
      </c>
      <c r="F712" t="s">
        <v>1519</v>
      </c>
      <c r="G712" t="str">
        <f>"00316303"</f>
        <v>00316303</v>
      </c>
      <c r="H712" t="s">
        <v>1520</v>
      </c>
      <c r="I712">
        <v>0</v>
      </c>
      <c r="J712">
        <v>0</v>
      </c>
      <c r="K712">
        <v>0</v>
      </c>
      <c r="L712">
        <v>200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11</v>
      </c>
      <c r="W712">
        <v>77</v>
      </c>
      <c r="X712">
        <v>0</v>
      </c>
      <c r="Z712">
        <v>0</v>
      </c>
      <c r="AA712">
        <v>0</v>
      </c>
      <c r="AB712">
        <v>0</v>
      </c>
      <c r="AC712">
        <v>0</v>
      </c>
      <c r="AD712" t="s">
        <v>1521</v>
      </c>
    </row>
    <row r="713" spans="1:30" x14ac:dyDescent="0.25">
      <c r="H713" t="s">
        <v>128</v>
      </c>
    </row>
    <row r="714" spans="1:30" x14ac:dyDescent="0.25">
      <c r="A714">
        <v>354</v>
      </c>
      <c r="B714">
        <v>3523</v>
      </c>
      <c r="C714" t="s">
        <v>1522</v>
      </c>
      <c r="D714" t="s">
        <v>21</v>
      </c>
      <c r="E714" t="s">
        <v>22</v>
      </c>
      <c r="F714" t="s">
        <v>1523</v>
      </c>
      <c r="G714" t="str">
        <f>"00357624"</f>
        <v>00357624</v>
      </c>
      <c r="H714" t="s">
        <v>86</v>
      </c>
      <c r="I714">
        <v>0</v>
      </c>
      <c r="J714">
        <v>0</v>
      </c>
      <c r="K714">
        <v>0</v>
      </c>
      <c r="L714">
        <v>0</v>
      </c>
      <c r="M714">
        <v>100</v>
      </c>
      <c r="N714">
        <v>70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Z714">
        <v>0</v>
      </c>
      <c r="AA714">
        <v>0</v>
      </c>
      <c r="AB714">
        <v>0</v>
      </c>
      <c r="AC714">
        <v>0</v>
      </c>
      <c r="AD714" t="s">
        <v>1524</v>
      </c>
    </row>
    <row r="715" spans="1:30" x14ac:dyDescent="0.25">
      <c r="H715" t="s">
        <v>31</v>
      </c>
    </row>
    <row r="716" spans="1:30" x14ac:dyDescent="0.25">
      <c r="A716">
        <v>355</v>
      </c>
      <c r="B716">
        <v>4775</v>
      </c>
      <c r="C716" t="s">
        <v>1525</v>
      </c>
      <c r="D716" t="s">
        <v>171</v>
      </c>
      <c r="E716" t="s">
        <v>124</v>
      </c>
      <c r="F716" t="s">
        <v>1526</v>
      </c>
      <c r="G716" t="str">
        <f>"201602000225"</f>
        <v>201602000225</v>
      </c>
      <c r="H716" t="s">
        <v>329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Z716">
        <v>0</v>
      </c>
      <c r="AA716">
        <v>0</v>
      </c>
      <c r="AB716">
        <v>0</v>
      </c>
      <c r="AC716">
        <v>0</v>
      </c>
      <c r="AD716" t="s">
        <v>1527</v>
      </c>
    </row>
    <row r="717" spans="1:30" x14ac:dyDescent="0.25">
      <c r="H717">
        <v>1004</v>
      </c>
    </row>
    <row r="718" spans="1:30" x14ac:dyDescent="0.25">
      <c r="A718">
        <v>356</v>
      </c>
      <c r="B718">
        <v>2655</v>
      </c>
      <c r="C718" t="s">
        <v>1528</v>
      </c>
      <c r="D718" t="s">
        <v>28</v>
      </c>
      <c r="E718" t="s">
        <v>22</v>
      </c>
      <c r="F718" t="s">
        <v>1529</v>
      </c>
      <c r="G718" t="str">
        <f>"00182953"</f>
        <v>00182953</v>
      </c>
      <c r="H718">
        <v>693</v>
      </c>
      <c r="I718">
        <v>0</v>
      </c>
      <c r="J718">
        <v>0</v>
      </c>
      <c r="K718">
        <v>0</v>
      </c>
      <c r="L718">
        <v>200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2</v>
      </c>
      <c r="W718">
        <v>14</v>
      </c>
      <c r="X718">
        <v>0</v>
      </c>
      <c r="Z718">
        <v>0</v>
      </c>
      <c r="AA718">
        <v>0</v>
      </c>
      <c r="AB718">
        <v>2</v>
      </c>
      <c r="AC718">
        <v>34</v>
      </c>
      <c r="AD718">
        <v>971</v>
      </c>
    </row>
    <row r="719" spans="1:30" x14ac:dyDescent="0.25">
      <c r="H719" t="s">
        <v>31</v>
      </c>
    </row>
    <row r="720" spans="1:30" x14ac:dyDescent="0.25">
      <c r="A720">
        <v>357</v>
      </c>
      <c r="B720">
        <v>3484</v>
      </c>
      <c r="C720" t="s">
        <v>1530</v>
      </c>
      <c r="D720" t="s">
        <v>78</v>
      </c>
      <c r="E720" t="s">
        <v>1531</v>
      </c>
      <c r="F720" t="s">
        <v>1532</v>
      </c>
      <c r="G720" t="str">
        <f>"201601000781"</f>
        <v>201601000781</v>
      </c>
      <c r="H720" t="s">
        <v>1533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Z720">
        <v>0</v>
      </c>
      <c r="AA720">
        <v>0</v>
      </c>
      <c r="AB720">
        <v>0</v>
      </c>
      <c r="AC720">
        <v>0</v>
      </c>
      <c r="AD720" t="s">
        <v>1534</v>
      </c>
    </row>
    <row r="721" spans="1:30" x14ac:dyDescent="0.25">
      <c r="H721" t="s">
        <v>31</v>
      </c>
    </row>
    <row r="722" spans="1:30" x14ac:dyDescent="0.25">
      <c r="A722">
        <v>358</v>
      </c>
      <c r="B722">
        <v>513</v>
      </c>
      <c r="C722" t="s">
        <v>1535</v>
      </c>
      <c r="D722" t="s">
        <v>78</v>
      </c>
      <c r="E722" t="s">
        <v>327</v>
      </c>
      <c r="F722" t="s">
        <v>1536</v>
      </c>
      <c r="G722" t="str">
        <f>"00226707"</f>
        <v>00226707</v>
      </c>
      <c r="H722" t="s">
        <v>120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24</v>
      </c>
      <c r="W722">
        <v>168</v>
      </c>
      <c r="X722">
        <v>0</v>
      </c>
      <c r="Z722">
        <v>0</v>
      </c>
      <c r="AA722">
        <v>0</v>
      </c>
      <c r="AB722">
        <v>0</v>
      </c>
      <c r="AC722">
        <v>0</v>
      </c>
      <c r="AD722" t="s">
        <v>1537</v>
      </c>
    </row>
    <row r="723" spans="1:30" x14ac:dyDescent="0.25">
      <c r="H723" t="s">
        <v>26</v>
      </c>
    </row>
    <row r="724" spans="1:30" x14ac:dyDescent="0.25">
      <c r="A724">
        <v>359</v>
      </c>
      <c r="B724">
        <v>332</v>
      </c>
      <c r="C724" t="s">
        <v>1538</v>
      </c>
      <c r="D724" t="s">
        <v>530</v>
      </c>
      <c r="E724" t="s">
        <v>1539</v>
      </c>
      <c r="F724" t="s">
        <v>1540</v>
      </c>
      <c r="G724" t="str">
        <f>"00298247"</f>
        <v>00298247</v>
      </c>
      <c r="H724" t="s">
        <v>412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15</v>
      </c>
      <c r="W724">
        <v>105</v>
      </c>
      <c r="X724">
        <v>0</v>
      </c>
      <c r="Z724">
        <v>0</v>
      </c>
      <c r="AA724">
        <v>0</v>
      </c>
      <c r="AB724">
        <v>0</v>
      </c>
      <c r="AC724">
        <v>0</v>
      </c>
      <c r="AD724" t="s">
        <v>1541</v>
      </c>
    </row>
    <row r="725" spans="1:30" x14ac:dyDescent="0.25">
      <c r="H725" t="s">
        <v>128</v>
      </c>
    </row>
    <row r="726" spans="1:30" x14ac:dyDescent="0.25">
      <c r="A726">
        <v>360</v>
      </c>
      <c r="B726">
        <v>2545</v>
      </c>
      <c r="C726" t="s">
        <v>1542</v>
      </c>
      <c r="D726" t="s">
        <v>78</v>
      </c>
      <c r="E726" t="s">
        <v>28</v>
      </c>
      <c r="F726" t="s">
        <v>1543</v>
      </c>
      <c r="G726" t="str">
        <f>"00363277"</f>
        <v>00363277</v>
      </c>
      <c r="H726" t="s">
        <v>1368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70</v>
      </c>
      <c r="O726">
        <v>50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Z726">
        <v>0</v>
      </c>
      <c r="AA726">
        <v>0</v>
      </c>
      <c r="AB726">
        <v>0</v>
      </c>
      <c r="AC726">
        <v>0</v>
      </c>
      <c r="AD726" t="s">
        <v>1544</v>
      </c>
    </row>
    <row r="727" spans="1:30" x14ac:dyDescent="0.25">
      <c r="H727">
        <v>1004</v>
      </c>
    </row>
    <row r="728" spans="1:30" x14ac:dyDescent="0.25">
      <c r="A728">
        <v>361</v>
      </c>
      <c r="B728">
        <v>2796</v>
      </c>
      <c r="C728" t="s">
        <v>1545</v>
      </c>
      <c r="D728" t="s">
        <v>40</v>
      </c>
      <c r="E728" t="s">
        <v>1546</v>
      </c>
      <c r="F728" t="s">
        <v>1547</v>
      </c>
      <c r="G728" t="str">
        <f>"00363422"</f>
        <v>00363422</v>
      </c>
      <c r="H728">
        <v>858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70</v>
      </c>
      <c r="O728">
        <v>30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0</v>
      </c>
      <c r="Z728">
        <v>0</v>
      </c>
      <c r="AA728">
        <v>0</v>
      </c>
      <c r="AB728">
        <v>0</v>
      </c>
      <c r="AC728">
        <v>0</v>
      </c>
      <c r="AD728">
        <v>958</v>
      </c>
    </row>
    <row r="729" spans="1:30" x14ac:dyDescent="0.25">
      <c r="H729" t="s">
        <v>1548</v>
      </c>
    </row>
    <row r="730" spans="1:30" x14ac:dyDescent="0.25">
      <c r="A730">
        <v>362</v>
      </c>
      <c r="B730">
        <v>3320</v>
      </c>
      <c r="C730" t="s">
        <v>1549</v>
      </c>
      <c r="D730" t="s">
        <v>1550</v>
      </c>
      <c r="E730" t="s">
        <v>28</v>
      </c>
      <c r="F730" t="s">
        <v>1551</v>
      </c>
      <c r="G730" t="str">
        <f>"00004894"</f>
        <v>00004894</v>
      </c>
      <c r="H730" t="s">
        <v>1552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Z730">
        <v>0</v>
      </c>
      <c r="AA730">
        <v>0</v>
      </c>
      <c r="AB730">
        <v>13</v>
      </c>
      <c r="AC730">
        <v>221</v>
      </c>
      <c r="AD730" t="s">
        <v>1553</v>
      </c>
    </row>
    <row r="731" spans="1:30" x14ac:dyDescent="0.25">
      <c r="H731">
        <v>1004</v>
      </c>
    </row>
    <row r="732" spans="1:30" x14ac:dyDescent="0.25">
      <c r="A732">
        <v>363</v>
      </c>
      <c r="B732">
        <v>504</v>
      </c>
      <c r="C732" t="s">
        <v>1554</v>
      </c>
      <c r="D732" t="s">
        <v>1099</v>
      </c>
      <c r="E732" t="s">
        <v>959</v>
      </c>
      <c r="F732" t="s">
        <v>1555</v>
      </c>
      <c r="G732" t="str">
        <f>"00251377"</f>
        <v>00251377</v>
      </c>
      <c r="H732" t="s">
        <v>1556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30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Z732">
        <v>0</v>
      </c>
      <c r="AA732">
        <v>0</v>
      </c>
      <c r="AB732">
        <v>0</v>
      </c>
      <c r="AC732">
        <v>0</v>
      </c>
      <c r="AD732" t="s">
        <v>1557</v>
      </c>
    </row>
    <row r="733" spans="1:30" x14ac:dyDescent="0.25">
      <c r="H733" t="s">
        <v>1558</v>
      </c>
    </row>
    <row r="734" spans="1:30" x14ac:dyDescent="0.25">
      <c r="A734">
        <v>364</v>
      </c>
      <c r="B734">
        <v>1012</v>
      </c>
      <c r="C734" t="s">
        <v>1559</v>
      </c>
      <c r="D734" t="s">
        <v>1374</v>
      </c>
      <c r="E734" t="s">
        <v>124</v>
      </c>
      <c r="F734" t="s">
        <v>1560</v>
      </c>
      <c r="G734" t="str">
        <f>"201511036157"</f>
        <v>201511036157</v>
      </c>
      <c r="H734" t="s">
        <v>1435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33</v>
      </c>
      <c r="W734">
        <v>231</v>
      </c>
      <c r="X734">
        <v>0</v>
      </c>
      <c r="Z734">
        <v>0</v>
      </c>
      <c r="AA734">
        <v>0</v>
      </c>
      <c r="AB734">
        <v>0</v>
      </c>
      <c r="AC734">
        <v>0</v>
      </c>
      <c r="AD734" t="s">
        <v>1561</v>
      </c>
    </row>
    <row r="735" spans="1:30" x14ac:dyDescent="0.25">
      <c r="H735">
        <v>1004</v>
      </c>
    </row>
    <row r="736" spans="1:30" x14ac:dyDescent="0.25">
      <c r="A736">
        <v>365</v>
      </c>
      <c r="B736">
        <v>65</v>
      </c>
      <c r="C736" t="s">
        <v>1562</v>
      </c>
      <c r="D736" t="s">
        <v>164</v>
      </c>
      <c r="E736" t="s">
        <v>1563</v>
      </c>
      <c r="F736" t="s">
        <v>1564</v>
      </c>
      <c r="G736" t="str">
        <f>"00201175"</f>
        <v>00201175</v>
      </c>
      <c r="H736">
        <v>814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70</v>
      </c>
      <c r="O736">
        <v>0</v>
      </c>
      <c r="P736">
        <v>0</v>
      </c>
      <c r="Q736">
        <v>30</v>
      </c>
      <c r="R736">
        <v>0</v>
      </c>
      <c r="S736">
        <v>0</v>
      </c>
      <c r="T736">
        <v>0</v>
      </c>
      <c r="U736">
        <v>0</v>
      </c>
      <c r="V736">
        <v>5</v>
      </c>
      <c r="W736">
        <v>35</v>
      </c>
      <c r="X736">
        <v>0</v>
      </c>
      <c r="Z736">
        <v>0</v>
      </c>
      <c r="AA736">
        <v>0</v>
      </c>
      <c r="AB736">
        <v>0</v>
      </c>
      <c r="AC736">
        <v>0</v>
      </c>
      <c r="AD736">
        <v>949</v>
      </c>
    </row>
    <row r="737" spans="1:30" x14ac:dyDescent="0.25">
      <c r="H737" t="s">
        <v>31</v>
      </c>
    </row>
    <row r="738" spans="1:30" x14ac:dyDescent="0.25">
      <c r="A738">
        <v>366</v>
      </c>
      <c r="B738">
        <v>5161</v>
      </c>
      <c r="C738" t="s">
        <v>1565</v>
      </c>
      <c r="D738" t="s">
        <v>665</v>
      </c>
      <c r="E738" t="s">
        <v>102</v>
      </c>
      <c r="F738" t="s">
        <v>1566</v>
      </c>
      <c r="G738" t="str">
        <f>"00302134"</f>
        <v>00302134</v>
      </c>
      <c r="H738" t="s">
        <v>717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70</v>
      </c>
      <c r="O738">
        <v>50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5</v>
      </c>
      <c r="W738">
        <v>35</v>
      </c>
      <c r="X738">
        <v>0</v>
      </c>
      <c r="Z738">
        <v>0</v>
      </c>
      <c r="AA738">
        <v>0</v>
      </c>
      <c r="AB738">
        <v>0</v>
      </c>
      <c r="AC738">
        <v>0</v>
      </c>
      <c r="AD738" t="s">
        <v>1567</v>
      </c>
    </row>
    <row r="739" spans="1:30" x14ac:dyDescent="0.25">
      <c r="H739" t="s">
        <v>273</v>
      </c>
    </row>
    <row r="740" spans="1:30" x14ac:dyDescent="0.25">
      <c r="A740">
        <v>367</v>
      </c>
      <c r="B740">
        <v>44</v>
      </c>
      <c r="C740" t="s">
        <v>1568</v>
      </c>
      <c r="D740" t="s">
        <v>78</v>
      </c>
      <c r="E740" t="s">
        <v>959</v>
      </c>
      <c r="F740" t="s">
        <v>1569</v>
      </c>
      <c r="G740" t="str">
        <f>"201507001635"</f>
        <v>201507001635</v>
      </c>
      <c r="H740" t="s">
        <v>1570</v>
      </c>
      <c r="I740">
        <v>150</v>
      </c>
      <c r="J740">
        <v>0</v>
      </c>
      <c r="K740">
        <v>0</v>
      </c>
      <c r="L740">
        <v>0</v>
      </c>
      <c r="M740">
        <v>0</v>
      </c>
      <c r="N740">
        <v>30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Z740">
        <v>0</v>
      </c>
      <c r="AA740">
        <v>0</v>
      </c>
      <c r="AB740">
        <v>0</v>
      </c>
      <c r="AC740">
        <v>0</v>
      </c>
      <c r="AD740" t="s">
        <v>1571</v>
      </c>
    </row>
    <row r="741" spans="1:30" x14ac:dyDescent="0.25">
      <c r="H741" t="s">
        <v>533</v>
      </c>
    </row>
    <row r="742" spans="1:30" x14ac:dyDescent="0.25">
      <c r="A742">
        <v>368</v>
      </c>
      <c r="B742">
        <v>2779</v>
      </c>
      <c r="C742" t="s">
        <v>1572</v>
      </c>
      <c r="D742" t="s">
        <v>21</v>
      </c>
      <c r="E742" t="s">
        <v>28</v>
      </c>
      <c r="F742" t="s">
        <v>1573</v>
      </c>
      <c r="G742" t="str">
        <f>"00329614"</f>
        <v>00329614</v>
      </c>
      <c r="H742" t="s">
        <v>1574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6</v>
      </c>
      <c r="W742">
        <v>42</v>
      </c>
      <c r="X742">
        <v>0</v>
      </c>
      <c r="Z742">
        <v>0</v>
      </c>
      <c r="AA742">
        <v>0</v>
      </c>
      <c r="AB742">
        <v>0</v>
      </c>
      <c r="AC742">
        <v>0</v>
      </c>
      <c r="AD742" t="s">
        <v>1575</v>
      </c>
    </row>
    <row r="743" spans="1:30" x14ac:dyDescent="0.25">
      <c r="H743" t="s">
        <v>31</v>
      </c>
    </row>
    <row r="744" spans="1:30" x14ac:dyDescent="0.25">
      <c r="A744">
        <v>369</v>
      </c>
      <c r="B744">
        <v>2543</v>
      </c>
      <c r="C744" t="s">
        <v>1576</v>
      </c>
      <c r="D744" t="s">
        <v>1577</v>
      </c>
      <c r="E744" t="s">
        <v>1578</v>
      </c>
      <c r="F744" t="s">
        <v>1579</v>
      </c>
      <c r="G744" t="str">
        <f>"00013666"</f>
        <v>00013666</v>
      </c>
      <c r="H744" t="s">
        <v>392</v>
      </c>
      <c r="I744">
        <v>0</v>
      </c>
      <c r="J744">
        <v>0</v>
      </c>
      <c r="K744">
        <v>0</v>
      </c>
      <c r="L744">
        <v>200</v>
      </c>
      <c r="M744">
        <v>30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Z744">
        <v>0</v>
      </c>
      <c r="AA744">
        <v>0</v>
      </c>
      <c r="AB744">
        <v>0</v>
      </c>
      <c r="AC744">
        <v>0</v>
      </c>
      <c r="AD744" t="s">
        <v>1580</v>
      </c>
    </row>
    <row r="745" spans="1:30" x14ac:dyDescent="0.25">
      <c r="H745">
        <v>1004</v>
      </c>
    </row>
    <row r="746" spans="1:30" x14ac:dyDescent="0.25">
      <c r="A746">
        <v>370</v>
      </c>
      <c r="B746">
        <v>1264</v>
      </c>
      <c r="C746" t="s">
        <v>1581</v>
      </c>
      <c r="D746" t="s">
        <v>1582</v>
      </c>
      <c r="E746" t="s">
        <v>78</v>
      </c>
      <c r="F746" t="s">
        <v>1583</v>
      </c>
      <c r="G746" t="str">
        <f>"00019880"</f>
        <v>00019880</v>
      </c>
      <c r="H746" t="s">
        <v>1017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70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1</v>
      </c>
      <c r="W746">
        <v>7</v>
      </c>
      <c r="X746">
        <v>0</v>
      </c>
      <c r="Z746">
        <v>0</v>
      </c>
      <c r="AA746">
        <v>0</v>
      </c>
      <c r="AB746">
        <v>0</v>
      </c>
      <c r="AC746">
        <v>0</v>
      </c>
      <c r="AD746" t="s">
        <v>1584</v>
      </c>
    </row>
    <row r="747" spans="1:30" x14ac:dyDescent="0.25">
      <c r="H747" t="s">
        <v>1429</v>
      </c>
    </row>
    <row r="748" spans="1:30" x14ac:dyDescent="0.25">
      <c r="A748">
        <v>371</v>
      </c>
      <c r="B748">
        <v>3276</v>
      </c>
      <c r="C748" t="s">
        <v>1585</v>
      </c>
      <c r="D748" t="s">
        <v>1586</v>
      </c>
      <c r="E748" t="s">
        <v>22</v>
      </c>
      <c r="F748" t="s">
        <v>1587</v>
      </c>
      <c r="G748" t="str">
        <f>"00159007"</f>
        <v>00159007</v>
      </c>
      <c r="H748">
        <v>770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Z748">
        <v>1</v>
      </c>
      <c r="AA748">
        <v>0</v>
      </c>
      <c r="AB748">
        <v>8</v>
      </c>
      <c r="AC748">
        <v>136</v>
      </c>
      <c r="AD748">
        <v>936</v>
      </c>
    </row>
    <row r="749" spans="1:30" x14ac:dyDescent="0.25">
      <c r="H749" t="s">
        <v>1588</v>
      </c>
    </row>
    <row r="750" spans="1:30" x14ac:dyDescent="0.25">
      <c r="A750">
        <v>372</v>
      </c>
      <c r="B750">
        <v>1983</v>
      </c>
      <c r="C750" t="s">
        <v>1589</v>
      </c>
      <c r="D750" t="s">
        <v>1590</v>
      </c>
      <c r="E750" t="s">
        <v>56</v>
      </c>
      <c r="F750" t="s">
        <v>1591</v>
      </c>
      <c r="G750" t="str">
        <f>"00134570"</f>
        <v>00134570</v>
      </c>
      <c r="H750" t="s">
        <v>1592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0</v>
      </c>
      <c r="X750">
        <v>0</v>
      </c>
      <c r="Z750">
        <v>0</v>
      </c>
      <c r="AA750">
        <v>0</v>
      </c>
      <c r="AB750">
        <v>0</v>
      </c>
      <c r="AC750">
        <v>0</v>
      </c>
      <c r="AD750" t="s">
        <v>1593</v>
      </c>
    </row>
    <row r="751" spans="1:30" x14ac:dyDescent="0.25">
      <c r="H751" t="s">
        <v>31</v>
      </c>
    </row>
    <row r="752" spans="1:30" x14ac:dyDescent="0.25">
      <c r="A752">
        <v>373</v>
      </c>
      <c r="B752">
        <v>859</v>
      </c>
      <c r="C752" t="s">
        <v>1594</v>
      </c>
      <c r="D752" t="s">
        <v>279</v>
      </c>
      <c r="E752" t="s">
        <v>84</v>
      </c>
      <c r="F752" t="s">
        <v>1595</v>
      </c>
      <c r="G752" t="str">
        <f>"00015145"</f>
        <v>00015145</v>
      </c>
      <c r="H752" t="s">
        <v>1520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50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Z752">
        <v>0</v>
      </c>
      <c r="AA752">
        <v>0</v>
      </c>
      <c r="AB752">
        <v>0</v>
      </c>
      <c r="AC752">
        <v>0</v>
      </c>
      <c r="AD752" t="s">
        <v>1596</v>
      </c>
    </row>
    <row r="753" spans="1:30" x14ac:dyDescent="0.25">
      <c r="H753" t="s">
        <v>70</v>
      </c>
    </row>
    <row r="754" spans="1:30" x14ac:dyDescent="0.25">
      <c r="A754">
        <v>374</v>
      </c>
      <c r="B754">
        <v>2184</v>
      </c>
      <c r="C754" t="s">
        <v>1597</v>
      </c>
      <c r="D754" t="s">
        <v>14</v>
      </c>
      <c r="E754" t="s">
        <v>148</v>
      </c>
      <c r="F754" t="s">
        <v>1598</v>
      </c>
      <c r="G754" t="str">
        <f>"00221852"</f>
        <v>00221852</v>
      </c>
      <c r="H754" t="s">
        <v>1274</v>
      </c>
      <c r="I754">
        <v>0</v>
      </c>
      <c r="J754">
        <v>0</v>
      </c>
      <c r="K754">
        <v>0</v>
      </c>
      <c r="L754">
        <v>0</v>
      </c>
      <c r="M754">
        <v>100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Z754">
        <v>0</v>
      </c>
      <c r="AA754">
        <v>0</v>
      </c>
      <c r="AB754">
        <v>0</v>
      </c>
      <c r="AC754">
        <v>0</v>
      </c>
      <c r="AD754" t="s">
        <v>1599</v>
      </c>
    </row>
    <row r="755" spans="1:30" x14ac:dyDescent="0.25">
      <c r="H755">
        <v>1004</v>
      </c>
    </row>
    <row r="756" spans="1:30" x14ac:dyDescent="0.25">
      <c r="A756">
        <v>375</v>
      </c>
      <c r="B756">
        <v>4460</v>
      </c>
      <c r="C756" t="s">
        <v>1600</v>
      </c>
      <c r="D756" t="s">
        <v>102</v>
      </c>
      <c r="E756" t="s">
        <v>78</v>
      </c>
      <c r="F756" t="s">
        <v>1601</v>
      </c>
      <c r="G756" t="str">
        <f>"201512002022"</f>
        <v>201512002022</v>
      </c>
      <c r="H756" t="s">
        <v>1602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0</v>
      </c>
      <c r="P756">
        <v>30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28</v>
      </c>
      <c r="W756">
        <v>196</v>
      </c>
      <c r="X756">
        <v>0</v>
      </c>
      <c r="Z756">
        <v>0</v>
      </c>
      <c r="AA756">
        <v>0</v>
      </c>
      <c r="AB756">
        <v>0</v>
      </c>
      <c r="AC756">
        <v>0</v>
      </c>
      <c r="AD756" t="s">
        <v>1603</v>
      </c>
    </row>
    <row r="757" spans="1:30" x14ac:dyDescent="0.25">
      <c r="H757" t="s">
        <v>448</v>
      </c>
    </row>
    <row r="758" spans="1:30" x14ac:dyDescent="0.25">
      <c r="A758">
        <v>376</v>
      </c>
      <c r="B758">
        <v>4530</v>
      </c>
      <c r="C758" t="s">
        <v>1604</v>
      </c>
      <c r="D758" t="s">
        <v>305</v>
      </c>
      <c r="E758" t="s">
        <v>55</v>
      </c>
      <c r="F758" t="s">
        <v>1605</v>
      </c>
      <c r="G758" t="str">
        <f>"00210375"</f>
        <v>00210375</v>
      </c>
      <c r="H758" t="s">
        <v>42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Z758">
        <v>1</v>
      </c>
      <c r="AA758">
        <v>0</v>
      </c>
      <c r="AB758">
        <v>0</v>
      </c>
      <c r="AC758">
        <v>0</v>
      </c>
      <c r="AD758" t="s">
        <v>1606</v>
      </c>
    </row>
    <row r="759" spans="1:30" x14ac:dyDescent="0.25">
      <c r="H759" t="s">
        <v>1607</v>
      </c>
    </row>
    <row r="760" spans="1:30" x14ac:dyDescent="0.25">
      <c r="A760">
        <v>377</v>
      </c>
      <c r="B760">
        <v>761</v>
      </c>
      <c r="C760" t="s">
        <v>1608</v>
      </c>
      <c r="D760" t="s">
        <v>56</v>
      </c>
      <c r="E760" t="s">
        <v>124</v>
      </c>
      <c r="F760" t="s">
        <v>1609</v>
      </c>
      <c r="G760" t="str">
        <f>"00300855"</f>
        <v>00300855</v>
      </c>
      <c r="H760" t="s">
        <v>1570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70</v>
      </c>
      <c r="O760">
        <v>30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4</v>
      </c>
      <c r="W760">
        <v>28</v>
      </c>
      <c r="X760">
        <v>0</v>
      </c>
      <c r="Z760">
        <v>1</v>
      </c>
      <c r="AA760">
        <v>0</v>
      </c>
      <c r="AB760">
        <v>2</v>
      </c>
      <c r="AC760">
        <v>34</v>
      </c>
      <c r="AD760" t="s">
        <v>1610</v>
      </c>
    </row>
    <row r="761" spans="1:30" x14ac:dyDescent="0.25">
      <c r="H761">
        <v>1004</v>
      </c>
    </row>
    <row r="762" spans="1:30" x14ac:dyDescent="0.25">
      <c r="A762">
        <v>378</v>
      </c>
      <c r="B762">
        <v>4876</v>
      </c>
      <c r="C762" t="s">
        <v>1611</v>
      </c>
      <c r="D762" t="s">
        <v>1612</v>
      </c>
      <c r="E762" t="s">
        <v>56</v>
      </c>
      <c r="F762" t="s">
        <v>1613</v>
      </c>
      <c r="G762" t="str">
        <f>"00348519"</f>
        <v>00348519</v>
      </c>
      <c r="H762" t="s">
        <v>1614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Z762">
        <v>0</v>
      </c>
      <c r="AA762">
        <v>0</v>
      </c>
      <c r="AB762">
        <v>0</v>
      </c>
      <c r="AC762">
        <v>0</v>
      </c>
      <c r="AD762" t="s">
        <v>1615</v>
      </c>
    </row>
    <row r="763" spans="1:30" x14ac:dyDescent="0.25">
      <c r="H763" t="s">
        <v>1616</v>
      </c>
    </row>
    <row r="764" spans="1:30" x14ac:dyDescent="0.25">
      <c r="A764">
        <v>379</v>
      </c>
      <c r="B764">
        <v>4161</v>
      </c>
      <c r="C764" t="s">
        <v>1617</v>
      </c>
      <c r="D764" t="s">
        <v>1618</v>
      </c>
      <c r="E764" t="s">
        <v>1619</v>
      </c>
      <c r="F764" t="s">
        <v>1620</v>
      </c>
      <c r="G764" t="str">
        <f>"00029061"</f>
        <v>00029061</v>
      </c>
      <c r="H764" t="s">
        <v>1621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17</v>
      </c>
      <c r="W764">
        <v>119</v>
      </c>
      <c r="X764">
        <v>0</v>
      </c>
      <c r="Z764">
        <v>0</v>
      </c>
      <c r="AA764">
        <v>0</v>
      </c>
      <c r="AB764">
        <v>0</v>
      </c>
      <c r="AC764">
        <v>0</v>
      </c>
      <c r="AD764" t="s">
        <v>1622</v>
      </c>
    </row>
    <row r="765" spans="1:30" x14ac:dyDescent="0.25">
      <c r="H765" t="s">
        <v>1623</v>
      </c>
    </row>
    <row r="766" spans="1:30" x14ac:dyDescent="0.25">
      <c r="A766">
        <v>380</v>
      </c>
      <c r="B766">
        <v>573</v>
      </c>
      <c r="C766" t="s">
        <v>1365</v>
      </c>
      <c r="D766" t="s">
        <v>521</v>
      </c>
      <c r="E766" t="s">
        <v>56</v>
      </c>
      <c r="F766" t="s">
        <v>1624</v>
      </c>
      <c r="G766" t="str">
        <f>"201504001205"</f>
        <v>201504001205</v>
      </c>
      <c r="H766" t="s">
        <v>1625</v>
      </c>
      <c r="I766">
        <v>0</v>
      </c>
      <c r="J766">
        <v>0</v>
      </c>
      <c r="K766">
        <v>0</v>
      </c>
      <c r="L766">
        <v>0</v>
      </c>
      <c r="M766">
        <v>100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Z766">
        <v>0</v>
      </c>
      <c r="AA766">
        <v>0</v>
      </c>
      <c r="AB766">
        <v>0</v>
      </c>
      <c r="AC766">
        <v>0</v>
      </c>
      <c r="AD766" t="s">
        <v>1626</v>
      </c>
    </row>
    <row r="767" spans="1:30" x14ac:dyDescent="0.25">
      <c r="H767" t="s">
        <v>26</v>
      </c>
    </row>
    <row r="768" spans="1:30" x14ac:dyDescent="0.25">
      <c r="A768">
        <v>381</v>
      </c>
      <c r="B768">
        <v>2181</v>
      </c>
      <c r="C768" t="s">
        <v>1627</v>
      </c>
      <c r="D768" t="s">
        <v>1628</v>
      </c>
      <c r="E768" t="s">
        <v>96</v>
      </c>
      <c r="F768" t="s">
        <v>1629</v>
      </c>
      <c r="G768" t="str">
        <f>"00343883"</f>
        <v>00343883</v>
      </c>
      <c r="H768" t="s">
        <v>949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70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Z768">
        <v>0</v>
      </c>
      <c r="AA768">
        <v>0</v>
      </c>
      <c r="AB768">
        <v>0</v>
      </c>
      <c r="AC768">
        <v>0</v>
      </c>
      <c r="AD768" t="s">
        <v>1630</v>
      </c>
    </row>
    <row r="769" spans="1:30" x14ac:dyDescent="0.25">
      <c r="H769" t="s">
        <v>1631</v>
      </c>
    </row>
    <row r="770" spans="1:30" x14ac:dyDescent="0.25">
      <c r="A770">
        <v>382</v>
      </c>
      <c r="B770">
        <v>5202</v>
      </c>
      <c r="C770" t="s">
        <v>1632</v>
      </c>
      <c r="D770" t="s">
        <v>1633</v>
      </c>
      <c r="E770" t="s">
        <v>1634</v>
      </c>
      <c r="F770" t="s">
        <v>1635</v>
      </c>
      <c r="G770" t="str">
        <f>"201410003292"</f>
        <v>201410003292</v>
      </c>
      <c r="H770" t="s">
        <v>340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Z770">
        <v>0</v>
      </c>
      <c r="AA770">
        <v>0</v>
      </c>
      <c r="AB770">
        <v>12</v>
      </c>
      <c r="AC770">
        <v>204</v>
      </c>
      <c r="AD770" t="s">
        <v>1636</v>
      </c>
    </row>
    <row r="771" spans="1:30" x14ac:dyDescent="0.25">
      <c r="H771" t="s">
        <v>992</v>
      </c>
    </row>
    <row r="772" spans="1:30" x14ac:dyDescent="0.25">
      <c r="A772">
        <v>383</v>
      </c>
      <c r="B772">
        <v>3977</v>
      </c>
      <c r="C772" t="s">
        <v>1637</v>
      </c>
      <c r="D772" t="s">
        <v>102</v>
      </c>
      <c r="E772" t="s">
        <v>959</v>
      </c>
      <c r="F772" t="s">
        <v>1638</v>
      </c>
      <c r="G772" t="str">
        <f>"00365432"</f>
        <v>00365432</v>
      </c>
      <c r="H772" t="s">
        <v>735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30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Z772">
        <v>0</v>
      </c>
      <c r="AA772">
        <v>0</v>
      </c>
      <c r="AB772">
        <v>0</v>
      </c>
      <c r="AC772">
        <v>0</v>
      </c>
      <c r="AD772" t="s">
        <v>1639</v>
      </c>
    </row>
    <row r="773" spans="1:30" x14ac:dyDescent="0.25">
      <c r="H773" t="s">
        <v>26</v>
      </c>
    </row>
    <row r="774" spans="1:30" x14ac:dyDescent="0.25">
      <c r="A774">
        <v>384</v>
      </c>
      <c r="B774">
        <v>808</v>
      </c>
      <c r="C774" t="s">
        <v>1640</v>
      </c>
      <c r="D774" t="s">
        <v>1641</v>
      </c>
      <c r="E774" t="s">
        <v>445</v>
      </c>
      <c r="F774" t="s">
        <v>1642</v>
      </c>
      <c r="G774" t="str">
        <f>"00264646"</f>
        <v>00264646</v>
      </c>
      <c r="H774" t="s">
        <v>735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30</v>
      </c>
      <c r="O774">
        <v>0</v>
      </c>
      <c r="P774">
        <v>30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0</v>
      </c>
      <c r="X774">
        <v>0</v>
      </c>
      <c r="Z774">
        <v>0</v>
      </c>
      <c r="AA774">
        <v>0</v>
      </c>
      <c r="AB774">
        <v>0</v>
      </c>
      <c r="AC774">
        <v>0</v>
      </c>
      <c r="AD774" t="s">
        <v>1639</v>
      </c>
    </row>
    <row r="775" spans="1:30" x14ac:dyDescent="0.25">
      <c r="H775" t="s">
        <v>31</v>
      </c>
    </row>
    <row r="776" spans="1:30" x14ac:dyDescent="0.25">
      <c r="A776">
        <v>385</v>
      </c>
      <c r="B776">
        <v>5279</v>
      </c>
      <c r="C776" t="s">
        <v>1643</v>
      </c>
      <c r="D776" t="s">
        <v>1550</v>
      </c>
      <c r="E776" t="s">
        <v>56</v>
      </c>
      <c r="F776" t="s">
        <v>1644</v>
      </c>
      <c r="G776" t="str">
        <f>"00360443"</f>
        <v>00360443</v>
      </c>
      <c r="H776">
        <v>847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30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Z776">
        <v>0</v>
      </c>
      <c r="AA776">
        <v>0</v>
      </c>
      <c r="AB776">
        <v>0</v>
      </c>
      <c r="AC776">
        <v>0</v>
      </c>
      <c r="AD776">
        <v>907</v>
      </c>
    </row>
    <row r="777" spans="1:30" x14ac:dyDescent="0.25">
      <c r="H777" t="s">
        <v>31</v>
      </c>
    </row>
    <row r="778" spans="1:30" x14ac:dyDescent="0.25">
      <c r="A778">
        <v>386</v>
      </c>
      <c r="B778">
        <v>1744</v>
      </c>
      <c r="C778" t="s">
        <v>1645</v>
      </c>
      <c r="D778" t="s">
        <v>1646</v>
      </c>
      <c r="E778" t="s">
        <v>1647</v>
      </c>
      <c r="F778" t="s">
        <v>1648</v>
      </c>
      <c r="G778" t="str">
        <f>"00221772"</f>
        <v>00221772</v>
      </c>
      <c r="H778" t="s">
        <v>1649</v>
      </c>
      <c r="I778">
        <v>0</v>
      </c>
      <c r="J778">
        <v>0</v>
      </c>
      <c r="K778">
        <v>0</v>
      </c>
      <c r="L778">
        <v>200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Z778">
        <v>0</v>
      </c>
      <c r="AA778">
        <v>0</v>
      </c>
      <c r="AB778">
        <v>0</v>
      </c>
      <c r="AC778">
        <v>0</v>
      </c>
      <c r="AD778" t="s">
        <v>1650</v>
      </c>
    </row>
    <row r="779" spans="1:30" x14ac:dyDescent="0.25">
      <c r="H779" t="s">
        <v>1651</v>
      </c>
    </row>
    <row r="780" spans="1:30" x14ac:dyDescent="0.25">
      <c r="A780">
        <v>387</v>
      </c>
      <c r="B780">
        <v>3775</v>
      </c>
      <c r="C780" t="s">
        <v>1652</v>
      </c>
      <c r="D780" t="s">
        <v>1653</v>
      </c>
      <c r="E780" t="s">
        <v>95</v>
      </c>
      <c r="F780" t="s">
        <v>1654</v>
      </c>
      <c r="G780" t="str">
        <f>"201507005296"</f>
        <v>201507005296</v>
      </c>
      <c r="H780" t="s">
        <v>478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70</v>
      </c>
      <c r="O780">
        <v>30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6</v>
      </c>
      <c r="W780">
        <v>42</v>
      </c>
      <c r="X780">
        <v>0</v>
      </c>
      <c r="Z780">
        <v>0</v>
      </c>
      <c r="AA780">
        <v>0</v>
      </c>
      <c r="AB780">
        <v>0</v>
      </c>
      <c r="AC780">
        <v>0</v>
      </c>
      <c r="AD780" t="s">
        <v>1655</v>
      </c>
    </row>
    <row r="781" spans="1:30" x14ac:dyDescent="0.25">
      <c r="H781" t="s">
        <v>1075</v>
      </c>
    </row>
    <row r="782" spans="1:30" x14ac:dyDescent="0.25">
      <c r="A782">
        <v>388</v>
      </c>
      <c r="B782">
        <v>1360</v>
      </c>
      <c r="C782" t="s">
        <v>1656</v>
      </c>
      <c r="D782" t="s">
        <v>124</v>
      </c>
      <c r="E782" t="s">
        <v>590</v>
      </c>
      <c r="F782" t="s">
        <v>1657</v>
      </c>
      <c r="G782" t="str">
        <f>"00020364"</f>
        <v>00020364</v>
      </c>
      <c r="H782" t="s">
        <v>1078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50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12</v>
      </c>
      <c r="W782">
        <v>84</v>
      </c>
      <c r="X782">
        <v>0</v>
      </c>
      <c r="Z782">
        <v>0</v>
      </c>
      <c r="AA782">
        <v>0</v>
      </c>
      <c r="AB782">
        <v>0</v>
      </c>
      <c r="AC782">
        <v>0</v>
      </c>
      <c r="AD782" t="s">
        <v>1658</v>
      </c>
    </row>
    <row r="783" spans="1:30" x14ac:dyDescent="0.25">
      <c r="H783" t="s">
        <v>26</v>
      </c>
    </row>
    <row r="784" spans="1:30" x14ac:dyDescent="0.25">
      <c r="A784">
        <v>389</v>
      </c>
      <c r="B784">
        <v>1702</v>
      </c>
      <c r="C784" t="s">
        <v>1659</v>
      </c>
      <c r="D784" t="s">
        <v>1660</v>
      </c>
      <c r="E784" t="s">
        <v>102</v>
      </c>
      <c r="F784" t="s">
        <v>1661</v>
      </c>
      <c r="G784" t="str">
        <f>"201411001971"</f>
        <v>201411001971</v>
      </c>
      <c r="H784" t="s">
        <v>1000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50</v>
      </c>
      <c r="O784">
        <v>0</v>
      </c>
      <c r="P784">
        <v>50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Z784">
        <v>0</v>
      </c>
      <c r="AA784">
        <v>0</v>
      </c>
      <c r="AB784">
        <v>0</v>
      </c>
      <c r="AC784">
        <v>0</v>
      </c>
      <c r="AD784" t="s">
        <v>1662</v>
      </c>
    </row>
    <row r="785" spans="1:30" x14ac:dyDescent="0.25">
      <c r="H785" t="s">
        <v>1663</v>
      </c>
    </row>
    <row r="786" spans="1:30" x14ac:dyDescent="0.25">
      <c r="A786">
        <v>390</v>
      </c>
      <c r="B786">
        <v>984</v>
      </c>
      <c r="C786" t="s">
        <v>1664</v>
      </c>
      <c r="D786" t="s">
        <v>21</v>
      </c>
      <c r="E786" t="s">
        <v>432</v>
      </c>
      <c r="F786" t="s">
        <v>1665</v>
      </c>
      <c r="G786" t="str">
        <f>"00013180"</f>
        <v>00013180</v>
      </c>
      <c r="H786" t="s">
        <v>243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Z786">
        <v>0</v>
      </c>
      <c r="AA786">
        <v>0</v>
      </c>
      <c r="AB786">
        <v>0</v>
      </c>
      <c r="AC786">
        <v>0</v>
      </c>
      <c r="AD786" t="s">
        <v>1666</v>
      </c>
    </row>
    <row r="787" spans="1:30" x14ac:dyDescent="0.25">
      <c r="H787" t="s">
        <v>156</v>
      </c>
    </row>
    <row r="788" spans="1:30" x14ac:dyDescent="0.25">
      <c r="A788">
        <v>391</v>
      </c>
      <c r="B788">
        <v>2895</v>
      </c>
      <c r="C788" t="s">
        <v>1667</v>
      </c>
      <c r="D788" t="s">
        <v>15</v>
      </c>
      <c r="E788" t="s">
        <v>96</v>
      </c>
      <c r="F788" t="s">
        <v>1668</v>
      </c>
      <c r="G788" t="str">
        <f>"00226178"</f>
        <v>00226178</v>
      </c>
      <c r="H788" t="s">
        <v>1078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50</v>
      </c>
      <c r="O788">
        <v>30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2</v>
      </c>
      <c r="W788">
        <v>14</v>
      </c>
      <c r="X788">
        <v>0</v>
      </c>
      <c r="Z788">
        <v>0</v>
      </c>
      <c r="AA788">
        <v>0</v>
      </c>
      <c r="AB788">
        <v>2</v>
      </c>
      <c r="AC788">
        <v>34</v>
      </c>
      <c r="AD788" t="s">
        <v>1669</v>
      </c>
    </row>
    <row r="789" spans="1:30" x14ac:dyDescent="0.25">
      <c r="H789" t="s">
        <v>26</v>
      </c>
    </row>
    <row r="790" spans="1:30" x14ac:dyDescent="0.25">
      <c r="A790">
        <v>392</v>
      </c>
      <c r="B790">
        <v>1041</v>
      </c>
      <c r="C790" t="s">
        <v>1670</v>
      </c>
      <c r="D790" t="s">
        <v>84</v>
      </c>
      <c r="E790" t="s">
        <v>102</v>
      </c>
      <c r="F790" t="s">
        <v>1671</v>
      </c>
      <c r="G790" t="str">
        <f>"200802007419"</f>
        <v>200802007419</v>
      </c>
      <c r="H790" t="s">
        <v>995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9</v>
      </c>
      <c r="W790">
        <v>63</v>
      </c>
      <c r="X790">
        <v>0</v>
      </c>
      <c r="Z790">
        <v>0</v>
      </c>
      <c r="AA790">
        <v>0</v>
      </c>
      <c r="AB790">
        <v>0</v>
      </c>
      <c r="AC790">
        <v>0</v>
      </c>
      <c r="AD790" t="s">
        <v>1672</v>
      </c>
    </row>
    <row r="791" spans="1:30" x14ac:dyDescent="0.25">
      <c r="H791" t="s">
        <v>31</v>
      </c>
    </row>
    <row r="792" spans="1:30" x14ac:dyDescent="0.25">
      <c r="A792">
        <v>393</v>
      </c>
      <c r="B792">
        <v>3486</v>
      </c>
      <c r="C792" t="s">
        <v>1673</v>
      </c>
      <c r="D792" t="s">
        <v>319</v>
      </c>
      <c r="E792" t="s">
        <v>959</v>
      </c>
      <c r="F792" t="s">
        <v>1674</v>
      </c>
      <c r="G792" t="str">
        <f>"00272715"</f>
        <v>00272715</v>
      </c>
      <c r="H792" t="s">
        <v>767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50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Z792">
        <v>0</v>
      </c>
      <c r="AA792">
        <v>0</v>
      </c>
      <c r="AB792">
        <v>2</v>
      </c>
      <c r="AC792">
        <v>34</v>
      </c>
      <c r="AD792" t="s">
        <v>1675</v>
      </c>
    </row>
    <row r="793" spans="1:30" x14ac:dyDescent="0.25">
      <c r="H793">
        <v>1004</v>
      </c>
    </row>
    <row r="794" spans="1:30" x14ac:dyDescent="0.25">
      <c r="A794">
        <v>394</v>
      </c>
      <c r="B794">
        <v>320</v>
      </c>
      <c r="C794" t="s">
        <v>1676</v>
      </c>
      <c r="D794" t="s">
        <v>319</v>
      </c>
      <c r="E794" t="s">
        <v>359</v>
      </c>
      <c r="F794" t="s">
        <v>1677</v>
      </c>
      <c r="G794" t="str">
        <f>"00284127"</f>
        <v>00284127</v>
      </c>
      <c r="H794" t="s">
        <v>630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50</v>
      </c>
      <c r="O794">
        <v>0</v>
      </c>
      <c r="P794">
        <v>30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8</v>
      </c>
      <c r="W794">
        <v>56</v>
      </c>
      <c r="X794">
        <v>0</v>
      </c>
      <c r="Z794">
        <v>0</v>
      </c>
      <c r="AA794">
        <v>0</v>
      </c>
      <c r="AB794">
        <v>0</v>
      </c>
      <c r="AC794">
        <v>0</v>
      </c>
      <c r="AD794" t="s">
        <v>1678</v>
      </c>
    </row>
    <row r="795" spans="1:30" x14ac:dyDescent="0.25">
      <c r="H795" t="s">
        <v>336</v>
      </c>
    </row>
    <row r="796" spans="1:30" x14ac:dyDescent="0.25">
      <c r="A796">
        <v>395</v>
      </c>
      <c r="B796">
        <v>3627</v>
      </c>
      <c r="C796" t="s">
        <v>1679</v>
      </c>
      <c r="D796" t="s">
        <v>1680</v>
      </c>
      <c r="E796" t="s">
        <v>78</v>
      </c>
      <c r="F796">
        <v>383783</v>
      </c>
      <c r="G796" t="str">
        <f>"00366016"</f>
        <v>00366016</v>
      </c>
      <c r="H796" t="s">
        <v>787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8</v>
      </c>
      <c r="W796">
        <v>56</v>
      </c>
      <c r="X796">
        <v>0</v>
      </c>
      <c r="Z796">
        <v>0</v>
      </c>
      <c r="AA796">
        <v>0</v>
      </c>
      <c r="AB796">
        <v>0</v>
      </c>
      <c r="AC796">
        <v>0</v>
      </c>
      <c r="AD796" t="s">
        <v>1681</v>
      </c>
    </row>
    <row r="797" spans="1:30" x14ac:dyDescent="0.25">
      <c r="H797" t="s">
        <v>31</v>
      </c>
    </row>
    <row r="798" spans="1:30" x14ac:dyDescent="0.25">
      <c r="A798">
        <v>396</v>
      </c>
      <c r="B798">
        <v>575</v>
      </c>
      <c r="C798" t="s">
        <v>1682</v>
      </c>
      <c r="D798" t="s">
        <v>327</v>
      </c>
      <c r="E798" t="s">
        <v>95</v>
      </c>
      <c r="F798" t="s">
        <v>1683</v>
      </c>
      <c r="G798" t="str">
        <f>"00003684"</f>
        <v>00003684</v>
      </c>
      <c r="H798" t="s">
        <v>383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9</v>
      </c>
      <c r="W798">
        <v>63</v>
      </c>
      <c r="X798">
        <v>0</v>
      </c>
      <c r="Z798">
        <v>0</v>
      </c>
      <c r="AA798">
        <v>0</v>
      </c>
      <c r="AB798">
        <v>0</v>
      </c>
      <c r="AC798">
        <v>0</v>
      </c>
      <c r="AD798" t="s">
        <v>1684</v>
      </c>
    </row>
    <row r="799" spans="1:30" x14ac:dyDescent="0.25">
      <c r="H799" t="s">
        <v>1685</v>
      </c>
    </row>
    <row r="800" spans="1:30" x14ac:dyDescent="0.25">
      <c r="A800">
        <v>397</v>
      </c>
      <c r="B800">
        <v>1423</v>
      </c>
      <c r="C800" t="s">
        <v>1686</v>
      </c>
      <c r="D800" t="s">
        <v>749</v>
      </c>
      <c r="E800" t="s">
        <v>613</v>
      </c>
      <c r="F800" t="s">
        <v>1687</v>
      </c>
      <c r="G800" t="str">
        <f>"00306393"</f>
        <v>00306393</v>
      </c>
      <c r="H800" t="s">
        <v>452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30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Z800">
        <v>0</v>
      </c>
      <c r="AA800">
        <v>0</v>
      </c>
      <c r="AB800">
        <v>0</v>
      </c>
      <c r="AC800">
        <v>0</v>
      </c>
      <c r="AD800" t="s">
        <v>1688</v>
      </c>
    </row>
    <row r="801" spans="1:30" x14ac:dyDescent="0.25">
      <c r="H801" t="s">
        <v>31</v>
      </c>
    </row>
    <row r="802" spans="1:30" x14ac:dyDescent="0.25">
      <c r="A802">
        <v>398</v>
      </c>
      <c r="B802">
        <v>838</v>
      </c>
      <c r="C802" t="s">
        <v>1689</v>
      </c>
      <c r="D802" t="s">
        <v>1690</v>
      </c>
      <c r="E802" t="s">
        <v>28</v>
      </c>
      <c r="F802" t="s">
        <v>1691</v>
      </c>
      <c r="G802" t="str">
        <f>"00302898"</f>
        <v>00302898</v>
      </c>
      <c r="H802" t="s">
        <v>1085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70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8</v>
      </c>
      <c r="W802">
        <v>56</v>
      </c>
      <c r="X802">
        <v>0</v>
      </c>
      <c r="Z802">
        <v>0</v>
      </c>
      <c r="AA802">
        <v>0</v>
      </c>
      <c r="AB802">
        <v>0</v>
      </c>
      <c r="AC802">
        <v>0</v>
      </c>
      <c r="AD802" t="s">
        <v>1692</v>
      </c>
    </row>
    <row r="803" spans="1:30" x14ac:dyDescent="0.25">
      <c r="H803">
        <v>1004</v>
      </c>
    </row>
    <row r="804" spans="1:30" x14ac:dyDescent="0.25">
      <c r="A804">
        <v>399</v>
      </c>
      <c r="B804">
        <v>828</v>
      </c>
      <c r="C804" t="s">
        <v>1693</v>
      </c>
      <c r="D804" t="s">
        <v>1694</v>
      </c>
      <c r="E804" t="s">
        <v>22</v>
      </c>
      <c r="F804" t="s">
        <v>1695</v>
      </c>
      <c r="G804" t="str">
        <f>"00298120"</f>
        <v>00298120</v>
      </c>
      <c r="H804" t="s">
        <v>1435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17</v>
      </c>
      <c r="W804">
        <v>119</v>
      </c>
      <c r="X804">
        <v>0</v>
      </c>
      <c r="Z804">
        <v>0</v>
      </c>
      <c r="AA804">
        <v>0</v>
      </c>
      <c r="AB804">
        <v>0</v>
      </c>
      <c r="AC804">
        <v>0</v>
      </c>
      <c r="AD804" t="s">
        <v>1696</v>
      </c>
    </row>
    <row r="805" spans="1:30" x14ac:dyDescent="0.25">
      <c r="H805" t="s">
        <v>31</v>
      </c>
    </row>
    <row r="806" spans="1:30" x14ac:dyDescent="0.25">
      <c r="A806">
        <v>400</v>
      </c>
      <c r="B806">
        <v>1255</v>
      </c>
      <c r="C806" t="s">
        <v>1697</v>
      </c>
      <c r="D806" t="s">
        <v>49</v>
      </c>
      <c r="E806" t="s">
        <v>432</v>
      </c>
      <c r="F806" t="s">
        <v>1698</v>
      </c>
      <c r="G806" t="str">
        <f>"00186889"</f>
        <v>00186889</v>
      </c>
      <c r="H806" t="s">
        <v>1195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9</v>
      </c>
      <c r="W806">
        <v>63</v>
      </c>
      <c r="X806">
        <v>0</v>
      </c>
      <c r="Z806">
        <v>0</v>
      </c>
      <c r="AA806">
        <v>0</v>
      </c>
      <c r="AB806">
        <v>0</v>
      </c>
      <c r="AC806">
        <v>0</v>
      </c>
      <c r="AD806" t="s">
        <v>1699</v>
      </c>
    </row>
    <row r="807" spans="1:30" x14ac:dyDescent="0.25">
      <c r="H807" t="s">
        <v>849</v>
      </c>
    </row>
    <row r="808" spans="1:30" x14ac:dyDescent="0.25">
      <c r="A808">
        <v>401</v>
      </c>
      <c r="B808">
        <v>706</v>
      </c>
      <c r="C808" t="s">
        <v>1700</v>
      </c>
      <c r="D808" t="s">
        <v>28</v>
      </c>
      <c r="E808" t="s">
        <v>55</v>
      </c>
      <c r="F808" t="s">
        <v>1701</v>
      </c>
      <c r="G808" t="str">
        <f>"00297648"</f>
        <v>00297648</v>
      </c>
      <c r="H808" t="s">
        <v>334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Z808">
        <v>0</v>
      </c>
      <c r="AA808">
        <v>0</v>
      </c>
      <c r="AB808">
        <v>1</v>
      </c>
      <c r="AC808">
        <v>17</v>
      </c>
      <c r="AD808" t="s">
        <v>1702</v>
      </c>
    </row>
    <row r="809" spans="1:30" x14ac:dyDescent="0.25">
      <c r="H809" t="s">
        <v>1703</v>
      </c>
    </row>
    <row r="810" spans="1:30" x14ac:dyDescent="0.25">
      <c r="A810">
        <v>402</v>
      </c>
      <c r="B810">
        <v>4408</v>
      </c>
      <c r="C810" t="s">
        <v>1704</v>
      </c>
      <c r="D810" t="s">
        <v>66</v>
      </c>
      <c r="E810" t="s">
        <v>29</v>
      </c>
      <c r="F810" t="s">
        <v>1705</v>
      </c>
      <c r="G810" t="str">
        <f>"201511004558"</f>
        <v>201511004558</v>
      </c>
      <c r="H810" t="s">
        <v>264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70</v>
      </c>
      <c r="O810">
        <v>0</v>
      </c>
      <c r="P810">
        <v>0</v>
      </c>
      <c r="Q810">
        <v>0</v>
      </c>
      <c r="R810">
        <v>30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Z810">
        <v>0</v>
      </c>
      <c r="AA810">
        <v>0</v>
      </c>
      <c r="AB810">
        <v>0</v>
      </c>
      <c r="AC810">
        <v>0</v>
      </c>
      <c r="AD810" t="s">
        <v>1706</v>
      </c>
    </row>
    <row r="811" spans="1:30" x14ac:dyDescent="0.25">
      <c r="H811" t="s">
        <v>31</v>
      </c>
    </row>
    <row r="812" spans="1:30" x14ac:dyDescent="0.25">
      <c r="A812">
        <v>403</v>
      </c>
      <c r="B812">
        <v>3056</v>
      </c>
      <c r="C812" t="s">
        <v>1707</v>
      </c>
      <c r="D812" t="s">
        <v>292</v>
      </c>
      <c r="E812" t="s">
        <v>78</v>
      </c>
      <c r="F812" t="s">
        <v>1708</v>
      </c>
      <c r="G812" t="str">
        <f>"00190971"</f>
        <v>00190971</v>
      </c>
      <c r="H812" t="s">
        <v>661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Z812">
        <v>0</v>
      </c>
      <c r="AA812">
        <v>0</v>
      </c>
      <c r="AB812">
        <v>0</v>
      </c>
      <c r="AC812">
        <v>0</v>
      </c>
      <c r="AD812" t="s">
        <v>1709</v>
      </c>
    </row>
    <row r="813" spans="1:30" x14ac:dyDescent="0.25">
      <c r="H813" t="s">
        <v>128</v>
      </c>
    </row>
    <row r="814" spans="1:30" x14ac:dyDescent="0.25">
      <c r="A814">
        <v>404</v>
      </c>
      <c r="B814">
        <v>3440</v>
      </c>
      <c r="C814" t="s">
        <v>1710</v>
      </c>
      <c r="D814" t="s">
        <v>14</v>
      </c>
      <c r="E814" t="s">
        <v>55</v>
      </c>
      <c r="F814" t="s">
        <v>1711</v>
      </c>
      <c r="G814" t="str">
        <f>"00014937"</f>
        <v>00014937</v>
      </c>
      <c r="H814" t="s">
        <v>1552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7</v>
      </c>
      <c r="W814">
        <v>49</v>
      </c>
      <c r="X814">
        <v>0</v>
      </c>
      <c r="Z814">
        <v>0</v>
      </c>
      <c r="AA814">
        <v>0</v>
      </c>
      <c r="AB814">
        <v>0</v>
      </c>
      <c r="AC814">
        <v>0</v>
      </c>
      <c r="AD814" t="s">
        <v>1712</v>
      </c>
    </row>
    <row r="815" spans="1:30" x14ac:dyDescent="0.25">
      <c r="H815" t="s">
        <v>1713</v>
      </c>
    </row>
    <row r="816" spans="1:30" x14ac:dyDescent="0.25">
      <c r="A816">
        <v>405</v>
      </c>
      <c r="B816">
        <v>2621</v>
      </c>
      <c r="C816" t="s">
        <v>1714</v>
      </c>
      <c r="D816" t="s">
        <v>56</v>
      </c>
      <c r="E816" t="s">
        <v>78</v>
      </c>
      <c r="F816" t="s">
        <v>1715</v>
      </c>
      <c r="G816" t="str">
        <f>"00291179"</f>
        <v>00291179</v>
      </c>
      <c r="H816" t="s">
        <v>1061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30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12</v>
      </c>
      <c r="W816">
        <v>84</v>
      </c>
      <c r="X816">
        <v>0</v>
      </c>
      <c r="Z816">
        <v>0</v>
      </c>
      <c r="AA816">
        <v>0</v>
      </c>
      <c r="AB816">
        <v>0</v>
      </c>
      <c r="AC816">
        <v>0</v>
      </c>
      <c r="AD816" t="s">
        <v>1716</v>
      </c>
    </row>
    <row r="817" spans="1:30" x14ac:dyDescent="0.25">
      <c r="H817" t="s">
        <v>31</v>
      </c>
    </row>
    <row r="818" spans="1:30" x14ac:dyDescent="0.25">
      <c r="A818">
        <v>406</v>
      </c>
      <c r="B818">
        <v>5341</v>
      </c>
      <c r="C818" t="s">
        <v>1717</v>
      </c>
      <c r="D818" t="s">
        <v>204</v>
      </c>
      <c r="E818" t="s">
        <v>56</v>
      </c>
      <c r="F818" t="s">
        <v>1718</v>
      </c>
      <c r="G818" t="str">
        <f>"00370164"</f>
        <v>00370164</v>
      </c>
      <c r="H818" t="s">
        <v>378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Z818">
        <v>0</v>
      </c>
      <c r="AA818">
        <v>0</v>
      </c>
      <c r="AB818">
        <v>0</v>
      </c>
      <c r="AC818">
        <v>0</v>
      </c>
      <c r="AD818" t="s">
        <v>1719</v>
      </c>
    </row>
    <row r="819" spans="1:30" x14ac:dyDescent="0.25">
      <c r="H819" t="s">
        <v>1720</v>
      </c>
    </row>
    <row r="820" spans="1:30" x14ac:dyDescent="0.25">
      <c r="A820">
        <v>407</v>
      </c>
      <c r="B820">
        <v>943</v>
      </c>
      <c r="C820" t="s">
        <v>1721</v>
      </c>
      <c r="D820" t="s">
        <v>359</v>
      </c>
      <c r="E820" t="s">
        <v>78</v>
      </c>
      <c r="F820" t="s">
        <v>1722</v>
      </c>
      <c r="G820" t="str">
        <f>"200802000359"</f>
        <v>200802000359</v>
      </c>
      <c r="H820">
        <v>704</v>
      </c>
      <c r="I820">
        <v>0</v>
      </c>
      <c r="J820">
        <v>0</v>
      </c>
      <c r="K820">
        <v>0</v>
      </c>
      <c r="L820">
        <v>0</v>
      </c>
      <c r="M820">
        <v>100</v>
      </c>
      <c r="N820">
        <v>50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Z820">
        <v>0</v>
      </c>
      <c r="AA820">
        <v>0</v>
      </c>
      <c r="AB820">
        <v>0</v>
      </c>
      <c r="AC820">
        <v>0</v>
      </c>
      <c r="AD820">
        <v>854</v>
      </c>
    </row>
    <row r="821" spans="1:30" x14ac:dyDescent="0.25">
      <c r="H821" t="s">
        <v>31</v>
      </c>
    </row>
    <row r="822" spans="1:30" x14ac:dyDescent="0.25">
      <c r="A822">
        <v>408</v>
      </c>
      <c r="B822">
        <v>1484</v>
      </c>
      <c r="C822" t="s">
        <v>1723</v>
      </c>
      <c r="D822" t="s">
        <v>922</v>
      </c>
      <c r="E822" t="s">
        <v>95</v>
      </c>
      <c r="F822" t="s">
        <v>1724</v>
      </c>
      <c r="G822" t="str">
        <f>"00236228"</f>
        <v>00236228</v>
      </c>
      <c r="H822" t="s">
        <v>243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Z822">
        <v>0</v>
      </c>
      <c r="AA822">
        <v>0</v>
      </c>
      <c r="AB822">
        <v>0</v>
      </c>
      <c r="AC822">
        <v>0</v>
      </c>
      <c r="AD822" t="s">
        <v>1725</v>
      </c>
    </row>
    <row r="823" spans="1:30" x14ac:dyDescent="0.25">
      <c r="H823" t="s">
        <v>1726</v>
      </c>
    </row>
    <row r="824" spans="1:30" x14ac:dyDescent="0.25">
      <c r="A824">
        <v>409</v>
      </c>
      <c r="B824">
        <v>439</v>
      </c>
      <c r="C824" t="s">
        <v>1727</v>
      </c>
      <c r="D824" t="s">
        <v>1470</v>
      </c>
      <c r="E824" t="s">
        <v>1728</v>
      </c>
      <c r="F824" t="s">
        <v>1729</v>
      </c>
      <c r="G824" t="str">
        <f>"00264365"</f>
        <v>00264365</v>
      </c>
      <c r="H824" t="s">
        <v>200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4</v>
      </c>
      <c r="W824">
        <v>28</v>
      </c>
      <c r="X824">
        <v>0</v>
      </c>
      <c r="Z824">
        <v>0</v>
      </c>
      <c r="AA824">
        <v>0</v>
      </c>
      <c r="AB824">
        <v>0</v>
      </c>
      <c r="AC824">
        <v>0</v>
      </c>
      <c r="AD824" t="s">
        <v>1730</v>
      </c>
    </row>
    <row r="825" spans="1:30" x14ac:dyDescent="0.25">
      <c r="H825" t="s">
        <v>1731</v>
      </c>
    </row>
    <row r="826" spans="1:30" x14ac:dyDescent="0.25">
      <c r="A826">
        <v>410</v>
      </c>
      <c r="B826">
        <v>3196</v>
      </c>
      <c r="C826" t="s">
        <v>1732</v>
      </c>
      <c r="D826" t="s">
        <v>1733</v>
      </c>
      <c r="E826" t="s">
        <v>1734</v>
      </c>
      <c r="F826" t="s">
        <v>1735</v>
      </c>
      <c r="G826" t="str">
        <f>"00294011"</f>
        <v>00294011</v>
      </c>
      <c r="H826" t="s">
        <v>698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50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Z826">
        <v>0</v>
      </c>
      <c r="AA826">
        <v>0</v>
      </c>
      <c r="AB826">
        <v>0</v>
      </c>
      <c r="AC826">
        <v>0</v>
      </c>
      <c r="AD826" t="s">
        <v>1736</v>
      </c>
    </row>
    <row r="827" spans="1:30" x14ac:dyDescent="0.25">
      <c r="H827">
        <v>1004</v>
      </c>
    </row>
    <row r="828" spans="1:30" x14ac:dyDescent="0.25">
      <c r="A828">
        <v>411</v>
      </c>
      <c r="B828">
        <v>3735</v>
      </c>
      <c r="C828" t="s">
        <v>1737</v>
      </c>
      <c r="D828" t="s">
        <v>369</v>
      </c>
      <c r="E828" t="s">
        <v>95</v>
      </c>
      <c r="F828" t="s">
        <v>1738</v>
      </c>
      <c r="G828" t="str">
        <f>"00128958"</f>
        <v>00128958</v>
      </c>
      <c r="H828">
        <v>781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5</v>
      </c>
      <c r="W828">
        <v>35</v>
      </c>
      <c r="X828">
        <v>0</v>
      </c>
      <c r="Z828">
        <v>0</v>
      </c>
      <c r="AA828">
        <v>0</v>
      </c>
      <c r="AB828">
        <v>0</v>
      </c>
      <c r="AC828">
        <v>0</v>
      </c>
      <c r="AD828">
        <v>846</v>
      </c>
    </row>
    <row r="829" spans="1:30" x14ac:dyDescent="0.25">
      <c r="H829">
        <v>1004</v>
      </c>
    </row>
    <row r="830" spans="1:30" x14ac:dyDescent="0.25">
      <c r="A830">
        <v>412</v>
      </c>
      <c r="B830">
        <v>1328</v>
      </c>
      <c r="C830" t="s">
        <v>1739</v>
      </c>
      <c r="D830" t="s">
        <v>1582</v>
      </c>
      <c r="E830" t="s">
        <v>1647</v>
      </c>
      <c r="F830" t="s">
        <v>1740</v>
      </c>
      <c r="G830" t="str">
        <f>"201402003569"</f>
        <v>201402003569</v>
      </c>
      <c r="H830">
        <v>660</v>
      </c>
      <c r="I830">
        <v>0</v>
      </c>
      <c r="J830">
        <v>0</v>
      </c>
      <c r="K830">
        <v>0</v>
      </c>
      <c r="L830">
        <v>0</v>
      </c>
      <c r="M830">
        <v>100</v>
      </c>
      <c r="N830">
        <v>50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5</v>
      </c>
      <c r="W830">
        <v>35</v>
      </c>
      <c r="X830">
        <v>0</v>
      </c>
      <c r="Z830">
        <v>0</v>
      </c>
      <c r="AA830">
        <v>0</v>
      </c>
      <c r="AB830">
        <v>0</v>
      </c>
      <c r="AC830">
        <v>0</v>
      </c>
      <c r="AD830">
        <v>845</v>
      </c>
    </row>
    <row r="831" spans="1:30" x14ac:dyDescent="0.25">
      <c r="H831" t="s">
        <v>266</v>
      </c>
    </row>
    <row r="832" spans="1:30" x14ac:dyDescent="0.25">
      <c r="A832">
        <v>413</v>
      </c>
      <c r="B832">
        <v>4748</v>
      </c>
      <c r="C832" t="s">
        <v>1741</v>
      </c>
      <c r="D832" t="s">
        <v>280</v>
      </c>
      <c r="E832" t="s">
        <v>78</v>
      </c>
      <c r="F832" t="s">
        <v>1742</v>
      </c>
      <c r="G832" t="str">
        <f>"00366414"</f>
        <v>00366414</v>
      </c>
      <c r="H832" t="s">
        <v>1743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Z832">
        <v>1</v>
      </c>
      <c r="AA832">
        <v>0</v>
      </c>
      <c r="AB832">
        <v>8</v>
      </c>
      <c r="AC832">
        <v>136</v>
      </c>
      <c r="AD832" t="s">
        <v>1744</v>
      </c>
    </row>
    <row r="833" spans="1:30" x14ac:dyDescent="0.25">
      <c r="H833" t="s">
        <v>1745</v>
      </c>
    </row>
    <row r="834" spans="1:30" x14ac:dyDescent="0.25">
      <c r="A834">
        <v>414</v>
      </c>
      <c r="B834">
        <v>2710</v>
      </c>
      <c r="C834" t="s">
        <v>1746</v>
      </c>
      <c r="D834" t="s">
        <v>535</v>
      </c>
      <c r="E834" t="s">
        <v>445</v>
      </c>
      <c r="F834" t="s">
        <v>1747</v>
      </c>
      <c r="G834" t="str">
        <f>"00370174"</f>
        <v>00370174</v>
      </c>
      <c r="H834" t="s">
        <v>352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50</v>
      </c>
      <c r="O834">
        <v>0</v>
      </c>
      <c r="P834">
        <v>50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Z834">
        <v>0</v>
      </c>
      <c r="AA834">
        <v>0</v>
      </c>
      <c r="AB834">
        <v>0</v>
      </c>
      <c r="AC834">
        <v>0</v>
      </c>
      <c r="AD834" t="s">
        <v>1748</v>
      </c>
    </row>
    <row r="835" spans="1:30" x14ac:dyDescent="0.25">
      <c r="H835">
        <v>1004</v>
      </c>
    </row>
    <row r="836" spans="1:30" x14ac:dyDescent="0.25">
      <c r="A836">
        <v>415</v>
      </c>
      <c r="B836">
        <v>3982</v>
      </c>
      <c r="C836" t="s">
        <v>1749</v>
      </c>
      <c r="D836" t="s">
        <v>28</v>
      </c>
      <c r="E836" t="s">
        <v>55</v>
      </c>
      <c r="F836" t="s">
        <v>1750</v>
      </c>
      <c r="G836" t="str">
        <f>"00308302"</f>
        <v>00308302</v>
      </c>
      <c r="H836" t="s">
        <v>1751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50</v>
      </c>
      <c r="O836">
        <v>0</v>
      </c>
      <c r="P836">
        <v>30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Z836">
        <v>0</v>
      </c>
      <c r="AA836">
        <v>0</v>
      </c>
      <c r="AB836">
        <v>0</v>
      </c>
      <c r="AC836">
        <v>0</v>
      </c>
      <c r="AD836" t="s">
        <v>1752</v>
      </c>
    </row>
    <row r="837" spans="1:30" x14ac:dyDescent="0.25">
      <c r="H837" t="s">
        <v>278</v>
      </c>
    </row>
    <row r="838" spans="1:30" x14ac:dyDescent="0.25">
      <c r="A838">
        <v>416</v>
      </c>
      <c r="B838">
        <v>1679</v>
      </c>
      <c r="C838" t="s">
        <v>1753</v>
      </c>
      <c r="D838" t="s">
        <v>49</v>
      </c>
      <c r="E838" t="s">
        <v>1754</v>
      </c>
      <c r="F838" t="s">
        <v>1755</v>
      </c>
      <c r="G838" t="str">
        <f>"201411001952"</f>
        <v>201411001952</v>
      </c>
      <c r="H838" t="s">
        <v>1078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50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4</v>
      </c>
      <c r="W838">
        <v>28</v>
      </c>
      <c r="X838">
        <v>0</v>
      </c>
      <c r="Z838">
        <v>0</v>
      </c>
      <c r="AA838">
        <v>0</v>
      </c>
      <c r="AB838">
        <v>0</v>
      </c>
      <c r="AC838">
        <v>0</v>
      </c>
      <c r="AD838" t="s">
        <v>1756</v>
      </c>
    </row>
    <row r="839" spans="1:30" x14ac:dyDescent="0.25">
      <c r="H839" t="s">
        <v>31</v>
      </c>
    </row>
    <row r="840" spans="1:30" x14ac:dyDescent="0.25">
      <c r="A840">
        <v>417</v>
      </c>
      <c r="B840">
        <v>4011</v>
      </c>
      <c r="C840" t="s">
        <v>1757</v>
      </c>
      <c r="D840" t="s">
        <v>696</v>
      </c>
      <c r="E840" t="s">
        <v>445</v>
      </c>
      <c r="F840" t="s">
        <v>1758</v>
      </c>
      <c r="G840" t="str">
        <f>"00323890"</f>
        <v>00323890</v>
      </c>
      <c r="H840" t="s">
        <v>657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50</v>
      </c>
      <c r="O840">
        <v>0</v>
      </c>
      <c r="P840">
        <v>30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Z840">
        <v>0</v>
      </c>
      <c r="AA840">
        <v>0</v>
      </c>
      <c r="AB840">
        <v>0</v>
      </c>
      <c r="AC840">
        <v>0</v>
      </c>
      <c r="AD840" t="s">
        <v>1759</v>
      </c>
    </row>
    <row r="841" spans="1:30" x14ac:dyDescent="0.25">
      <c r="H841" t="s">
        <v>1266</v>
      </c>
    </row>
    <row r="842" spans="1:30" x14ac:dyDescent="0.25">
      <c r="A842">
        <v>418</v>
      </c>
      <c r="B842">
        <v>1173</v>
      </c>
      <c r="C842" t="s">
        <v>1760</v>
      </c>
      <c r="D842" t="s">
        <v>66</v>
      </c>
      <c r="E842" t="s">
        <v>56</v>
      </c>
      <c r="F842" t="s">
        <v>1761</v>
      </c>
      <c r="G842" t="str">
        <f>"00260614"</f>
        <v>00260614</v>
      </c>
      <c r="H842" t="s">
        <v>1751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70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Z842">
        <v>0</v>
      </c>
      <c r="AA842">
        <v>0</v>
      </c>
      <c r="AB842">
        <v>0</v>
      </c>
      <c r="AC842">
        <v>0</v>
      </c>
      <c r="AD842" t="s">
        <v>1762</v>
      </c>
    </row>
    <row r="843" spans="1:30" x14ac:dyDescent="0.25">
      <c r="H843" t="s">
        <v>128</v>
      </c>
    </row>
    <row r="844" spans="1:30" x14ac:dyDescent="0.25">
      <c r="A844">
        <v>419</v>
      </c>
      <c r="B844">
        <v>4900</v>
      </c>
      <c r="C844" t="s">
        <v>1763</v>
      </c>
      <c r="D844" t="s">
        <v>1764</v>
      </c>
      <c r="E844" t="s">
        <v>1765</v>
      </c>
      <c r="F844" t="s">
        <v>1766</v>
      </c>
      <c r="G844" t="str">
        <f>"00138308"</f>
        <v>00138308</v>
      </c>
      <c r="H844" t="s">
        <v>1078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70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Z844">
        <v>0</v>
      </c>
      <c r="AA844">
        <v>0</v>
      </c>
      <c r="AB844">
        <v>0</v>
      </c>
      <c r="AC844">
        <v>0</v>
      </c>
      <c r="AD844" t="s">
        <v>1767</v>
      </c>
    </row>
    <row r="845" spans="1:30" x14ac:dyDescent="0.25">
      <c r="H845" t="s">
        <v>448</v>
      </c>
    </row>
    <row r="846" spans="1:30" x14ac:dyDescent="0.25">
      <c r="A846">
        <v>420</v>
      </c>
      <c r="B846">
        <v>3472</v>
      </c>
      <c r="C846" t="s">
        <v>1768</v>
      </c>
      <c r="D846" t="s">
        <v>292</v>
      </c>
      <c r="E846" t="s">
        <v>124</v>
      </c>
      <c r="F846" t="s">
        <v>1769</v>
      </c>
      <c r="G846" t="str">
        <f>"00276762"</f>
        <v>00276762</v>
      </c>
      <c r="H846" t="s">
        <v>334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30</v>
      </c>
      <c r="O846">
        <v>30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Z846">
        <v>0</v>
      </c>
      <c r="AA846">
        <v>0</v>
      </c>
      <c r="AB846">
        <v>0</v>
      </c>
      <c r="AC846">
        <v>0</v>
      </c>
      <c r="AD846" t="s">
        <v>1770</v>
      </c>
    </row>
    <row r="847" spans="1:30" x14ac:dyDescent="0.25">
      <c r="H847">
        <v>1004</v>
      </c>
    </row>
    <row r="848" spans="1:30" x14ac:dyDescent="0.25">
      <c r="A848">
        <v>421</v>
      </c>
      <c r="B848">
        <v>3800</v>
      </c>
      <c r="C848" t="s">
        <v>1771</v>
      </c>
      <c r="D848" t="s">
        <v>1772</v>
      </c>
      <c r="E848" t="s">
        <v>1773</v>
      </c>
      <c r="F848" t="s">
        <v>1774</v>
      </c>
      <c r="G848" t="str">
        <f>"00286219"</f>
        <v>00286219</v>
      </c>
      <c r="H848" t="s">
        <v>237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7</v>
      </c>
      <c r="W848">
        <v>49</v>
      </c>
      <c r="X848">
        <v>0</v>
      </c>
      <c r="Z848">
        <v>0</v>
      </c>
      <c r="AA848">
        <v>0</v>
      </c>
      <c r="AB848">
        <v>0</v>
      </c>
      <c r="AC848">
        <v>0</v>
      </c>
      <c r="AD848" t="s">
        <v>1775</v>
      </c>
    </row>
    <row r="849" spans="1:30" x14ac:dyDescent="0.25">
      <c r="H849" t="s">
        <v>285</v>
      </c>
    </row>
    <row r="850" spans="1:30" x14ac:dyDescent="0.25">
      <c r="A850">
        <v>422</v>
      </c>
      <c r="B850">
        <v>2180</v>
      </c>
      <c r="C850" t="s">
        <v>1776</v>
      </c>
      <c r="D850" t="s">
        <v>1777</v>
      </c>
      <c r="E850" t="s">
        <v>56</v>
      </c>
      <c r="F850" t="s">
        <v>1778</v>
      </c>
      <c r="G850" t="str">
        <f>"00287171"</f>
        <v>00287171</v>
      </c>
      <c r="H850" t="s">
        <v>1779</v>
      </c>
      <c r="I850">
        <v>0</v>
      </c>
      <c r="J850">
        <v>0</v>
      </c>
      <c r="K850">
        <v>0</v>
      </c>
      <c r="L850">
        <v>0</v>
      </c>
      <c r="M850">
        <v>100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Z850">
        <v>0</v>
      </c>
      <c r="AA850">
        <v>0</v>
      </c>
      <c r="AB850">
        <v>0</v>
      </c>
      <c r="AC850">
        <v>0</v>
      </c>
      <c r="AD850" t="s">
        <v>1780</v>
      </c>
    </row>
    <row r="851" spans="1:30" x14ac:dyDescent="0.25">
      <c r="H851" t="s">
        <v>1781</v>
      </c>
    </row>
    <row r="852" spans="1:30" x14ac:dyDescent="0.25">
      <c r="A852">
        <v>423</v>
      </c>
      <c r="B852">
        <v>3451</v>
      </c>
      <c r="C852" t="s">
        <v>1782</v>
      </c>
      <c r="D852" t="s">
        <v>1612</v>
      </c>
      <c r="E852" t="s">
        <v>959</v>
      </c>
      <c r="F852" t="s">
        <v>1783</v>
      </c>
      <c r="G852" t="str">
        <f>"00174974"</f>
        <v>00174974</v>
      </c>
      <c r="H852">
        <v>759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Z852">
        <v>0</v>
      </c>
      <c r="AA852">
        <v>0</v>
      </c>
      <c r="AB852">
        <v>0</v>
      </c>
      <c r="AC852">
        <v>0</v>
      </c>
      <c r="AD852">
        <v>829</v>
      </c>
    </row>
    <row r="853" spans="1:30" x14ac:dyDescent="0.25">
      <c r="H853" t="s">
        <v>617</v>
      </c>
    </row>
    <row r="854" spans="1:30" x14ac:dyDescent="0.25">
      <c r="A854">
        <v>424</v>
      </c>
      <c r="B854">
        <v>1246</v>
      </c>
      <c r="C854" t="s">
        <v>358</v>
      </c>
      <c r="D854" t="s">
        <v>102</v>
      </c>
      <c r="E854" t="s">
        <v>56</v>
      </c>
      <c r="F854" t="s">
        <v>1784</v>
      </c>
      <c r="G854" t="str">
        <f>"201601000090"</f>
        <v>201601000090</v>
      </c>
      <c r="H854" t="s">
        <v>232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4</v>
      </c>
      <c r="W854">
        <v>28</v>
      </c>
      <c r="X854">
        <v>0</v>
      </c>
      <c r="Z854">
        <v>0</v>
      </c>
      <c r="AA854">
        <v>0</v>
      </c>
      <c r="AB854">
        <v>0</v>
      </c>
      <c r="AC854">
        <v>0</v>
      </c>
      <c r="AD854" t="s">
        <v>1785</v>
      </c>
    </row>
    <row r="855" spans="1:30" x14ac:dyDescent="0.25">
      <c r="H855" t="s">
        <v>31</v>
      </c>
    </row>
    <row r="856" spans="1:30" x14ac:dyDescent="0.25">
      <c r="A856">
        <v>425</v>
      </c>
      <c r="B856">
        <v>2429</v>
      </c>
      <c r="C856" t="s">
        <v>1786</v>
      </c>
      <c r="D856" t="s">
        <v>432</v>
      </c>
      <c r="E856" t="s">
        <v>96</v>
      </c>
      <c r="F856" t="s">
        <v>1787</v>
      </c>
      <c r="G856" t="str">
        <f>"201402000526"</f>
        <v>201402000526</v>
      </c>
      <c r="H856" t="s">
        <v>1788</v>
      </c>
      <c r="I856">
        <v>0</v>
      </c>
      <c r="J856">
        <v>0</v>
      </c>
      <c r="K856">
        <v>0</v>
      </c>
      <c r="L856">
        <v>0</v>
      </c>
      <c r="M856">
        <v>100</v>
      </c>
      <c r="N856">
        <v>50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Z856">
        <v>0</v>
      </c>
      <c r="AA856">
        <v>0</v>
      </c>
      <c r="AB856">
        <v>0</v>
      </c>
      <c r="AC856">
        <v>0</v>
      </c>
      <c r="AD856" t="s">
        <v>1789</v>
      </c>
    </row>
    <row r="857" spans="1:30" x14ac:dyDescent="0.25">
      <c r="H857" t="s">
        <v>1431</v>
      </c>
    </row>
    <row r="858" spans="1:30" x14ac:dyDescent="0.25">
      <c r="A858">
        <v>426</v>
      </c>
      <c r="B858">
        <v>868</v>
      </c>
      <c r="C858" t="s">
        <v>1790</v>
      </c>
      <c r="D858" t="s">
        <v>14</v>
      </c>
      <c r="E858" t="s">
        <v>95</v>
      </c>
      <c r="F858" t="s">
        <v>1791</v>
      </c>
      <c r="G858" t="str">
        <f>"00307688"</f>
        <v>00307688</v>
      </c>
      <c r="H858">
        <v>792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Z858">
        <v>0</v>
      </c>
      <c r="AA858">
        <v>0</v>
      </c>
      <c r="AB858">
        <v>0</v>
      </c>
      <c r="AC858">
        <v>0</v>
      </c>
      <c r="AD858">
        <v>822</v>
      </c>
    </row>
    <row r="859" spans="1:30" x14ac:dyDescent="0.25">
      <c r="H859">
        <v>1004</v>
      </c>
    </row>
    <row r="860" spans="1:30" x14ac:dyDescent="0.25">
      <c r="A860">
        <v>427</v>
      </c>
      <c r="B860">
        <v>3303</v>
      </c>
      <c r="C860" t="s">
        <v>1792</v>
      </c>
      <c r="D860" t="s">
        <v>141</v>
      </c>
      <c r="E860" t="s">
        <v>613</v>
      </c>
      <c r="F860" t="s">
        <v>1793</v>
      </c>
      <c r="G860" t="str">
        <f>"00359939"</f>
        <v>00359939</v>
      </c>
      <c r="H860" t="s">
        <v>488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Z860">
        <v>1</v>
      </c>
      <c r="AA860">
        <v>0</v>
      </c>
      <c r="AB860">
        <v>0</v>
      </c>
      <c r="AC860">
        <v>0</v>
      </c>
      <c r="AD860" t="s">
        <v>1794</v>
      </c>
    </row>
    <row r="861" spans="1:30" x14ac:dyDescent="0.25">
      <c r="H861" t="s">
        <v>70</v>
      </c>
    </row>
    <row r="862" spans="1:30" x14ac:dyDescent="0.25">
      <c r="A862">
        <v>428</v>
      </c>
      <c r="B862">
        <v>2534</v>
      </c>
      <c r="C862" t="s">
        <v>1795</v>
      </c>
      <c r="D862" t="s">
        <v>1796</v>
      </c>
      <c r="E862" t="s">
        <v>1470</v>
      </c>
      <c r="F862" t="s">
        <v>1797</v>
      </c>
      <c r="G862" t="str">
        <f>"201410012812"</f>
        <v>201410012812</v>
      </c>
      <c r="H862">
        <v>781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Z862">
        <v>0</v>
      </c>
      <c r="AA862">
        <v>0</v>
      </c>
      <c r="AB862">
        <v>0</v>
      </c>
      <c r="AC862">
        <v>0</v>
      </c>
      <c r="AD862">
        <v>811</v>
      </c>
    </row>
    <row r="863" spans="1:30" x14ac:dyDescent="0.25">
      <c r="H863">
        <v>1004</v>
      </c>
    </row>
    <row r="864" spans="1:30" x14ac:dyDescent="0.25">
      <c r="A864">
        <v>429</v>
      </c>
      <c r="B864">
        <v>3500</v>
      </c>
      <c r="C864" t="s">
        <v>1798</v>
      </c>
      <c r="D864" t="s">
        <v>1799</v>
      </c>
      <c r="E864" t="s">
        <v>1800</v>
      </c>
      <c r="F864" t="s">
        <v>1801</v>
      </c>
      <c r="G864" t="str">
        <f>"00363516"</f>
        <v>00363516</v>
      </c>
      <c r="H864">
        <v>737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70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Z864">
        <v>0</v>
      </c>
      <c r="AA864">
        <v>0</v>
      </c>
      <c r="AB864">
        <v>0</v>
      </c>
      <c r="AC864">
        <v>0</v>
      </c>
      <c r="AD864">
        <v>807</v>
      </c>
    </row>
    <row r="865" spans="1:30" x14ac:dyDescent="0.25">
      <c r="H865" t="s">
        <v>31</v>
      </c>
    </row>
    <row r="866" spans="1:30" x14ac:dyDescent="0.25">
      <c r="A866">
        <v>430</v>
      </c>
      <c r="B866">
        <v>3672</v>
      </c>
      <c r="C866" t="s">
        <v>1802</v>
      </c>
      <c r="D866" t="s">
        <v>66</v>
      </c>
      <c r="E866" t="s">
        <v>102</v>
      </c>
      <c r="F866" t="s">
        <v>1803</v>
      </c>
      <c r="G866" t="str">
        <f>"201511033929"</f>
        <v>201511033929</v>
      </c>
      <c r="H866" t="s">
        <v>1804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70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Z866">
        <v>0</v>
      </c>
      <c r="AA866">
        <v>0</v>
      </c>
      <c r="AB866">
        <v>3</v>
      </c>
      <c r="AC866">
        <v>51</v>
      </c>
      <c r="AD866" t="s">
        <v>1274</v>
      </c>
    </row>
    <row r="867" spans="1:30" x14ac:dyDescent="0.25">
      <c r="H867">
        <v>1004</v>
      </c>
    </row>
    <row r="868" spans="1:30" x14ac:dyDescent="0.25">
      <c r="A868">
        <v>431</v>
      </c>
      <c r="B868">
        <v>51</v>
      </c>
      <c r="C868" t="s">
        <v>1805</v>
      </c>
      <c r="D868" t="s">
        <v>124</v>
      </c>
      <c r="E868" t="s">
        <v>1806</v>
      </c>
      <c r="F868" t="s">
        <v>1807</v>
      </c>
      <c r="G868" t="str">
        <f>"00258217"</f>
        <v>00258217</v>
      </c>
      <c r="H868" t="s">
        <v>138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Z868">
        <v>0</v>
      </c>
      <c r="AA868">
        <v>0</v>
      </c>
      <c r="AB868">
        <v>0</v>
      </c>
      <c r="AC868">
        <v>0</v>
      </c>
      <c r="AD868" t="s">
        <v>1808</v>
      </c>
    </row>
    <row r="869" spans="1:30" x14ac:dyDescent="0.25">
      <c r="H869" t="s">
        <v>31</v>
      </c>
    </row>
    <row r="870" spans="1:30" x14ac:dyDescent="0.25">
      <c r="A870">
        <v>432</v>
      </c>
      <c r="B870">
        <v>3028</v>
      </c>
      <c r="C870" t="s">
        <v>1809</v>
      </c>
      <c r="D870" t="s">
        <v>22</v>
      </c>
      <c r="E870" t="s">
        <v>124</v>
      </c>
      <c r="F870" t="s">
        <v>1810</v>
      </c>
      <c r="G870" t="str">
        <f>"200802001599"</f>
        <v>200802001599</v>
      </c>
      <c r="H870">
        <v>770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Z870">
        <v>0</v>
      </c>
      <c r="AA870">
        <v>0</v>
      </c>
      <c r="AB870">
        <v>0</v>
      </c>
      <c r="AC870">
        <v>0</v>
      </c>
      <c r="AD870">
        <v>800</v>
      </c>
    </row>
    <row r="871" spans="1:30" x14ac:dyDescent="0.25">
      <c r="H871" t="s">
        <v>1811</v>
      </c>
    </row>
    <row r="872" spans="1:30" x14ac:dyDescent="0.25">
      <c r="A872">
        <v>433</v>
      </c>
      <c r="B872">
        <v>1300</v>
      </c>
      <c r="C872" t="s">
        <v>1812</v>
      </c>
      <c r="D872" t="s">
        <v>1582</v>
      </c>
      <c r="E872" t="s">
        <v>22</v>
      </c>
      <c r="F872" t="s">
        <v>1813</v>
      </c>
      <c r="G872" t="str">
        <f>"00151372"</f>
        <v>00151372</v>
      </c>
      <c r="H872" t="s">
        <v>1279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50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Z872">
        <v>0</v>
      </c>
      <c r="AA872">
        <v>0</v>
      </c>
      <c r="AB872">
        <v>0</v>
      </c>
      <c r="AC872">
        <v>0</v>
      </c>
      <c r="AD872" t="s">
        <v>1814</v>
      </c>
    </row>
    <row r="873" spans="1:30" x14ac:dyDescent="0.25">
      <c r="H873">
        <v>1004</v>
      </c>
    </row>
    <row r="874" spans="1:30" x14ac:dyDescent="0.25">
      <c r="A874">
        <v>434</v>
      </c>
      <c r="B874">
        <v>4159</v>
      </c>
      <c r="C874" t="s">
        <v>1815</v>
      </c>
      <c r="D874" t="s">
        <v>56</v>
      </c>
      <c r="E874" t="s">
        <v>677</v>
      </c>
      <c r="F874" t="s">
        <v>1816</v>
      </c>
      <c r="G874" t="str">
        <f>"00340641"</f>
        <v>00340641</v>
      </c>
      <c r="H874" t="s">
        <v>312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70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Z874">
        <v>0</v>
      </c>
      <c r="AA874">
        <v>0</v>
      </c>
      <c r="AB874">
        <v>0</v>
      </c>
      <c r="AC874">
        <v>0</v>
      </c>
      <c r="AD874" t="s">
        <v>1817</v>
      </c>
    </row>
    <row r="875" spans="1:30" x14ac:dyDescent="0.25">
      <c r="H875">
        <v>1004</v>
      </c>
    </row>
    <row r="876" spans="1:30" x14ac:dyDescent="0.25">
      <c r="A876">
        <v>435</v>
      </c>
      <c r="B876">
        <v>1277</v>
      </c>
      <c r="C876" t="s">
        <v>1818</v>
      </c>
      <c r="D876" t="s">
        <v>1819</v>
      </c>
      <c r="E876" t="s">
        <v>1531</v>
      </c>
      <c r="F876" t="s">
        <v>1820</v>
      </c>
      <c r="G876" t="str">
        <f>"00154209"</f>
        <v>00154209</v>
      </c>
      <c r="H876" t="s">
        <v>232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0</v>
      </c>
      <c r="X876">
        <v>0</v>
      </c>
      <c r="Z876">
        <v>0</v>
      </c>
      <c r="AA876">
        <v>0</v>
      </c>
      <c r="AB876">
        <v>0</v>
      </c>
      <c r="AC876">
        <v>0</v>
      </c>
      <c r="AD876" t="s">
        <v>1821</v>
      </c>
    </row>
    <row r="877" spans="1:30" x14ac:dyDescent="0.25">
      <c r="H877" t="s">
        <v>1822</v>
      </c>
    </row>
    <row r="878" spans="1:30" x14ac:dyDescent="0.25">
      <c r="A878">
        <v>436</v>
      </c>
      <c r="B878">
        <v>5074</v>
      </c>
      <c r="C878" t="s">
        <v>1823</v>
      </c>
      <c r="D878" t="s">
        <v>124</v>
      </c>
      <c r="E878" t="s">
        <v>56</v>
      </c>
      <c r="F878" t="s">
        <v>1824</v>
      </c>
      <c r="G878" t="str">
        <f>"201412005116"</f>
        <v>201412005116</v>
      </c>
      <c r="H878" t="s">
        <v>1492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1</v>
      </c>
      <c r="W878">
        <v>7</v>
      </c>
      <c r="X878">
        <v>0</v>
      </c>
      <c r="Z878">
        <v>0</v>
      </c>
      <c r="AA878">
        <v>0</v>
      </c>
      <c r="AB878">
        <v>0</v>
      </c>
      <c r="AC878">
        <v>0</v>
      </c>
      <c r="AD878" t="s">
        <v>200</v>
      </c>
    </row>
    <row r="879" spans="1:30" x14ac:dyDescent="0.25">
      <c r="H879" t="s">
        <v>448</v>
      </c>
    </row>
    <row r="880" spans="1:30" x14ac:dyDescent="0.25">
      <c r="A880">
        <v>437</v>
      </c>
      <c r="B880">
        <v>1726</v>
      </c>
      <c r="C880" t="s">
        <v>1825</v>
      </c>
      <c r="D880" t="s">
        <v>49</v>
      </c>
      <c r="E880" t="s">
        <v>55</v>
      </c>
      <c r="F880" t="s">
        <v>1826</v>
      </c>
      <c r="G880" t="str">
        <f>"201402003576"</f>
        <v>201402003576</v>
      </c>
      <c r="H880" t="s">
        <v>1621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30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Z880">
        <v>0</v>
      </c>
      <c r="AA880">
        <v>0</v>
      </c>
      <c r="AB880">
        <v>0</v>
      </c>
      <c r="AC880">
        <v>0</v>
      </c>
      <c r="AD880" t="s">
        <v>1827</v>
      </c>
    </row>
    <row r="881" spans="1:30" x14ac:dyDescent="0.25">
      <c r="H881">
        <v>1004</v>
      </c>
    </row>
    <row r="882" spans="1:30" x14ac:dyDescent="0.25">
      <c r="A882">
        <v>438</v>
      </c>
      <c r="B882">
        <v>1233</v>
      </c>
      <c r="C882" t="s">
        <v>1828</v>
      </c>
      <c r="D882" t="s">
        <v>22</v>
      </c>
      <c r="E882" t="s">
        <v>78</v>
      </c>
      <c r="F882" t="s">
        <v>1829</v>
      </c>
      <c r="G882" t="str">
        <f>"00301697"</f>
        <v>00301697</v>
      </c>
      <c r="H882" t="s">
        <v>1570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Z882">
        <v>0</v>
      </c>
      <c r="AA882">
        <v>0</v>
      </c>
      <c r="AB882">
        <v>0</v>
      </c>
      <c r="AC882">
        <v>0</v>
      </c>
      <c r="AD882" t="s">
        <v>1830</v>
      </c>
    </row>
    <row r="883" spans="1:30" x14ac:dyDescent="0.25">
      <c r="H883">
        <v>1004</v>
      </c>
    </row>
    <row r="884" spans="1:30" x14ac:dyDescent="0.25">
      <c r="A884">
        <v>439</v>
      </c>
      <c r="B884">
        <v>3799</v>
      </c>
      <c r="C884" t="s">
        <v>1831</v>
      </c>
      <c r="D884" t="s">
        <v>21</v>
      </c>
      <c r="E884" t="s">
        <v>22</v>
      </c>
      <c r="F884" t="s">
        <v>1832</v>
      </c>
      <c r="G884" t="str">
        <f>"00352252"</f>
        <v>00352252</v>
      </c>
      <c r="H884" t="s">
        <v>1362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Z884">
        <v>0</v>
      </c>
      <c r="AA884">
        <v>0</v>
      </c>
      <c r="AB884">
        <v>0</v>
      </c>
      <c r="AC884">
        <v>0</v>
      </c>
      <c r="AD884" t="s">
        <v>1833</v>
      </c>
    </row>
    <row r="885" spans="1:30" x14ac:dyDescent="0.25">
      <c r="H885" t="s">
        <v>1834</v>
      </c>
    </row>
    <row r="886" spans="1:30" x14ac:dyDescent="0.25">
      <c r="A886">
        <v>440</v>
      </c>
      <c r="B886">
        <v>5132</v>
      </c>
      <c r="C886" t="s">
        <v>1835</v>
      </c>
      <c r="D886" t="s">
        <v>1836</v>
      </c>
      <c r="E886" t="s">
        <v>56</v>
      </c>
      <c r="F886" t="s">
        <v>1837</v>
      </c>
      <c r="G886" t="str">
        <f>"00369106"</f>
        <v>00369106</v>
      </c>
      <c r="H886">
        <v>715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Z886">
        <v>0</v>
      </c>
      <c r="AA886">
        <v>0</v>
      </c>
      <c r="AB886">
        <v>0</v>
      </c>
      <c r="AC886">
        <v>0</v>
      </c>
      <c r="AD886">
        <v>785</v>
      </c>
    </row>
    <row r="887" spans="1:30" x14ac:dyDescent="0.25">
      <c r="H887">
        <v>1004</v>
      </c>
    </row>
    <row r="888" spans="1:30" x14ac:dyDescent="0.25">
      <c r="A888">
        <v>441</v>
      </c>
      <c r="B888">
        <v>3099</v>
      </c>
      <c r="C888" t="s">
        <v>1838</v>
      </c>
      <c r="D888" t="s">
        <v>55</v>
      </c>
      <c r="E888" t="s">
        <v>959</v>
      </c>
      <c r="F888" t="s">
        <v>1839</v>
      </c>
      <c r="G888" t="str">
        <f>"00251182"</f>
        <v>00251182</v>
      </c>
      <c r="H888" t="s">
        <v>478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Z888">
        <v>0</v>
      </c>
      <c r="AA888">
        <v>0</v>
      </c>
      <c r="AB888">
        <v>0</v>
      </c>
      <c r="AC888">
        <v>0</v>
      </c>
      <c r="AD888" t="s">
        <v>1840</v>
      </c>
    </row>
    <row r="889" spans="1:30" x14ac:dyDescent="0.25">
      <c r="H889" t="s">
        <v>1841</v>
      </c>
    </row>
    <row r="890" spans="1:30" x14ac:dyDescent="0.25">
      <c r="A890">
        <v>442</v>
      </c>
      <c r="B890">
        <v>1738</v>
      </c>
      <c r="C890" t="s">
        <v>1842</v>
      </c>
      <c r="D890" t="s">
        <v>1764</v>
      </c>
      <c r="E890" t="s">
        <v>1470</v>
      </c>
      <c r="F890" t="s">
        <v>1843</v>
      </c>
      <c r="G890" t="str">
        <f>"00261470"</f>
        <v>00261470</v>
      </c>
      <c r="H890" t="s">
        <v>1844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Z890">
        <v>0</v>
      </c>
      <c r="AA890">
        <v>0</v>
      </c>
      <c r="AB890">
        <v>0</v>
      </c>
      <c r="AC890">
        <v>0</v>
      </c>
      <c r="AD890" t="s">
        <v>1845</v>
      </c>
    </row>
    <row r="891" spans="1:30" x14ac:dyDescent="0.25">
      <c r="H891">
        <v>1004</v>
      </c>
    </row>
    <row r="892" spans="1:30" x14ac:dyDescent="0.25">
      <c r="A892">
        <v>443</v>
      </c>
      <c r="B892">
        <v>4461</v>
      </c>
      <c r="C892" t="s">
        <v>1846</v>
      </c>
      <c r="D892" t="s">
        <v>1847</v>
      </c>
      <c r="E892" t="s">
        <v>741</v>
      </c>
      <c r="F892" t="s">
        <v>1848</v>
      </c>
      <c r="G892" t="str">
        <f>"00174236"</f>
        <v>00174236</v>
      </c>
      <c r="H892" t="s">
        <v>237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0</v>
      </c>
      <c r="X892">
        <v>0</v>
      </c>
      <c r="Z892">
        <v>0</v>
      </c>
      <c r="AA892">
        <v>0</v>
      </c>
      <c r="AB892">
        <v>0</v>
      </c>
      <c r="AC892">
        <v>0</v>
      </c>
      <c r="AD892" t="s">
        <v>1849</v>
      </c>
    </row>
    <row r="893" spans="1:30" x14ac:dyDescent="0.25">
      <c r="H893">
        <v>1004</v>
      </c>
    </row>
    <row r="894" spans="1:30" x14ac:dyDescent="0.25">
      <c r="A894">
        <v>444</v>
      </c>
      <c r="B894">
        <v>5211</v>
      </c>
      <c r="C894" t="s">
        <v>1850</v>
      </c>
      <c r="D894" t="s">
        <v>29</v>
      </c>
      <c r="E894" t="s">
        <v>327</v>
      </c>
      <c r="F894" t="s">
        <v>1851</v>
      </c>
      <c r="G894" t="str">
        <f>"00133197"</f>
        <v>00133197</v>
      </c>
      <c r="H894" t="s">
        <v>1852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30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9</v>
      </c>
      <c r="W894">
        <v>63</v>
      </c>
      <c r="X894">
        <v>0</v>
      </c>
      <c r="Z894">
        <v>0</v>
      </c>
      <c r="AA894">
        <v>0</v>
      </c>
      <c r="AB894">
        <v>0</v>
      </c>
      <c r="AC894">
        <v>0</v>
      </c>
      <c r="AD894" t="s">
        <v>1853</v>
      </c>
    </row>
    <row r="895" spans="1:30" x14ac:dyDescent="0.25">
      <c r="H895" t="s">
        <v>31</v>
      </c>
    </row>
    <row r="896" spans="1:30" x14ac:dyDescent="0.25">
      <c r="A896">
        <v>445</v>
      </c>
      <c r="B896">
        <v>2115</v>
      </c>
      <c r="C896" t="s">
        <v>1854</v>
      </c>
      <c r="D896" t="s">
        <v>84</v>
      </c>
      <c r="E896" t="s">
        <v>1855</v>
      </c>
      <c r="F896" t="s">
        <v>1856</v>
      </c>
      <c r="G896" t="str">
        <f>"00313303"</f>
        <v>00313303</v>
      </c>
      <c r="H896">
        <v>748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Z896">
        <v>0</v>
      </c>
      <c r="AA896">
        <v>0</v>
      </c>
      <c r="AB896">
        <v>0</v>
      </c>
      <c r="AC896">
        <v>0</v>
      </c>
      <c r="AD896">
        <v>778</v>
      </c>
    </row>
    <row r="897" spans="1:30" x14ac:dyDescent="0.25">
      <c r="H897" t="s">
        <v>31</v>
      </c>
    </row>
    <row r="898" spans="1:30" x14ac:dyDescent="0.25">
      <c r="A898">
        <v>446</v>
      </c>
      <c r="B898">
        <v>1576</v>
      </c>
      <c r="C898" t="s">
        <v>1857</v>
      </c>
      <c r="D898" t="s">
        <v>102</v>
      </c>
      <c r="E898" t="s">
        <v>114</v>
      </c>
      <c r="F898" t="s">
        <v>1858</v>
      </c>
      <c r="G898" t="str">
        <f>"201412001182"</f>
        <v>201412001182</v>
      </c>
      <c r="H898" t="s">
        <v>1859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5</v>
      </c>
      <c r="W898">
        <v>35</v>
      </c>
      <c r="X898">
        <v>0</v>
      </c>
      <c r="Z898">
        <v>0</v>
      </c>
      <c r="AA898">
        <v>0</v>
      </c>
      <c r="AB898">
        <v>0</v>
      </c>
      <c r="AC898">
        <v>0</v>
      </c>
      <c r="AD898" t="s">
        <v>1860</v>
      </c>
    </row>
    <row r="899" spans="1:30" x14ac:dyDescent="0.25">
      <c r="H899">
        <v>1004</v>
      </c>
    </row>
    <row r="900" spans="1:30" x14ac:dyDescent="0.25">
      <c r="A900">
        <v>447</v>
      </c>
      <c r="B900">
        <v>1670</v>
      </c>
      <c r="C900" t="s">
        <v>1861</v>
      </c>
      <c r="D900" t="s">
        <v>1862</v>
      </c>
      <c r="E900" t="s">
        <v>148</v>
      </c>
      <c r="F900" t="s">
        <v>1863</v>
      </c>
      <c r="G900" t="str">
        <f>"00163488"</f>
        <v>00163488</v>
      </c>
      <c r="H900" t="s">
        <v>383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Z900">
        <v>1</v>
      </c>
      <c r="AA900">
        <v>0</v>
      </c>
      <c r="AB900">
        <v>0</v>
      </c>
      <c r="AC900">
        <v>0</v>
      </c>
      <c r="AD900" t="s">
        <v>383</v>
      </c>
    </row>
    <row r="901" spans="1:30" x14ac:dyDescent="0.25">
      <c r="H901">
        <v>1004</v>
      </c>
    </row>
    <row r="902" spans="1:30" x14ac:dyDescent="0.25">
      <c r="A902">
        <v>448</v>
      </c>
      <c r="B902">
        <v>4150</v>
      </c>
      <c r="C902" t="s">
        <v>1864</v>
      </c>
      <c r="D902" t="s">
        <v>762</v>
      </c>
      <c r="E902" t="s">
        <v>1865</v>
      </c>
      <c r="F902" t="s">
        <v>1866</v>
      </c>
      <c r="G902" t="str">
        <f>"00351279"</f>
        <v>00351279</v>
      </c>
      <c r="H902" t="s">
        <v>283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70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Z902">
        <v>0</v>
      </c>
      <c r="AA902">
        <v>0</v>
      </c>
      <c r="AB902">
        <v>0</v>
      </c>
      <c r="AC902">
        <v>0</v>
      </c>
      <c r="AD902" t="s">
        <v>1867</v>
      </c>
    </row>
    <row r="903" spans="1:30" x14ac:dyDescent="0.25">
      <c r="H903" t="s">
        <v>1868</v>
      </c>
    </row>
    <row r="904" spans="1:30" x14ac:dyDescent="0.25">
      <c r="A904">
        <v>449</v>
      </c>
      <c r="B904">
        <v>4906</v>
      </c>
      <c r="C904" t="s">
        <v>1869</v>
      </c>
      <c r="D904" t="s">
        <v>14</v>
      </c>
      <c r="E904" t="s">
        <v>102</v>
      </c>
      <c r="F904" t="s">
        <v>1870</v>
      </c>
      <c r="G904" t="str">
        <f>"00363603"</f>
        <v>00363603</v>
      </c>
      <c r="H904" t="s">
        <v>1258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Z904">
        <v>0</v>
      </c>
      <c r="AA904">
        <v>0</v>
      </c>
      <c r="AB904">
        <v>0</v>
      </c>
      <c r="AC904">
        <v>0</v>
      </c>
      <c r="AD904" t="s">
        <v>1871</v>
      </c>
    </row>
    <row r="905" spans="1:30" x14ac:dyDescent="0.25">
      <c r="H905" t="s">
        <v>1024</v>
      </c>
    </row>
    <row r="906" spans="1:30" x14ac:dyDescent="0.25">
      <c r="A906">
        <v>450</v>
      </c>
      <c r="B906">
        <v>2332</v>
      </c>
      <c r="C906" t="s">
        <v>1872</v>
      </c>
      <c r="D906" t="s">
        <v>56</v>
      </c>
      <c r="E906" t="s">
        <v>959</v>
      </c>
      <c r="F906" t="s">
        <v>1873</v>
      </c>
      <c r="G906" t="str">
        <f>"00339029"</f>
        <v>00339029</v>
      </c>
      <c r="H906" t="s">
        <v>1085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Z906">
        <v>0</v>
      </c>
      <c r="AA906">
        <v>0</v>
      </c>
      <c r="AB906">
        <v>0</v>
      </c>
      <c r="AC906">
        <v>0</v>
      </c>
      <c r="AD906" t="s">
        <v>1874</v>
      </c>
    </row>
    <row r="907" spans="1:30" x14ac:dyDescent="0.25">
      <c r="H907">
        <v>1004</v>
      </c>
    </row>
    <row r="908" spans="1:30" x14ac:dyDescent="0.25">
      <c r="A908">
        <v>451</v>
      </c>
      <c r="B908">
        <v>1400</v>
      </c>
      <c r="C908" t="s">
        <v>1875</v>
      </c>
      <c r="D908" t="s">
        <v>28</v>
      </c>
      <c r="E908" t="s">
        <v>96</v>
      </c>
      <c r="F908" t="s">
        <v>1876</v>
      </c>
      <c r="G908" t="str">
        <f>"00146974"</f>
        <v>00146974</v>
      </c>
      <c r="H908" t="s">
        <v>1533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Z908">
        <v>1</v>
      </c>
      <c r="AA908">
        <v>0</v>
      </c>
      <c r="AB908">
        <v>0</v>
      </c>
      <c r="AC908">
        <v>0</v>
      </c>
      <c r="AD908" t="s">
        <v>1877</v>
      </c>
    </row>
    <row r="909" spans="1:30" x14ac:dyDescent="0.25">
      <c r="H909">
        <v>1004</v>
      </c>
    </row>
    <row r="910" spans="1:30" x14ac:dyDescent="0.25">
      <c r="A910">
        <v>452</v>
      </c>
      <c r="B910">
        <v>2358</v>
      </c>
      <c r="C910" t="s">
        <v>1878</v>
      </c>
      <c r="D910" t="s">
        <v>1879</v>
      </c>
      <c r="E910" t="s">
        <v>1880</v>
      </c>
      <c r="F910" t="s">
        <v>1881</v>
      </c>
      <c r="G910" t="str">
        <f>"00369026"</f>
        <v>00369026</v>
      </c>
      <c r="H910" t="s">
        <v>62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70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0</v>
      </c>
      <c r="X910">
        <v>0</v>
      </c>
      <c r="Z910">
        <v>0</v>
      </c>
      <c r="AA910">
        <v>0</v>
      </c>
      <c r="AB910">
        <v>0</v>
      </c>
      <c r="AC910">
        <v>0</v>
      </c>
      <c r="AD910" t="s">
        <v>1882</v>
      </c>
    </row>
    <row r="911" spans="1:30" x14ac:dyDescent="0.25">
      <c r="H911">
        <v>1004</v>
      </c>
    </row>
    <row r="912" spans="1:30" x14ac:dyDescent="0.25">
      <c r="A912">
        <v>453</v>
      </c>
      <c r="B912">
        <v>2758</v>
      </c>
      <c r="C912" t="s">
        <v>1883</v>
      </c>
      <c r="D912" t="s">
        <v>29</v>
      </c>
      <c r="E912" t="s">
        <v>22</v>
      </c>
      <c r="F912" t="s">
        <v>1884</v>
      </c>
      <c r="G912" t="str">
        <f>"00363692"</f>
        <v>00363692</v>
      </c>
      <c r="H912">
        <v>715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50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Z912">
        <v>0</v>
      </c>
      <c r="AA912">
        <v>0</v>
      </c>
      <c r="AB912">
        <v>0</v>
      </c>
      <c r="AC912">
        <v>0</v>
      </c>
      <c r="AD912">
        <v>765</v>
      </c>
    </row>
    <row r="913" spans="1:30" x14ac:dyDescent="0.25">
      <c r="H913" t="s">
        <v>31</v>
      </c>
    </row>
    <row r="914" spans="1:30" x14ac:dyDescent="0.25">
      <c r="A914">
        <v>454</v>
      </c>
      <c r="B914">
        <v>3881</v>
      </c>
      <c r="C914" t="s">
        <v>1885</v>
      </c>
      <c r="D914" t="s">
        <v>1886</v>
      </c>
      <c r="E914" t="s">
        <v>959</v>
      </c>
      <c r="F914" t="s">
        <v>1887</v>
      </c>
      <c r="G914" t="str">
        <f>"00075238"</f>
        <v>00075238</v>
      </c>
      <c r="H914" t="s">
        <v>510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Z914">
        <v>0</v>
      </c>
      <c r="AA914">
        <v>0</v>
      </c>
      <c r="AB914">
        <v>0</v>
      </c>
      <c r="AC914">
        <v>0</v>
      </c>
      <c r="AD914" t="s">
        <v>1888</v>
      </c>
    </row>
    <row r="915" spans="1:30" x14ac:dyDescent="0.25">
      <c r="H915" t="s">
        <v>1266</v>
      </c>
    </row>
    <row r="916" spans="1:30" x14ac:dyDescent="0.25">
      <c r="A916">
        <v>455</v>
      </c>
      <c r="B916">
        <v>528</v>
      </c>
      <c r="C916" t="s">
        <v>1889</v>
      </c>
      <c r="D916" t="s">
        <v>1890</v>
      </c>
      <c r="E916" t="s">
        <v>1891</v>
      </c>
      <c r="F916" t="s">
        <v>1892</v>
      </c>
      <c r="G916" t="str">
        <f>"00011301"</f>
        <v>00011301</v>
      </c>
      <c r="H916" t="s">
        <v>1893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50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-2</v>
      </c>
      <c r="W916">
        <v>-14</v>
      </c>
      <c r="X916">
        <v>0</v>
      </c>
      <c r="Z916">
        <v>0</v>
      </c>
      <c r="AA916">
        <v>0</v>
      </c>
      <c r="AB916">
        <v>2</v>
      </c>
      <c r="AC916">
        <v>34</v>
      </c>
      <c r="AD916" t="s">
        <v>1894</v>
      </c>
    </row>
    <row r="917" spans="1:30" x14ac:dyDescent="0.25">
      <c r="H917">
        <v>1004</v>
      </c>
    </row>
    <row r="918" spans="1:30" x14ac:dyDescent="0.25">
      <c r="A918">
        <v>456</v>
      </c>
      <c r="B918">
        <v>3652</v>
      </c>
      <c r="C918" t="s">
        <v>1549</v>
      </c>
      <c r="D918" t="s">
        <v>292</v>
      </c>
      <c r="E918" t="s">
        <v>793</v>
      </c>
      <c r="F918" t="s">
        <v>1895</v>
      </c>
      <c r="G918" t="str">
        <f>"00156275"</f>
        <v>00156275</v>
      </c>
      <c r="H918" t="s">
        <v>904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Z918">
        <v>0</v>
      </c>
      <c r="AA918">
        <v>0</v>
      </c>
      <c r="AB918">
        <v>5</v>
      </c>
      <c r="AC918">
        <v>85</v>
      </c>
      <c r="AD918" t="s">
        <v>1896</v>
      </c>
    </row>
    <row r="919" spans="1:30" x14ac:dyDescent="0.25">
      <c r="H919" t="s">
        <v>1897</v>
      </c>
    </row>
    <row r="920" spans="1:30" x14ac:dyDescent="0.25">
      <c r="A920">
        <v>457</v>
      </c>
      <c r="B920">
        <v>173</v>
      </c>
      <c r="C920" t="s">
        <v>1898</v>
      </c>
      <c r="D920" t="s">
        <v>46</v>
      </c>
      <c r="E920" t="s">
        <v>29</v>
      </c>
      <c r="F920" t="s">
        <v>1899</v>
      </c>
      <c r="G920" t="str">
        <f>"200712004712"</f>
        <v>200712004712</v>
      </c>
      <c r="H920" t="s">
        <v>1049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Z920">
        <v>0</v>
      </c>
      <c r="AA920">
        <v>0</v>
      </c>
      <c r="AB920">
        <v>0</v>
      </c>
      <c r="AC920">
        <v>0</v>
      </c>
      <c r="AD920" t="s">
        <v>1900</v>
      </c>
    </row>
    <row r="921" spans="1:30" x14ac:dyDescent="0.25">
      <c r="H921">
        <v>1004</v>
      </c>
    </row>
    <row r="922" spans="1:30" x14ac:dyDescent="0.25">
      <c r="A922">
        <v>458</v>
      </c>
      <c r="B922">
        <v>3455</v>
      </c>
      <c r="C922" t="s">
        <v>1901</v>
      </c>
      <c r="D922" t="s">
        <v>78</v>
      </c>
      <c r="E922" t="s">
        <v>22</v>
      </c>
      <c r="F922" t="s">
        <v>1902</v>
      </c>
      <c r="G922" t="str">
        <f>"00321865"</f>
        <v>00321865</v>
      </c>
      <c r="H922" t="s">
        <v>986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Z922">
        <v>0</v>
      </c>
      <c r="AA922">
        <v>0</v>
      </c>
      <c r="AB922">
        <v>0</v>
      </c>
      <c r="AC922">
        <v>0</v>
      </c>
      <c r="AD922" t="s">
        <v>1903</v>
      </c>
    </row>
    <row r="923" spans="1:30" x14ac:dyDescent="0.25">
      <c r="H923">
        <v>1004</v>
      </c>
    </row>
    <row r="924" spans="1:30" x14ac:dyDescent="0.25">
      <c r="A924">
        <v>459</v>
      </c>
      <c r="B924">
        <v>458</v>
      </c>
      <c r="C924" t="s">
        <v>1904</v>
      </c>
      <c r="D924" t="s">
        <v>1905</v>
      </c>
      <c r="E924" t="s">
        <v>84</v>
      </c>
      <c r="F924" t="s">
        <v>1906</v>
      </c>
      <c r="G924" t="str">
        <f>"00115569"</f>
        <v>00115569</v>
      </c>
      <c r="H924" t="s">
        <v>392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Z924">
        <v>0</v>
      </c>
      <c r="AA924">
        <v>0</v>
      </c>
      <c r="AB924">
        <v>0</v>
      </c>
      <c r="AC924">
        <v>0</v>
      </c>
      <c r="AD924" t="s">
        <v>1907</v>
      </c>
    </row>
    <row r="925" spans="1:30" x14ac:dyDescent="0.25">
      <c r="H925">
        <v>1004</v>
      </c>
    </row>
    <row r="926" spans="1:30" x14ac:dyDescent="0.25">
      <c r="A926">
        <v>460</v>
      </c>
      <c r="B926">
        <v>2</v>
      </c>
      <c r="C926" t="s">
        <v>1908</v>
      </c>
      <c r="D926" t="s">
        <v>1909</v>
      </c>
      <c r="E926" t="s">
        <v>281</v>
      </c>
      <c r="F926" t="s">
        <v>1910</v>
      </c>
      <c r="G926" t="str">
        <f>"00187735"</f>
        <v>00187735</v>
      </c>
      <c r="H926" t="s">
        <v>874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Z926">
        <v>0</v>
      </c>
      <c r="AA926">
        <v>0</v>
      </c>
      <c r="AB926">
        <v>0</v>
      </c>
      <c r="AC926">
        <v>0</v>
      </c>
      <c r="AD926" t="s">
        <v>1911</v>
      </c>
    </row>
    <row r="927" spans="1:30" x14ac:dyDescent="0.25">
      <c r="H927" t="s">
        <v>31</v>
      </c>
    </row>
    <row r="928" spans="1:30" x14ac:dyDescent="0.25">
      <c r="A928">
        <v>461</v>
      </c>
      <c r="B928">
        <v>4143</v>
      </c>
      <c r="C928" t="s">
        <v>1912</v>
      </c>
      <c r="D928" t="s">
        <v>141</v>
      </c>
      <c r="E928" t="s">
        <v>124</v>
      </c>
      <c r="F928" t="s">
        <v>1913</v>
      </c>
      <c r="G928" t="str">
        <f>"00348802"</f>
        <v>00348802</v>
      </c>
      <c r="H928" t="s">
        <v>371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Z928">
        <v>0</v>
      </c>
      <c r="AA928">
        <v>0</v>
      </c>
      <c r="AB928">
        <v>0</v>
      </c>
      <c r="AC928">
        <v>0</v>
      </c>
      <c r="AD928" t="s">
        <v>1914</v>
      </c>
    </row>
    <row r="929" spans="1:30" x14ac:dyDescent="0.25">
      <c r="H929" t="s">
        <v>70</v>
      </c>
    </row>
    <row r="930" spans="1:30" x14ac:dyDescent="0.25">
      <c r="A930">
        <v>462</v>
      </c>
      <c r="B930">
        <v>285</v>
      </c>
      <c r="C930" t="s">
        <v>1915</v>
      </c>
      <c r="D930" t="s">
        <v>78</v>
      </c>
      <c r="E930" t="s">
        <v>28</v>
      </c>
      <c r="F930" t="s">
        <v>1916</v>
      </c>
      <c r="G930" t="str">
        <f>"00140521"</f>
        <v>00140521</v>
      </c>
      <c r="H930" t="s">
        <v>1049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Z930">
        <v>0</v>
      </c>
      <c r="AA930">
        <v>0</v>
      </c>
      <c r="AB930">
        <v>0</v>
      </c>
      <c r="AC930">
        <v>0</v>
      </c>
      <c r="AD930" t="s">
        <v>1049</v>
      </c>
    </row>
    <row r="931" spans="1:30" x14ac:dyDescent="0.25">
      <c r="H931" t="s">
        <v>1917</v>
      </c>
    </row>
    <row r="932" spans="1:30" x14ac:dyDescent="0.25">
      <c r="A932">
        <v>463</v>
      </c>
      <c r="B932">
        <v>271</v>
      </c>
      <c r="C932" t="s">
        <v>1918</v>
      </c>
      <c r="D932" t="s">
        <v>72</v>
      </c>
      <c r="E932" t="s">
        <v>1919</v>
      </c>
      <c r="F932" t="s">
        <v>1920</v>
      </c>
      <c r="G932" t="str">
        <f>"00083294"</f>
        <v>00083294</v>
      </c>
      <c r="H932">
        <v>682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Z932">
        <v>0</v>
      </c>
      <c r="AA932">
        <v>0</v>
      </c>
      <c r="AB932">
        <v>0</v>
      </c>
      <c r="AC932">
        <v>0</v>
      </c>
      <c r="AD932">
        <v>712</v>
      </c>
    </row>
    <row r="933" spans="1:30" x14ac:dyDescent="0.25">
      <c r="H933">
        <v>1004</v>
      </c>
    </row>
    <row r="934" spans="1:30" x14ac:dyDescent="0.25">
      <c r="A934">
        <v>464</v>
      </c>
      <c r="B934">
        <v>5154</v>
      </c>
      <c r="C934" t="s">
        <v>1921</v>
      </c>
      <c r="D934" t="s">
        <v>1922</v>
      </c>
      <c r="E934" t="s">
        <v>505</v>
      </c>
      <c r="F934" t="s">
        <v>1923</v>
      </c>
      <c r="G934" t="str">
        <f>"00370333"</f>
        <v>00370333</v>
      </c>
      <c r="H934" t="s">
        <v>1357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Z934">
        <v>0</v>
      </c>
      <c r="AA934">
        <v>0</v>
      </c>
      <c r="AB934">
        <v>0</v>
      </c>
      <c r="AC934">
        <v>0</v>
      </c>
      <c r="AD934" t="s">
        <v>1924</v>
      </c>
    </row>
    <row r="935" spans="1:30" x14ac:dyDescent="0.25">
      <c r="H935" t="s">
        <v>533</v>
      </c>
    </row>
    <row r="936" spans="1:30" x14ac:dyDescent="0.25">
      <c r="A936">
        <v>465</v>
      </c>
      <c r="B936">
        <v>3642</v>
      </c>
      <c r="C936" t="s">
        <v>1925</v>
      </c>
      <c r="D936" t="s">
        <v>22</v>
      </c>
      <c r="E936" t="s">
        <v>55</v>
      </c>
      <c r="F936" t="s">
        <v>1926</v>
      </c>
      <c r="G936" t="str">
        <f>"00283534"</f>
        <v>00283534</v>
      </c>
      <c r="H936" t="s">
        <v>1788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Z936">
        <v>0</v>
      </c>
      <c r="AA936">
        <v>0</v>
      </c>
      <c r="AB936">
        <v>0</v>
      </c>
      <c r="AC936">
        <v>0</v>
      </c>
      <c r="AD936" t="s">
        <v>1927</v>
      </c>
    </row>
    <row r="937" spans="1:30" x14ac:dyDescent="0.25">
      <c r="H937">
        <v>1004</v>
      </c>
    </row>
    <row r="938" spans="1:30" x14ac:dyDescent="0.25">
      <c r="A938">
        <v>466</v>
      </c>
      <c r="B938">
        <v>5115</v>
      </c>
      <c r="C938" t="s">
        <v>1288</v>
      </c>
      <c r="D938" t="s">
        <v>49</v>
      </c>
      <c r="E938" t="s">
        <v>95</v>
      </c>
      <c r="F938" t="s">
        <v>1928</v>
      </c>
      <c r="G938" t="str">
        <f>"201511025262"</f>
        <v>201511025262</v>
      </c>
      <c r="H938" t="s">
        <v>1929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Z938">
        <v>0</v>
      </c>
      <c r="AA938">
        <v>0</v>
      </c>
      <c r="AB938">
        <v>0</v>
      </c>
      <c r="AC938">
        <v>0</v>
      </c>
      <c r="AD938" t="s">
        <v>1930</v>
      </c>
    </row>
    <row r="939" spans="1:30" x14ac:dyDescent="0.25">
      <c r="H939" t="s">
        <v>1607</v>
      </c>
    </row>
    <row r="940" spans="1:30" x14ac:dyDescent="0.25">
      <c r="A940">
        <v>467</v>
      </c>
      <c r="B940">
        <v>4819</v>
      </c>
      <c r="C940" t="s">
        <v>1931</v>
      </c>
      <c r="D940" t="s">
        <v>28</v>
      </c>
      <c r="E940" t="s">
        <v>124</v>
      </c>
      <c r="F940" t="s">
        <v>1932</v>
      </c>
      <c r="G940" t="str">
        <f>"201412006979"</f>
        <v>201412006979</v>
      </c>
      <c r="H940" t="s">
        <v>340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Z940">
        <v>0</v>
      </c>
      <c r="AA940">
        <v>0</v>
      </c>
      <c r="AB940">
        <v>0</v>
      </c>
      <c r="AC940">
        <v>0</v>
      </c>
      <c r="AD940" t="s">
        <v>340</v>
      </c>
    </row>
    <row r="941" spans="1:30" x14ac:dyDescent="0.25">
      <c r="H941">
        <v>1004</v>
      </c>
    </row>
    <row r="942" spans="1:30" x14ac:dyDescent="0.25">
      <c r="A942">
        <v>468</v>
      </c>
      <c r="B942">
        <v>331</v>
      </c>
      <c r="C942" t="s">
        <v>1933</v>
      </c>
      <c r="D942" t="s">
        <v>21</v>
      </c>
      <c r="E942" t="s">
        <v>95</v>
      </c>
      <c r="F942" t="s">
        <v>1934</v>
      </c>
      <c r="G942" t="str">
        <f>"00299291"</f>
        <v>00299291</v>
      </c>
      <c r="H942" t="s">
        <v>1935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50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Z942">
        <v>0</v>
      </c>
      <c r="AA942">
        <v>0</v>
      </c>
      <c r="AB942">
        <v>0</v>
      </c>
      <c r="AC942">
        <v>0</v>
      </c>
      <c r="AD942" t="s">
        <v>1936</v>
      </c>
    </row>
    <row r="943" spans="1:30" x14ac:dyDescent="0.25">
      <c r="H943">
        <v>1004</v>
      </c>
    </row>
    <row r="944" spans="1:30" x14ac:dyDescent="0.25">
      <c r="A944">
        <v>469</v>
      </c>
      <c r="B944">
        <v>2013</v>
      </c>
      <c r="C944" t="s">
        <v>1937</v>
      </c>
      <c r="D944" t="s">
        <v>281</v>
      </c>
      <c r="E944" t="s">
        <v>1938</v>
      </c>
      <c r="F944" t="s">
        <v>1939</v>
      </c>
      <c r="G944" t="str">
        <f>"201008000001"</f>
        <v>201008000001</v>
      </c>
      <c r="H944">
        <v>660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Z944">
        <v>1</v>
      </c>
      <c r="AA944">
        <v>0</v>
      </c>
      <c r="AB944">
        <v>0</v>
      </c>
      <c r="AC944">
        <v>0</v>
      </c>
      <c r="AD944">
        <v>660</v>
      </c>
    </row>
    <row r="945" spans="1:30" x14ac:dyDescent="0.25">
      <c r="H945">
        <v>1004</v>
      </c>
    </row>
    <row r="946" spans="1:30" x14ac:dyDescent="0.25">
      <c r="A946">
        <v>470</v>
      </c>
      <c r="B946">
        <v>1718</v>
      </c>
      <c r="C946" t="s">
        <v>1940</v>
      </c>
      <c r="D946" t="s">
        <v>1941</v>
      </c>
      <c r="E946" t="s">
        <v>350</v>
      </c>
      <c r="F946" t="s">
        <v>1942</v>
      </c>
      <c r="G946" t="str">
        <f>"00208257"</f>
        <v>00208257</v>
      </c>
      <c r="H946" t="s">
        <v>904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Z946">
        <v>1</v>
      </c>
      <c r="AA946">
        <v>0</v>
      </c>
      <c r="AB946">
        <v>0</v>
      </c>
      <c r="AC946">
        <v>0</v>
      </c>
      <c r="AD946" t="s">
        <v>904</v>
      </c>
    </row>
    <row r="947" spans="1:30" x14ac:dyDescent="0.25">
      <c r="H947">
        <v>1004</v>
      </c>
    </row>
    <row r="949" spans="1:30" x14ac:dyDescent="0.25">
      <c r="A949" t="s">
        <v>1943</v>
      </c>
    </row>
    <row r="950" spans="1:30" x14ac:dyDescent="0.25">
      <c r="A950" t="s">
        <v>1944</v>
      </c>
    </row>
    <row r="951" spans="1:30" x14ac:dyDescent="0.25">
      <c r="A951" t="s">
        <v>1945</v>
      </c>
    </row>
    <row r="952" spans="1:30" x14ac:dyDescent="0.25">
      <c r="A952" t="s">
        <v>1946</v>
      </c>
    </row>
    <row r="953" spans="1:30" x14ac:dyDescent="0.25">
      <c r="A953" t="s">
        <v>1947</v>
      </c>
    </row>
    <row r="954" spans="1:30" x14ac:dyDescent="0.25">
      <c r="A954" t="s">
        <v>1948</v>
      </c>
    </row>
    <row r="955" spans="1:30" x14ac:dyDescent="0.25">
      <c r="A955" t="s">
        <v>1949</v>
      </c>
    </row>
    <row r="956" spans="1:30" x14ac:dyDescent="0.25">
      <c r="A956" t="s">
        <v>1950</v>
      </c>
    </row>
    <row r="957" spans="1:30" x14ac:dyDescent="0.25">
      <c r="A957" t="s">
        <v>1951</v>
      </c>
    </row>
    <row r="958" spans="1:30" x14ac:dyDescent="0.25">
      <c r="A958" t="s">
        <v>1952</v>
      </c>
    </row>
    <row r="959" spans="1:30" x14ac:dyDescent="0.25">
      <c r="A959" t="s">
        <v>1953</v>
      </c>
    </row>
    <row r="960" spans="1:30" x14ac:dyDescent="0.25">
      <c r="A960" t="s">
        <v>1954</v>
      </c>
    </row>
    <row r="961" spans="1:1" x14ac:dyDescent="0.25">
      <c r="A961" t="s">
        <v>1955</v>
      </c>
    </row>
    <row r="962" spans="1:1" x14ac:dyDescent="0.25">
      <c r="A962" t="s">
        <v>1956</v>
      </c>
    </row>
    <row r="963" spans="1:1" x14ac:dyDescent="0.25">
      <c r="A963" t="s">
        <v>1957</v>
      </c>
    </row>
    <row r="964" spans="1:1" x14ac:dyDescent="0.25">
      <c r="A964" t="s">
        <v>1958</v>
      </c>
    </row>
    <row r="965" spans="1:1" x14ac:dyDescent="0.25">
      <c r="A965" t="s">
        <v>1959</v>
      </c>
    </row>
    <row r="966" spans="1:1" x14ac:dyDescent="0.25">
      <c r="A966" t="s">
        <v>1960</v>
      </c>
    </row>
    <row r="967" spans="1:1" x14ac:dyDescent="0.25">
      <c r="A967" t="s">
        <v>1961</v>
      </c>
    </row>
    <row r="968" spans="1:1" x14ac:dyDescent="0.25">
      <c r="A968" t="s">
        <v>1962</v>
      </c>
    </row>
    <row r="969" spans="1:1" x14ac:dyDescent="0.25">
      <c r="A969" t="s">
        <v>1963</v>
      </c>
    </row>
    <row r="970" spans="1:1" x14ac:dyDescent="0.25">
      <c r="A970" t="s">
        <v>1964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2018-03-28T09:02:49Z</dcterms:created>
  <dcterms:modified xsi:type="dcterms:W3CDTF">2018-03-28T09:02:52Z</dcterms:modified>
</cp:coreProperties>
</file>