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166" i="1" l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<sst xmlns="http://schemas.openxmlformats.org/spreadsheetml/2006/main" count="3929" uniqueCount="2632">
  <si>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</si>
  <si>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</si>
  <si>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</si>
  <si>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</si>
  <si>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ΜΗΧΑΝΙΚΩΝ (ΠΟΛΙΤΙΚΩΝ)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</si>
  <si>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</si>
  <si>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</si>
  <si>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</si>
  <si>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</si>
  <si>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</si>
  <si>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</si>
  <si>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</si>
  <si>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</si>
  <si>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ΜΠΕΚΡΗ</t>
  </si>
  <si>
    <t>ΕΛΕΝΗ</t>
  </si>
  <si>
    <t>ΣΠΥΡΙΔΩΝ</t>
  </si>
  <si>
    <t>ΑΒ993760</t>
  </si>
  <si>
    <t>773,3</t>
  </si>
  <si>
    <t>2451,3</t>
  </si>
  <si>
    <t>1070-1086-1072-1071-1089-1085-1069-1088-1082-1083-1078-1073-1081-1079-1090-1091-1092-1074-1075-1076-1077-1084-1087</t>
  </si>
  <si>
    <t>ΜΙΣΟΚΕΦΑΛΟΥ</t>
  </si>
  <si>
    <t>ΠΑΝΤΕΛΗΣ</t>
  </si>
  <si>
    <t>ΑΚ560599</t>
  </si>
  <si>
    <t>786,5</t>
  </si>
  <si>
    <t>2374,5</t>
  </si>
  <si>
    <t>1072-1071-1005-1078-1089-1073-1080-1085-1091-1090-1074-1075-1076-1077-1087-1086-1082-1083-1079-1084-1081-1088-1069-1070</t>
  </si>
  <si>
    <t>ΣΑΒΒΙΛΩΤΙΔΟΥ</t>
  </si>
  <si>
    <t>ΜΑΡΙΑ</t>
  </si>
  <si>
    <t>ΚΟΣΜΑΣ</t>
  </si>
  <si>
    <t>Χ392778</t>
  </si>
  <si>
    <t>885,5</t>
  </si>
  <si>
    <t>2193,5</t>
  </si>
  <si>
    <t>1078-1085-1083-1073-1088-1069-1081-1072-1086-1091-1079</t>
  </si>
  <si>
    <t>ΖΟΡΜΠΑ</t>
  </si>
  <si>
    <t>ΤΡΙΑΔΑ</t>
  </si>
  <si>
    <t>ΕΜΜΑΝΟΥΗΛ</t>
  </si>
  <si>
    <t>ΑΜ818577</t>
  </si>
  <si>
    <t>883,3</t>
  </si>
  <si>
    <t>2191,3</t>
  </si>
  <si>
    <t>1083-1069-1088-1082-1085-1089-1078-1073-1081-1071-1079-1072-1076-1077-1091-1087-1075-1086</t>
  </si>
  <si>
    <t>ΚΑΣΙΤΕΡΟΠΟΥΛΟΥ</t>
  </si>
  <si>
    <t>ΔΩΡΟΘΕΑ</t>
  </si>
  <si>
    <t>ΣΩΚΡΑΤΗΣ</t>
  </si>
  <si>
    <t>ΑΕ451025</t>
  </si>
  <si>
    <t>906,4</t>
  </si>
  <si>
    <t>2184,4</t>
  </si>
  <si>
    <t>1069-1085-1078-1089-1081-1073-1072-1079-1070-1086-1074-1075-1076-1077-1087-1090</t>
  </si>
  <si>
    <t>ΤΕΓΟΥ</t>
  </si>
  <si>
    <t>ΣΕΒΑΣΤΗ</t>
  </si>
  <si>
    <t>ΔΗΜΗΤΡΙΟΣ</t>
  </si>
  <si>
    <t>ΑΖ815807</t>
  </si>
  <si>
    <t>942,7</t>
  </si>
  <si>
    <t>2160,7</t>
  </si>
  <si>
    <t>1079-1073-1078-1080-1075-1085-1082-1083-1089-1072-1070-1081-1076-1077-1069-1086-1087-1074-1090</t>
  </si>
  <si>
    <t>ΒΑΖΟΥΡΑΣ</t>
  </si>
  <si>
    <t>ΠΟΛΥΝΙΚΗΣ</t>
  </si>
  <si>
    <t>ΚΩΝΣΤΑΝΤΙΝΟΣ</t>
  </si>
  <si>
    <t>ΑΙ857651</t>
  </si>
  <si>
    <t>900,9</t>
  </si>
  <si>
    <t>2158,9</t>
  </si>
  <si>
    <t>1085-1078-1088-1089-1082-1069-1083-1072-1079-1071-1091-1087-1005</t>
  </si>
  <si>
    <t>ΠΑΠΑΒΑΣΙΛΕΙΟΥ</t>
  </si>
  <si>
    <t>ΓΕΩΡΓΙΟΣ</t>
  </si>
  <si>
    <t>ΣΩΤΗΡΙΟΣ</t>
  </si>
  <si>
    <t>ΑΝ268718</t>
  </si>
  <si>
    <t>807,4</t>
  </si>
  <si>
    <t>2155,4</t>
  </si>
  <si>
    <t>1072-1071-1089-1082-1083-1085-1088-1069-1086-1078-1073-1081-1079-1074-1075-1076-1077-1091-1087-1005</t>
  </si>
  <si>
    <t>ΠΑΡΔΑΛΟΠΟΥΛΟΣ</t>
  </si>
  <si>
    <t>ΣΤΥΛΙΑΝΟΣ</t>
  </si>
  <si>
    <t>ΙΩΑΝΝΗΣ</t>
  </si>
  <si>
    <t>ΑΖ172659</t>
  </si>
  <si>
    <t>795,3</t>
  </si>
  <si>
    <t>2113,3</t>
  </si>
  <si>
    <t>1078-1073-1083-1085-1069-1088-1082-1080-1079-1089-1072-1071-1081-1086-1091-1075-1077-1087-1076-1074-1084</t>
  </si>
  <si>
    <t>ΠΑΠΑΔΑ</t>
  </si>
  <si>
    <t>ΛΕΥΚΟΘΕΑ</t>
  </si>
  <si>
    <t>ΑΙ185335</t>
  </si>
  <si>
    <t>796,4</t>
  </si>
  <si>
    <t>2104,4</t>
  </si>
  <si>
    <t>1078-1085-1083-1082-1088-1069</t>
  </si>
  <si>
    <t>ΚΩΤΣΙΚΑΣ</t>
  </si>
  <si>
    <t>ΛΑΖΑΡΟΣ</t>
  </si>
  <si>
    <t>AI328714</t>
  </si>
  <si>
    <t>787,6</t>
  </si>
  <si>
    <t>2085,6</t>
  </si>
  <si>
    <t>1081-1088-1069-1073-1083-1085-1082-1078-1080-1086</t>
  </si>
  <si>
    <t>ΜΠΑΤΙΛΑΣ</t>
  </si>
  <si>
    <t>ΑΝΑΣΤΑΣΙΟΣ</t>
  </si>
  <si>
    <t>ΒΑΣΙΛΕΙΟΣ</t>
  </si>
  <si>
    <t>ΑΜ732703</t>
  </si>
  <si>
    <t>866,8</t>
  </si>
  <si>
    <t>2084,8</t>
  </si>
  <si>
    <t>1070-1081-1073-1085-1078-1086-1069</t>
  </si>
  <si>
    <t>ΚΑΤΣΑΝΟΥ</t>
  </si>
  <si>
    <t>ΑΝΤΩΝΙΟΣ</t>
  </si>
  <si>
    <t>ΑΖ979014</t>
  </si>
  <si>
    <t>826,1</t>
  </si>
  <si>
    <t>2084,1</t>
  </si>
  <si>
    <t>1072-1089-1078-1085-1071-1005-1086-1088-1069-1082-1083-1091-1092-1090-1087-1076-1074-1075-1077-1079-1070-1073-1081-1080-1084</t>
  </si>
  <si>
    <t>ΜΠΑΛΑΣΚΑΣ</t>
  </si>
  <si>
    <t>ΧΡΗΣΤΟΣ</t>
  </si>
  <si>
    <t>ΑΝ837807</t>
  </si>
  <si>
    <t>753,5</t>
  </si>
  <si>
    <t>2071,5</t>
  </si>
  <si>
    <t>1078-1088-1085-1073-1081-1069-1087-1083-1082-1079-1076-1080-1072-1071-1086-1091-1089-1075-1074-1077-1084-1070</t>
  </si>
  <si>
    <t>ΔΑΔΙΩΤΗ</t>
  </si>
  <si>
    <t>ΡΑΛΛΟΥ ΕΛΕΝΗ</t>
  </si>
  <si>
    <t>ΑΚ964324</t>
  </si>
  <si>
    <t>1083-1088-1069-1082-1085-1078-1073-1091-1087-1075-1076</t>
  </si>
  <si>
    <t>ΤΖΑΡΟΣ</t>
  </si>
  <si>
    <t>ΑΘΑΝΑΣΙΟΣ</t>
  </si>
  <si>
    <t>Χ894828</t>
  </si>
  <si>
    <t>1078-1085-1073-1079-1081-1088-1091-1087-1072-1083-1069-1074-1075-1076-1082-1089-1070</t>
  </si>
  <si>
    <t>ΜΠΡΟΥΣΑΛΗ</t>
  </si>
  <si>
    <t>ΜΑΓΔΑΛΗΝΗ</t>
  </si>
  <si>
    <t>Χ791832</t>
  </si>
  <si>
    <t>1072-1071-1086-1089-1085-1088-1070-1069-1090-1091-1087-1078-1074-1075-1076-1077-1082-1083-1073-1079-1080-1081-1084</t>
  </si>
  <si>
    <t>ΣΤΡΕΠΕΛΙΑΣ</t>
  </si>
  <si>
    <t>ΗΛΙΑΣ</t>
  </si>
  <si>
    <t>ΑΗ709444</t>
  </si>
  <si>
    <t>740,3</t>
  </si>
  <si>
    <t>2028,3</t>
  </si>
  <si>
    <t>1070-1086-1078-1072-1071-1085-1089-1082-1088-1069-1083-1091-1090-1087-1076-1075-1074-1077-1079-1073-1081</t>
  </si>
  <si>
    <t>ΠΑΝΤΑΖΟΠΟΥΛΟΣ</t>
  </si>
  <si>
    <t>ΑΖ207745</t>
  </si>
  <si>
    <t>755,7</t>
  </si>
  <si>
    <t>2013,7</t>
  </si>
  <si>
    <t>1078-1085-1072-1070-1086-1069-1079-1089-1073-1087-1090-1081</t>
  </si>
  <si>
    <t>ΚΑΤΣΑΒΕΛΗ</t>
  </si>
  <si>
    <t>ΕΛΙΣΑΒΕΤ</t>
  </si>
  <si>
    <t>ΔΡΟΣΟΣ</t>
  </si>
  <si>
    <t>ΑΙ876112</t>
  </si>
  <si>
    <t>1075-1077-1078-1076-1074-1091-1083-1088-1073-1081-1085-1079-1080-1087-1072-1086-1089-1071-1005-1069-1082-1084</t>
  </si>
  <si>
    <t>ΜΠΛΟΥΤΣΟΣ</t>
  </si>
  <si>
    <t>ΑΡΙΣΤΕΙΔΗΣ</t>
  </si>
  <si>
    <t>Ρ054579</t>
  </si>
  <si>
    <t>767,8</t>
  </si>
  <si>
    <t>1985,8</t>
  </si>
  <si>
    <t>1072-1069-1078-1089-1085-1086-1073-1087-1090-1074-1075-1076-1077-1079-1081</t>
  </si>
  <si>
    <t>ΠΑΤΣΙΑΣ</t>
  </si>
  <si>
    <t>ΝΙΚΟΛΑΟΣ</t>
  </si>
  <si>
    <t>Π960481</t>
  </si>
  <si>
    <t>1073-1078-1081-1085-1069-1089-1070-1071-1072-1074-1075-1076-1077-1079-1080-1086-1087-1090</t>
  </si>
  <si>
    <t>ΕΜΜΑΝΟΥΗΛΙΔΗΣ</t>
  </si>
  <si>
    <t>ΘΕΟΛΟΓΟΣ</t>
  </si>
  <si>
    <t>ΑΖ300189</t>
  </si>
  <si>
    <t>820,6</t>
  </si>
  <si>
    <t>1968,6</t>
  </si>
  <si>
    <t>1081-1088-1069-1078-1082-1083-1085-1073-1072-1079-1080-1071-1089-1086-1070-1090-1091-1092-1087-1074-1075-1076-1077-1084</t>
  </si>
  <si>
    <t>ΘΩΜΑΣ</t>
  </si>
  <si>
    <t>ΑΕ234447</t>
  </si>
  <si>
    <t>750,2</t>
  </si>
  <si>
    <t>1968,2</t>
  </si>
  <si>
    <t>1078-1086-1085-1072-1079-1076-1075-1074-1071-1077-1087-1089-1073-1069-1081</t>
  </si>
  <si>
    <t>ΠΛΙΤΣΗ</t>
  </si>
  <si>
    <t>ΔΗΜΗΤΡΑ</t>
  </si>
  <si>
    <t>ΑΗ577865</t>
  </si>
  <si>
    <t>778,8</t>
  </si>
  <si>
    <t>1966,8</t>
  </si>
  <si>
    <t>1083-1082-1085-1069-1088-1078-1089-1073-1081-1080-1079-1072-1071-1070-1086-1075-1087-1091-1092-1076-1077-1074-1090-1084</t>
  </si>
  <si>
    <t>ΚΕΧΑΓΙΑ</t>
  </si>
  <si>
    <t>ΚΥΡΙΑΚΗ</t>
  </si>
  <si>
    <t>ΑΓΓΕΛΟΣ</t>
  </si>
  <si>
    <t>ΑΑ412496</t>
  </si>
  <si>
    <t>963,6</t>
  </si>
  <si>
    <t>1965,6</t>
  </si>
  <si>
    <t>1081-1073-1078-1085-1082-1083-1091-1092-1076-1075-1074-1077-1087-1079-1088-1069-1084-1089-1086-1072-1071-1005-1070</t>
  </si>
  <si>
    <t>ΝΕΝΤΟΥΔΗ</t>
  </si>
  <si>
    <t>ΒΑΣΙΛΙΚΗ</t>
  </si>
  <si>
    <t>ΑΕ641026</t>
  </si>
  <si>
    <t>754,6</t>
  </si>
  <si>
    <t>1962,6</t>
  </si>
  <si>
    <t>1078-1080-1073-1081-1079-1083-1082-1088-1069-1085-1091-1092-1090-1089-1070-1071-1077-1074-1076-1075-1087-1072-1086-1005</t>
  </si>
  <si>
    <t>ΜΗΝΤΟΥ</t>
  </si>
  <si>
    <t>ΠΑΣΧΑΛΙΝΑ</t>
  </si>
  <si>
    <t>ΣΤΑΥΡΟΣ</t>
  </si>
  <si>
    <t>ΑΕ350606</t>
  </si>
  <si>
    <t>1954,1</t>
  </si>
  <si>
    <t>1073-1078-1081-1079-1083-1082-1088-1069-1085-1071-1072-1070-1089</t>
  </si>
  <si>
    <t>ΜΙΡΤΣΟΠΟΥΛΟΥ</t>
  </si>
  <si>
    <t>ΑΗ841244</t>
  </si>
  <si>
    <t>1945,6</t>
  </si>
  <si>
    <t>1078-1079-1080-1073-1081-1082-1083-1085-1090-1091-1092-1074-1075-1076-1077-1086-1088-1069-1072-1084-1087-1089-1071-1070</t>
  </si>
  <si>
    <t>ΦΡΑΓΚΟΣ</t>
  </si>
  <si>
    <t>ΑΝΔΡΕΑΣ</t>
  </si>
  <si>
    <t>ΑΙ677661</t>
  </si>
  <si>
    <t>884,4</t>
  </si>
  <si>
    <t>1942,4</t>
  </si>
  <si>
    <t>1078-1072-1076-1075-1074-1077-1092-1091-1087-1069-1083-1082-1085-1079-1088-1084-1073-1089-1086-1081-1071-1005</t>
  </si>
  <si>
    <t>ΤΣΑΟΥΣΟΓΛΟΥ</t>
  </si>
  <si>
    <t>ΑΛΕΞΑΝΔΡΟΣ-ΑΒΡΑΑΜ</t>
  </si>
  <si>
    <t>ΠΑΝΤΕΛΗΣ-ΑΙΜΙΛΙΟΣ</t>
  </si>
  <si>
    <t>ΑΜ701841</t>
  </si>
  <si>
    <t>812,9</t>
  </si>
  <si>
    <t>1930,9</t>
  </si>
  <si>
    <t>1078-1073-1085-1069-1082-1079-1081-1080</t>
  </si>
  <si>
    <t>ΠΑΥΛΑΚΗ</t>
  </si>
  <si>
    <t>ΧΑΡΙΚΛΕΙΑ</t>
  </si>
  <si>
    <t>ΑΑ062313</t>
  </si>
  <si>
    <t>1928,6</t>
  </si>
  <si>
    <t>1082-1069-1088-1087</t>
  </si>
  <si>
    <t>ΚΥΛΑΦΗΣ</t>
  </si>
  <si>
    <t>ΦΩΚΙΩΝ</t>
  </si>
  <si>
    <t>ΑΚ353210</t>
  </si>
  <si>
    <t>663,3</t>
  </si>
  <si>
    <t>1921,3</t>
  </si>
  <si>
    <t>1077-1092-1091-1085-1086-1087-1079-1078-1081-1076-1075-1074-1072-1088-1082-1083-1089-1073-1069-1071</t>
  </si>
  <si>
    <t>ΣΟΦΙΑΝΟΣ</t>
  </si>
  <si>
    <t>ΜΙΧΑΗΛ</t>
  </si>
  <si>
    <t>Σ765476</t>
  </si>
  <si>
    <t>1078-1073-1079-1083-1082-1081-1085-1088-1069-1089-1072-1071-1070-1005-1091-1090-1076-1077-1087-1075-1086-1074-1080-1084</t>
  </si>
  <si>
    <t>ΒΟΥΛΓΑΡΑΚΗ</t>
  </si>
  <si>
    <t>ΒΑΙΟΣ</t>
  </si>
  <si>
    <t>ΑΖ627395</t>
  </si>
  <si>
    <t>779,9</t>
  </si>
  <si>
    <t>1907,9</t>
  </si>
  <si>
    <t>1083-1085-1088-1082-1069-1072-1086-1089-1078-1071-1087-1073-1081-1090-1079-1076-1075-1070-1074-1077-1084</t>
  </si>
  <si>
    <t>ΒΑΜΒΑΚΙΑΣ</t>
  </si>
  <si>
    <t>ΑΗ333700</t>
  </si>
  <si>
    <t>785,4</t>
  </si>
  <si>
    <t>1903,4</t>
  </si>
  <si>
    <t>1073-1078-1081-1085-1079-1069-1072-1071-1089-1070-1086-1090-1087-1074-1075-1076-1077</t>
  </si>
  <si>
    <t>ΡΑΠΤΗΣ</t>
  </si>
  <si>
    <t>ΣΤΕΡΓΙΟΣ</t>
  </si>
  <si>
    <t>ΑΕ799446</t>
  </si>
  <si>
    <t>784,3</t>
  </si>
  <si>
    <t>1902,3</t>
  </si>
  <si>
    <t>1069-1085-1089-1073-1081-1078-1071-1072-1079-1070-1090-1087-1077-1074-1075-1076</t>
  </si>
  <si>
    <t>ΣΙΩΠΗ</t>
  </si>
  <si>
    <t>ΑΖ348225</t>
  </si>
  <si>
    <t>1898,2</t>
  </si>
  <si>
    <t>1078-1073-1079-1081-1080-1082-1083-1085-1089-1088-1069-1071-1072-1074-1075-1076-1077-1087-1090-1091-1070-1086</t>
  </si>
  <si>
    <t>ΚΡΟΥΣΤΑΛΛΗ</t>
  </si>
  <si>
    <t>ΑΝΑΣΤΑΣΙΑ</t>
  </si>
  <si>
    <t>ΖΗΣΗΣ</t>
  </si>
  <si>
    <t>ΑΖ904758</t>
  </si>
  <si>
    <t>797,5</t>
  </si>
  <si>
    <t>1895,5</t>
  </si>
  <si>
    <t>1077-1074-1075-1076-1090-1091-1092-1089-1072-1071-1069-1070-1073-1078-1079-1081-1082-1083-1085-1086-1087-1088-1005-1080-1084</t>
  </si>
  <si>
    <t>ΤΖΑΜΠΑΖΗΣ</t>
  </si>
  <si>
    <t>Φ468229</t>
  </si>
  <si>
    <t>1887,4</t>
  </si>
  <si>
    <t>1080-1078-1073-1079-1081-1082-1083-1069-1085-1088-1089-1072-1071-1086-1087-1074-1075-1076-1077-1084-1070-1090-1091</t>
  </si>
  <si>
    <t>ΜΠΛΙΓΟΡΙΔΟΥ</t>
  </si>
  <si>
    <t>ΑΘΗΝΑ</t>
  </si>
  <si>
    <t>ΑΖ915743</t>
  </si>
  <si>
    <t>805,2</t>
  </si>
  <si>
    <t>1883,2</t>
  </si>
  <si>
    <t>1078-1079-1085-1091-1087-1075-1076-1077-1074-1072-1073-1083-1088-1069-1089-1071-1005-1081-1082-1084-1086-1070</t>
  </si>
  <si>
    <t>ΔΗΜΑΔΗΣ</t>
  </si>
  <si>
    <t>ΑΕ667322</t>
  </si>
  <si>
    <t>844,8</t>
  </si>
  <si>
    <t>1882,8</t>
  </si>
  <si>
    <t>1078-1073-1079-1081-1083-1082-1085-1088-1069-1071-1072-1076-1074-1077-1075</t>
  </si>
  <si>
    <t>ΚΟΥΡΑΣ</t>
  </si>
  <si>
    <t>ΕΥΘΥΜΙΟΣ</t>
  </si>
  <si>
    <t>ΑΗ791982</t>
  </si>
  <si>
    <t>762,3</t>
  </si>
  <si>
    <t>1880,3</t>
  </si>
  <si>
    <t>1081-1073-1079-1078-1069-1085-1089-1072-1087-1076-1075-1077-1074</t>
  </si>
  <si>
    <t>ΝΤΟΒΑ</t>
  </si>
  <si>
    <t>ΕΥΜΟΡΦΙΑ</t>
  </si>
  <si>
    <t>ΕΥΑΓΓΕΛΟΣ</t>
  </si>
  <si>
    <t>ΑΖ774772</t>
  </si>
  <si>
    <t>801,9</t>
  </si>
  <si>
    <t>1879,9</t>
  </si>
  <si>
    <t>1085-1072-1071-1089-1088-1078-1082-1083-1069-1086-1091-1092-1087-1075-1076-1073-1084-1079-1074-1077-1081-1080</t>
  </si>
  <si>
    <t>ΣΤΡΟΥΜΠΟΥΛΗΣ</t>
  </si>
  <si>
    <t>ΑΒ193985</t>
  </si>
  <si>
    <t>1876,8</t>
  </si>
  <si>
    <t>1072-1085-1082-1071-1005-1089-1086-1088-1069-1078-1073-1079-1083-1080-1081-1070-1091-1090-1074-1075-1076-1077-1087</t>
  </si>
  <si>
    <t>ΚΙΤΣΟΓΛΟΥ</t>
  </si>
  <si>
    <t>ΣΑΒΒΑΣ</t>
  </si>
  <si>
    <t xml:space="preserve">ΚΟΣΜΑΣ </t>
  </si>
  <si>
    <t>ΑΖ648517</t>
  </si>
  <si>
    <t>1871,3</t>
  </si>
  <si>
    <t>1080-1073-1079-1088-1069-1085-1078</t>
  </si>
  <si>
    <t>ΒΡΑΤΣΙΔΑΣ</t>
  </si>
  <si>
    <t>ΠΑΝΑΓΙΩΤΗΣ</t>
  </si>
  <si>
    <t>ΑΖ157000</t>
  </si>
  <si>
    <t>746,9</t>
  </si>
  <si>
    <t>1864,9</t>
  </si>
  <si>
    <t>1078-1080-1073-1079-1081-1085-1082-1083-1088-1069-1089-1072-1071-1070-1086-1074-1075-1076-1087-1090-1077-1092-1091-1084</t>
  </si>
  <si>
    <t>ΠΑΣΧΑΛΙΔΗΣ</t>
  </si>
  <si>
    <t>ΘΕΟΔΩΡΟΣ</t>
  </si>
  <si>
    <t>ΑΗ869318</t>
  </si>
  <si>
    <t>1864,1</t>
  </si>
  <si>
    <t>1079-1078-1073-1081-1082-1083-1085-1069-1088-1091-1092-1090-1087-1074-1075-1076-1077-1072-1089-1071-1086-1005</t>
  </si>
  <si>
    <t>ΧΡΙΣΤΟΔΟΥΛΟΥ</t>
  </si>
  <si>
    <t>ΑΜ484961</t>
  </si>
  <si>
    <t>1860,9</t>
  </si>
  <si>
    <t>1069-1089-1088</t>
  </si>
  <si>
    <t>ΕΛΕΥΘΕΡΙΑΔΗΣ</t>
  </si>
  <si>
    <t>ΓΕΩΡΓΙΟΣ-ΒΑΣΙΛΕΙΟΣ</t>
  </si>
  <si>
    <t>Χ784880</t>
  </si>
  <si>
    <t>940,5</t>
  </si>
  <si>
    <t>1858,5</t>
  </si>
  <si>
    <t>1079-1078-1073-1085-1088-1083-1069-1082-1081-1089-1070-1072-1071-1086-1091-1090-1077-1087-1075-1076-1074-1080-1084</t>
  </si>
  <si>
    <t>ΑΝΤΩΝΙΑΔΟΥ</t>
  </si>
  <si>
    <t>ΝΙΚΗ</t>
  </si>
  <si>
    <t>ΑΗ291706</t>
  </si>
  <si>
    <t>1854,4</t>
  </si>
  <si>
    <t>1076-1077-1074-1087-1090-1085-1081-1075-1078-1073-1079-1069-1086-1089-1072-1070</t>
  </si>
  <si>
    <t>ΑΕ337629</t>
  </si>
  <si>
    <t>809,6</t>
  </si>
  <si>
    <t>1837,6</t>
  </si>
  <si>
    <t>1070-1071-1072-1073-1074-1075-1076-1077-1078-1079-1080-1081-1085-1086-1087-1089-1069-1090-1005</t>
  </si>
  <si>
    <t>ΚΡΙΝΟΣ</t>
  </si>
  <si>
    <t>ΑΝ228389</t>
  </si>
  <si>
    <t>717,2</t>
  </si>
  <si>
    <t>1835,2</t>
  </si>
  <si>
    <t>1085-1089-1069-1072-1073-1074-1075-1078-1079-1080-1081</t>
  </si>
  <si>
    <t>ΚΟΡΑΗ</t>
  </si>
  <si>
    <t>ΑΓΓΕΛΙΚΗ</t>
  </si>
  <si>
    <t>ΑΚ968737</t>
  </si>
  <si>
    <t>914,1</t>
  </si>
  <si>
    <t>1832,1</t>
  </si>
  <si>
    <t>1083-1069-1088-1082-1085-1078-1073-1081-1089-1072-1071-1079-1091-1075-1074-1076-1087-1086-1077-1005</t>
  </si>
  <si>
    <t>ΚΟΝΤΟΣ</t>
  </si>
  <si>
    <t>Σ462466</t>
  </si>
  <si>
    <t>771,1</t>
  </si>
  <si>
    <t>1829,1</t>
  </si>
  <si>
    <t>1083-1082-1069-1088-1085-1078</t>
  </si>
  <si>
    <t>ΘΕΛΟΥΡΑ</t>
  </si>
  <si>
    <t>ΗΛΕΚΤΡΑ</t>
  </si>
  <si>
    <t>ΑΒ838955</t>
  </si>
  <si>
    <t>800,8</t>
  </si>
  <si>
    <t>1828,8</t>
  </si>
  <si>
    <t>1082-1085-1083-1088-1069-1089</t>
  </si>
  <si>
    <t>ΝΤΑΝΑΣΗ</t>
  </si>
  <si>
    <t>ΚΩΝΣΤΑΝΤΙΝΑ</t>
  </si>
  <si>
    <t>Χ055967</t>
  </si>
  <si>
    <t>1005-1069-1070-1071-1072-1073-1074-1075-1076-1077-1078-1079-1081-1082-1083-1085-1086-1087-1088-1089-1090-1091-1092</t>
  </si>
  <si>
    <t>ΠΑΠΑΘΕΟΔΟΣΙΟΥ</t>
  </si>
  <si>
    <t>ΘΕΟΔΟΣΙΟΣ-ΙΩΑΝΝΗΣ</t>
  </si>
  <si>
    <t>ΑΚ037304</t>
  </si>
  <si>
    <t>850,3</t>
  </si>
  <si>
    <t>1822,3</t>
  </si>
  <si>
    <t>1072-1071-1089-1085-1086-1070-1069-1088-1082-1083-1073-1078-1081-1079-1087-1090-1091-1092-1076-1075-1074</t>
  </si>
  <si>
    <t>ΦΡΑΝΤΖΗ</t>
  </si>
  <si>
    <t>ΧΑΡΑΛΑΜΠΟΣ</t>
  </si>
  <si>
    <t>ΑΖ745186</t>
  </si>
  <si>
    <t>1069-1070-1071-1072-1073-1078-1081-1082-1083-1085-1088-1089-1074-1075-1076-1077</t>
  </si>
  <si>
    <t>ΔΑΗΣ</t>
  </si>
  <si>
    <t>Τ526597</t>
  </si>
  <si>
    <t>922,9</t>
  </si>
  <si>
    <t>1820,9</t>
  </si>
  <si>
    <t>1005-1069-1071-1072-1074-1075-1076-1077-1078-1082-1083-1085-1086-1087-1088-1091-1079-1081-1089-1073</t>
  </si>
  <si>
    <t>ΓΙΩΤΗΣ</t>
  </si>
  <si>
    <t>ΣΤΕΦΑΝΟΣ</t>
  </si>
  <si>
    <t>ΑΝ295963</t>
  </si>
  <si>
    <t>1818,8</t>
  </si>
  <si>
    <t>1069-1072-1073-1074-1075-1076-1077-1078-1079-1081-1085-1086-1087-1089</t>
  </si>
  <si>
    <t>ΤΣΑΚΙΡΙΔΟΥ</t>
  </si>
  <si>
    <t>ΣΟΦΙΑ</t>
  </si>
  <si>
    <t>ΓΡΗΓΟΡΙΟΣ</t>
  </si>
  <si>
    <t>ΑΖ317613</t>
  </si>
  <si>
    <t>819,5</t>
  </si>
  <si>
    <t>1817,5</t>
  </si>
  <si>
    <t>1073-1078-1085-1069-1081-1079-1089-1071-1072-1086-1087-1076-1075-1074-1077</t>
  </si>
  <si>
    <t>ΠΡΑΚΑΤΕΣ</t>
  </si>
  <si>
    <t>ΑΖ530043</t>
  </si>
  <si>
    <t>739,2</t>
  </si>
  <si>
    <t>1817,2</t>
  </si>
  <si>
    <t>1072-1071-1005-1089-1086-1090-1091-1092-1074-1075-1076-1077-1087-1085-1088-1069-1082-1083-1078-1079-1070-1073-1080-1081</t>
  </si>
  <si>
    <t>ΠΙΠΕΡΑΓΚΑΣ</t>
  </si>
  <si>
    <t>ΑΠΟΣΤΟΛΟΣ</t>
  </si>
  <si>
    <t>ΑΗ240645</t>
  </si>
  <si>
    <t>756,8</t>
  </si>
  <si>
    <t>1814,8</t>
  </si>
  <si>
    <t>1085-1075-1076-1077-1074-1069-1087</t>
  </si>
  <si>
    <t>ΤΑΡΚΑΣΗΣ</t>
  </si>
  <si>
    <t>ΑΚ887115</t>
  </si>
  <si>
    <t>806,3</t>
  </si>
  <si>
    <t>1814,3</t>
  </si>
  <si>
    <t>1078-1073-1080-1083-1079-1085-1088-1091-1090-1075-1087-1070-1089-1082-1072-1071-1069-1076-1077-1074-1086-1084-1092-1081</t>
  </si>
  <si>
    <t>ΑΝΤΩΝΟΠΟΥΛΟΣ</t>
  </si>
  <si>
    <t>ΑΜ623015</t>
  </si>
  <si>
    <t>752,4</t>
  </si>
  <si>
    <t>1810,4</t>
  </si>
  <si>
    <t>1070-1069-1072-1089-1086-1085-1080-1078-1079-1090-1087-1073-1074-1075-1076-1077</t>
  </si>
  <si>
    <t>ΤΣΙΟΜΠΑΝΟΣ</t>
  </si>
  <si>
    <t>ΑΖ801637</t>
  </si>
  <si>
    <t>929,5</t>
  </si>
  <si>
    <t>1807,5</t>
  </si>
  <si>
    <t>1081-1073-1078-1085-1069-1080-1079-1072-1089-1070-1086-1074-1075-1076-1077-1090-1087</t>
  </si>
  <si>
    <t>ΚΑΡΑΜΗΤΣΟΥ</t>
  </si>
  <si>
    <t>Χ909039</t>
  </si>
  <si>
    <t>768,9</t>
  </si>
  <si>
    <t>1806,9</t>
  </si>
  <si>
    <t>1083-1082-1085-1069-1088-1076-1077-1074-1075-1090-1091-1092</t>
  </si>
  <si>
    <t>ΝΤΟΓΚΟΥΛΗ</t>
  </si>
  <si>
    <t>ΑΙ293887</t>
  </si>
  <si>
    <t>745,8</t>
  </si>
  <si>
    <t>1803,8</t>
  </si>
  <si>
    <t>1073-1080-1085-1069-1078-1089-1079-1072-1081-1086-1087-1076-1075-1077-1074-1083-1082-1088-1070-1071-1091-1092-1090-1084</t>
  </si>
  <si>
    <t>ΚΑΠΟΥ</t>
  </si>
  <si>
    <t>ΜΙΛΤΙΑΔΗΣ</t>
  </si>
  <si>
    <t>ΑΚ768418</t>
  </si>
  <si>
    <t>1072-1086-1085-1071-1077-1074-1075-1076-1087-1078-1088-1069-1082-1083-1089-1079-1073-1081-1084</t>
  </si>
  <si>
    <t>ΛΥΤΡΟΚΑΠΗ</t>
  </si>
  <si>
    <t>ΠΑΡΑΣΚΕΥΗ</t>
  </si>
  <si>
    <t>ΑΜ811870</t>
  </si>
  <si>
    <t>730,4</t>
  </si>
  <si>
    <t>1800,4</t>
  </si>
  <si>
    <t>1083-1082-1088-1069-1085-1089-1073-1072-1071-1078-1081-1091-1090-1087-1074-1075-1076-1077-1086</t>
  </si>
  <si>
    <t>ΠΟΥΛΙΟΥ</t>
  </si>
  <si>
    <t>ΑΕ395799</t>
  </si>
  <si>
    <t>772,2</t>
  </si>
  <si>
    <t>1800,2</t>
  </si>
  <si>
    <t>1079-1078-1073-1081-1082-1085-1088-1069-1089-1072-1071-1086-1091-1087-1074-1075-1076-1077</t>
  </si>
  <si>
    <t>ΘΕΟΠΟΥΛΟΣ - ΠΑΣΧΑΛΑΣ</t>
  </si>
  <si>
    <t>ΦΙΛΙΠΠΟΣ</t>
  </si>
  <si>
    <t>ΑΙ738613</t>
  </si>
  <si>
    <t>760,1</t>
  </si>
  <si>
    <t>1798,1</t>
  </si>
  <si>
    <t>1005-1078-1073-1079-1083-1088-1085-1082-1069-1081-1070-1071-1072-1089-1090-1091-1087-1076-1077-1074-1075-1086</t>
  </si>
  <si>
    <t>ΜΠΑΣΙΟΥΚΑ ΠΟΛΥΧΡΟΝΙΑΔΟΥ</t>
  </si>
  <si>
    <t>Φ461024</t>
  </si>
  <si>
    <t>1794,1</t>
  </si>
  <si>
    <t>1072-1071-1086-1075-1076-1085-1091-1090-1088-1089-1077-1074-1078-1087-1070-1082-1069-1079-1073-1081-1083</t>
  </si>
  <si>
    <t>ΧΥΤΑ</t>
  </si>
  <si>
    <t>ΑΗ198197</t>
  </si>
  <si>
    <t>1787,5</t>
  </si>
  <si>
    <t>1085-1082-1088-1069-1089-1083-1071-1072-1078-1081-1073</t>
  </si>
  <si>
    <t>ΓΚΟΝΕΛΑΣ</t>
  </si>
  <si>
    <t>AH263813</t>
  </si>
  <si>
    <t>729,3</t>
  </si>
  <si>
    <t>1787,3</t>
  </si>
  <si>
    <t>1083-1082-1069-1085-1088-1087-1090-1092-1091-1074-1076-1077-1089-1072-1081</t>
  </si>
  <si>
    <t>ΣΑΒΒΑΚΗ</t>
  </si>
  <si>
    <t>ΑΑ367101</t>
  </si>
  <si>
    <t>1786,6</t>
  </si>
  <si>
    <t>1075-1076-1077-1074-1087-1091-1071-1072-1089-1078-1085-1088-1073-1082-1083-1086-1081-1069</t>
  </si>
  <si>
    <t>ΚΟΛΙΟΣ</t>
  </si>
  <si>
    <t>ΑΗ206231</t>
  </si>
  <si>
    <t>697,4</t>
  </si>
  <si>
    <t>1785,4</t>
  </si>
  <si>
    <t>1089-1072-1073-1070-1069-1086-1085-1082-1090-1087-1081-1079-1078-1077-1076-1075-1074</t>
  </si>
  <si>
    <t>ΧΑΤΖΗΣ</t>
  </si>
  <si>
    <t>ΑΡΓΥΡΗΣ</t>
  </si>
  <si>
    <t>ΑΝ355920</t>
  </si>
  <si>
    <t>965,8</t>
  </si>
  <si>
    <t>1783,8</t>
  </si>
  <si>
    <t>1081-1073-1078-1079-1069-1085-1089</t>
  </si>
  <si>
    <t>ΣΩΤΗΡΟΠΟΥΛΟΥ</t>
  </si>
  <si>
    <t>ΑΕ595501</t>
  </si>
  <si>
    <t>855,8</t>
  </si>
  <si>
    <t>1086-1072-1071-1089-1073-1074-1077-1079-1081-1082-1085-1069-1070-1091-1092-1075-1078-1080-1083-1087-1088</t>
  </si>
  <si>
    <t>ΓΚΕΣΟΥΛΗ</t>
  </si>
  <si>
    <t>ΑΝΘΟΥΛΑ</t>
  </si>
  <si>
    <t>AK619586</t>
  </si>
  <si>
    <t>1778,6</t>
  </si>
  <si>
    <t>1072-1071-1089-1088-1085-1070-1081-1073-1078-1069-1083-1082-1086-1079-1080-1091-1092-1090-1075-1087-1076-1074-1077-1084-1005</t>
  </si>
  <si>
    <t>ΖΑΡΚΟΥ</t>
  </si>
  <si>
    <t>ΣΟΥΛΤΑΝΑ</t>
  </si>
  <si>
    <t>ΑΖ848465</t>
  </si>
  <si>
    <t>719,4</t>
  </si>
  <si>
    <t>1777,4</t>
  </si>
  <si>
    <t>1078-1079-1085-1073-1090-1087-1080-1081-1069-1075-1076-1077-1074-1070-1072-1086-1089</t>
  </si>
  <si>
    <t>ΟΙΚΟΝΟΜΟΠΟΥΛΟΣ</t>
  </si>
  <si>
    <t>KΩΝΣΤΑΝΤΙΝΟΣ</t>
  </si>
  <si>
    <t>Χ595606</t>
  </si>
  <si>
    <t>ΡΟΠΗΣ</t>
  </si>
  <si>
    <t>ΘΡΑΣΥΒΟΥΛΟΣ</t>
  </si>
  <si>
    <t>ΑΖ287039</t>
  </si>
  <si>
    <t>728,2</t>
  </si>
  <si>
    <t>1766,2</t>
  </si>
  <si>
    <t>1069-1082-1085-1088</t>
  </si>
  <si>
    <t>ΑΥΓΟΛΟΥΠΗΣ</t>
  </si>
  <si>
    <t>ΑΖ671980</t>
  </si>
  <si>
    <t>757,9</t>
  </si>
  <si>
    <t>1765,9</t>
  </si>
  <si>
    <t>1078-1073-1081-1079-1088-1083-1069-1085-1082-1089</t>
  </si>
  <si>
    <t>ΜΑΚΡΙΔΟΥ</t>
  </si>
  <si>
    <t>ΕΛΙΣΣΑΒΕΤ</t>
  </si>
  <si>
    <t>ΑΙ864245</t>
  </si>
  <si>
    <t>815,1</t>
  </si>
  <si>
    <t>1763,1</t>
  </si>
  <si>
    <t>1085-1088-1082-1083-1069</t>
  </si>
  <si>
    <t>ΧΑΤΖΟΥΔΗ</t>
  </si>
  <si>
    <t>ΠΑΝΑΓΙΩΤΑ ΕΛΕΝΗ ΣΤΕΡΓΙΑΝΗ</t>
  </si>
  <si>
    <t>ΚΥΡΙΑΚΟΣ</t>
  </si>
  <si>
    <t>Χ869301</t>
  </si>
  <si>
    <t>854,7</t>
  </si>
  <si>
    <t>1762,7</t>
  </si>
  <si>
    <t>1079-1078-1080-1073-1088-1069-1085-1082-1083-1089-1071-1091-1072-1074-1075-1076-1077-1087-1081-1086-1084</t>
  </si>
  <si>
    <t>ΠΑΠΑΠΟΣΤΟΛΟΥ</t>
  </si>
  <si>
    <t>Ρ890162</t>
  </si>
  <si>
    <t>1762,6</t>
  </si>
  <si>
    <t>1069-1086-1087</t>
  </si>
  <si>
    <t>ΜΙΜΙΔΗΣ</t>
  </si>
  <si>
    <t>Π326691</t>
  </si>
  <si>
    <t>764,5</t>
  </si>
  <si>
    <t>1762,5</t>
  </si>
  <si>
    <t>1004-1024-1119-1069-1070-1071-1072-1073-1074-1075-1076-1077-1078-1079-1080-1081-1082-1083-1084-1085-1086-1087-1088-1089-1090-1091-1092-1005</t>
  </si>
  <si>
    <t>ΑΓΑΠΟΥΛΑΚΗ</t>
  </si>
  <si>
    <t>ΓΕΩΡΓΙΑ</t>
  </si>
  <si>
    <t>ΑΜ211358</t>
  </si>
  <si>
    <t>958,1</t>
  </si>
  <si>
    <t>1762,1</t>
  </si>
  <si>
    <t>1085-1091-1074-1075-1076-1077-1081-1087-1072-1086-1088-1082-1083-1078-1079-1071-1069-1073-1089</t>
  </si>
  <si>
    <t>ΤΣΟΥΚΑΛΑΔΕΛΗ</t>
  </si>
  <si>
    <t>ΒΑΣΙΛΕΙΑ</t>
  </si>
  <si>
    <t>Χ764745</t>
  </si>
  <si>
    <t>1078-1073-1079-1085-1088-1083-1082-1069-1081-1072-1071-1089-1086-1091-1076-1075-1087-1077-1074-1005</t>
  </si>
  <si>
    <t>ΤΖΟΥΡΟΣ</t>
  </si>
  <si>
    <t>ΣΤΑΜΟΥΛΗΣ</t>
  </si>
  <si>
    <t>Χ780758</t>
  </si>
  <si>
    <t>863,5</t>
  </si>
  <si>
    <t>1761,5</t>
  </si>
  <si>
    <t>1070-1078-1081-1073-1072-1069-1079-1082-1083-1088-1089-1086-1085-1071-1080-1074-1075-1076-1077-1087-1084-1090-1091</t>
  </si>
  <si>
    <t>ΠΛΙΑΚΟΠΑΝΟΥ</t>
  </si>
  <si>
    <t>ΑΙΚΑΤΕΡΙΝΗ</t>
  </si>
  <si>
    <t>ΑΑ062344</t>
  </si>
  <si>
    <t>1759,1</t>
  </si>
  <si>
    <t>1069-1081-1088</t>
  </si>
  <si>
    <t>ΚΩΝΣΤΑΝΤΟΠΟΥΛΟΥ</t>
  </si>
  <si>
    <t>Σ471521</t>
  </si>
  <si>
    <t>1758,2</t>
  </si>
  <si>
    <t>1086-1069-1088-1082-1083-1072-1078-1085-1089-1070-1071-1073-1074-1075-1076-1077-1079-1080-1081-1084-1087-1090-1091-1092</t>
  </si>
  <si>
    <t>ΤΣΕΡΓΑ</t>
  </si>
  <si>
    <t>ΘΕΟΔΟΣΙΟΣ</t>
  </si>
  <si>
    <t>ΑΗ272478</t>
  </si>
  <si>
    <t>829,4</t>
  </si>
  <si>
    <t>1757,4</t>
  </si>
  <si>
    <t>1088-1069-1082-1085-1083-1089-1081-1073-1078-1086-1080-1079-1071-1070-1072-1087-1090-1091-1074-1075-1076-1077-1084</t>
  </si>
  <si>
    <t>ΜΠΟΝΑΣ</t>
  </si>
  <si>
    <t>ΔΗΜΟΣΘΕΝΗΣ</t>
  </si>
  <si>
    <t>ΑΜ897379</t>
  </si>
  <si>
    <t>790,9</t>
  </si>
  <si>
    <t>1756,9</t>
  </si>
  <si>
    <t>1069-1070-1072-1073-1074-1075-1076-1077-1078-1079-1081-1085-1086-1087-1089-1091</t>
  </si>
  <si>
    <t>ΣΤΑΘΗΣ</t>
  </si>
  <si>
    <t>ΘΕΟΦΑΝΗΣ</t>
  </si>
  <si>
    <t>ΑΜ366056</t>
  </si>
  <si>
    <t>774,4</t>
  </si>
  <si>
    <t>1752,4</t>
  </si>
  <si>
    <t>1069-1078-1073-1089-1072-1081-1085-1080-1079-1082-1083-1071-1088-1070-1074-1075-1076-1077-1091-1092-1084</t>
  </si>
  <si>
    <t>ΠΑΝΔΗ</t>
  </si>
  <si>
    <t>ΚΑΛΛΙΟΠΗ</t>
  </si>
  <si>
    <t>ΑΚ485740</t>
  </si>
  <si>
    <t>841,5</t>
  </si>
  <si>
    <t>1749,5</t>
  </si>
  <si>
    <t>1091-1090-1087-1075-1076-1074-1077-1078-1085-1072-1086-1088-1079-1089-1071-1082-1083-1073-1069-1070-1081-1080</t>
  </si>
  <si>
    <t>ΡΕΤΣΙΝΗΣ</t>
  </si>
  <si>
    <t>ΕΥΓΕΝΙΟΣ</t>
  </si>
  <si>
    <t>Ρ172199</t>
  </si>
  <si>
    <t>871,2</t>
  </si>
  <si>
    <t>1749,2</t>
  </si>
  <si>
    <t>1071-1089-1072-1086-1069-1081-1078-1085-1079-1073-1074-1075-1076-1077-1087</t>
  </si>
  <si>
    <t>ΚΕΦΑΛΑ</t>
  </si>
  <si>
    <t>ΤΗΛΕΜΑΧΟΣ</t>
  </si>
  <si>
    <t>ΑΜ223553</t>
  </si>
  <si>
    <t>860,2</t>
  </si>
  <si>
    <t>1748,2</t>
  </si>
  <si>
    <t>1077-1086-1087-1074-1075-1076-1084-1072-1069-1088-1078-1091-1089-1071-1085-1082-1083-1079-1073-1081-1090-1092-1070-1080-1005</t>
  </si>
  <si>
    <t>ΓΑΛΑΝΗ</t>
  </si>
  <si>
    <t>ΑΙ179792</t>
  </si>
  <si>
    <t>1747,4</t>
  </si>
  <si>
    <t>1082-1083-1085-1088-1069-1078-1086-1072-1071-1089-1073-1081-1079-1074-1075-1076-1077-1087-1091-1092</t>
  </si>
  <si>
    <t>ΠΑΣΧΟΥΔΗΣ</t>
  </si>
  <si>
    <t>ΣΤΕΡΓΙΟΣ-ΛΑΖΑΡΟΣ</t>
  </si>
  <si>
    <t>ΕΥΣΤΑΘΙΟΣ</t>
  </si>
  <si>
    <t>Χ406430</t>
  </si>
  <si>
    <t>1745,4</t>
  </si>
  <si>
    <t>1082-1083-1085-1088-1069-1073-1081-1078-1071-1089-1079-1091-1077-1076-1075-1074-1087</t>
  </si>
  <si>
    <t>ΚΑΠΑΤΣΙΝΑ</t>
  </si>
  <si>
    <t>ΑΛΕΞΑΝΔΡΑ</t>
  </si>
  <si>
    <t>Φ267358</t>
  </si>
  <si>
    <t>837,1</t>
  </si>
  <si>
    <t>1745,1</t>
  </si>
  <si>
    <t>1005-1069-1070-1071-1072-1073-1074-1075-1076-1077-1078-1079-1080-1081-1082-1083-1084-1085-1086-1087-1088-1089-1090-1091-1092</t>
  </si>
  <si>
    <t>ΚΟΥΤΣΙΑΝΟΥ</t>
  </si>
  <si>
    <t>ΑΖ792295</t>
  </si>
  <si>
    <t>816,2</t>
  </si>
  <si>
    <t>1744,2</t>
  </si>
  <si>
    <t>1081-1073-1069-1082-1080-1085-1089-1079-1072-1078</t>
  </si>
  <si>
    <t>ΓΙΑΝΝΑΚΟΥ</t>
  </si>
  <si>
    <t>ΑΝΝΑ</t>
  </si>
  <si>
    <t>ΑΗ930857</t>
  </si>
  <si>
    <t>1743,8</t>
  </si>
  <si>
    <t>1084-1086-1089-1072-1078-1079-1091-1073-1081-1074-1075-1076-1077-1069-1071-1082-1083-1085-1087-1088</t>
  </si>
  <si>
    <t>ΓΙΩΤΗ</t>
  </si>
  <si>
    <t>ΑΙ702115</t>
  </si>
  <si>
    <t>834,9</t>
  </si>
  <si>
    <t>1742,9</t>
  </si>
  <si>
    <t>1069-1071-1072-1073-1074-1075-1076-1077-1078-1079-1081-1082-1083-1084-1085-1086-1087-1088-1089-1091</t>
  </si>
  <si>
    <t>ΚΑΛΟΓΗΡΟΥ</t>
  </si>
  <si>
    <t>ΧΡΙΣΤΙΝΑ</t>
  </si>
  <si>
    <t>ΑΒ809442</t>
  </si>
  <si>
    <t>1740,2</t>
  </si>
  <si>
    <t>1081-1078-1088-1073-1085-1091-1075-1077-1076-1089-1072-1079-1069-1082-1083-1087-1086-1071-1080-1084-1074</t>
  </si>
  <si>
    <t>ΜΑΝΟΥΣΗΣ</t>
  </si>
  <si>
    <t>Σ793036</t>
  </si>
  <si>
    <t>640,2</t>
  </si>
  <si>
    <t>1738,2</t>
  </si>
  <si>
    <t>1076-1077-1075-1074-1087-1091-1092-1090-1085-1072-1079-1078-1084-1073-1080-1082-1083-1069-1088-1070-1071-1081-1086-1089-1005</t>
  </si>
  <si>
    <t>ΜΠΑΚΑΝΟΣ</t>
  </si>
  <si>
    <t>ΑΙ870255</t>
  </si>
  <si>
    <t>677,6</t>
  </si>
  <si>
    <t>1735,6</t>
  </si>
  <si>
    <t>ΤΣΙΡΙΓΚΑΣ</t>
  </si>
  <si>
    <t>ΠΑΥΛΟΣ</t>
  </si>
  <si>
    <t>ΑΚ235136</t>
  </si>
  <si>
    <t>789,8</t>
  </si>
  <si>
    <t>1733,8</t>
  </si>
  <si>
    <t>1089-1086-1004-1083-1072-1078-1085-1088-1079-1091-1087-1076-1077-1075-1069-1071-1005-1073-1082-1084-1081-1074</t>
  </si>
  <si>
    <t>ΔΟΥΓΕΚΟΥ</t>
  </si>
  <si>
    <t>ΔΑΝΑΗ</t>
  </si>
  <si>
    <t>ΑΚ660766</t>
  </si>
  <si>
    <t>1733,1</t>
  </si>
  <si>
    <t>1072-1086-1091-1077-1075-1076-1087-1085-1071-1089-1088-1073-1083-1069-1082-1074-1078-1079-1084-1081</t>
  </si>
  <si>
    <t>ΑΘΑΝΑΣΙΟΥ</t>
  </si>
  <si>
    <t>ΑΙ095238</t>
  </si>
  <si>
    <t>804,1</t>
  </si>
  <si>
    <t>1732,1</t>
  </si>
  <si>
    <t>1078-1085-1074-1075-1076-1077-1091-1092-1087-1086-1072-1089-1088-1084-1071-1083-1082-1069-1079-1080-1081-1073</t>
  </si>
  <si>
    <t>ΓΑΝΤΖΟΥΔΗ</t>
  </si>
  <si>
    <t>ΕΥΤΥΧΙΑ</t>
  </si>
  <si>
    <t>ΑΜ372735</t>
  </si>
  <si>
    <t>872,3</t>
  </si>
  <si>
    <t>1730,3</t>
  </si>
  <si>
    <t>1083-1082-1088-1085-1069-1078-1089-1073-1081-1071-1005-1072-1079-1086-1076-1075-1091-1077-1074-1087-1080-1084</t>
  </si>
  <si>
    <t>ΣΑΚΚΑΣ</t>
  </si>
  <si>
    <t>Ρ897155</t>
  </si>
  <si>
    <t>1726,2</t>
  </si>
  <si>
    <t>1069-1085-1078-1073-1089-1079-1072-1081-1077-1076-1075-1087-1074-1086</t>
  </si>
  <si>
    <t>ΠΡΟΥΣΑΛΗ</t>
  </si>
  <si>
    <t>ΑΖ668736</t>
  </si>
  <si>
    <t>777,7</t>
  </si>
  <si>
    <t>1725,7</t>
  </si>
  <si>
    <t>1071-1072-1089-1086-1078-1085-1073-1079-1088-1070-1083-1082-1081-1069-1005</t>
  </si>
  <si>
    <t>ΙΩΑΝΝΟΥ</t>
  </si>
  <si>
    <t>ΧΡΥΣΟΥΛΑ</t>
  </si>
  <si>
    <t>Χ424782</t>
  </si>
  <si>
    <t>783,2</t>
  </si>
  <si>
    <t>1721,2</t>
  </si>
  <si>
    <t>1085-1089-1082-1088-1069-1083-1078-1073-1079-1071-1005-1080-1081-1072-1070-1086-1091-1092-1076-1075-1077-1090</t>
  </si>
  <si>
    <t>ΚΟΥΚΟΥΛΗ</t>
  </si>
  <si>
    <t>ΠΑΝΑΓΙΩΤΑ</t>
  </si>
  <si>
    <t>ΑΗ284598</t>
  </si>
  <si>
    <t>903,1</t>
  </si>
  <si>
    <t>1721,1</t>
  </si>
  <si>
    <t>1069-1085-1089</t>
  </si>
  <si>
    <t>ΚΑΣΣΙΔΗ</t>
  </si>
  <si>
    <t>ΑΒ846876</t>
  </si>
  <si>
    <t>793,1</t>
  </si>
  <si>
    <t>1085-1082-1069-1072-1078-1089-1086-1081-1079-1087-1075-1076-1074-1077-1073</t>
  </si>
  <si>
    <t>ΒΑΛΑΚΟΥ</t>
  </si>
  <si>
    <t>Σ691981</t>
  </si>
  <si>
    <t>798,6</t>
  </si>
  <si>
    <t>1716,6</t>
  </si>
  <si>
    <t>1072-1086-1085-1078-1079-1091-1092-1090-1071-1089-1082-1083-1088-1069-1084-1073-1075-1074-1076-1087-1077-1081-1080-1070-1005</t>
  </si>
  <si>
    <t>ΑΡΒΑΝΙΤΑΚΗ</t>
  </si>
  <si>
    <t>ΤΡΙΑΝΤΑΦΥΛΛΙΑ</t>
  </si>
  <si>
    <t>Σ305490</t>
  </si>
  <si>
    <t>827,2</t>
  </si>
  <si>
    <t>1715,2</t>
  </si>
  <si>
    <t>1078-1073-1080-1079-1081-1083-1085-1088-1069-1082-1089-1072-1071-1070-1091-1090-1087-1086-1076-1075-1074-1077-1084-1092-1005</t>
  </si>
  <si>
    <t>ΚΡΗΤΙΚΟΥ</t>
  </si>
  <si>
    <t>ΚΩΝΣΤΑΝΤΟΥΛΑ</t>
  </si>
  <si>
    <t>ΑΕ246556</t>
  </si>
  <si>
    <t>1070-1069-1071-1072-1089-1086-1081-1078-1082-1083-1080-1087-1079-1085-1090-1091-1073-1074-1075-1076-1077</t>
  </si>
  <si>
    <t>ΝΤΟΥΦΑΣ</t>
  </si>
  <si>
    <t>ΑΛΕΞΑΝΔΡΟΣ</t>
  </si>
  <si>
    <t>ΑΖ263136</t>
  </si>
  <si>
    <t>776,6</t>
  </si>
  <si>
    <t>1714,6</t>
  </si>
  <si>
    <t>1069-1070-1073-1078-1079-1085-1086-1089</t>
  </si>
  <si>
    <t>ΣΙΜΟΥ</t>
  </si>
  <si>
    <t>Χ978193</t>
  </si>
  <si>
    <t>1712,3</t>
  </si>
  <si>
    <t>1088-1069-1082-1083</t>
  </si>
  <si>
    <t>ΓΗΤΑ</t>
  </si>
  <si>
    <t>ΝΙΚΗΤΑΣ</t>
  </si>
  <si>
    <t>ΑΚ389804</t>
  </si>
  <si>
    <t>1709,2</t>
  </si>
  <si>
    <t>1081-1073-1078-1079-1088-1069-1083-1082-1085-1089-1071-1072-1086-1076-1075-1091-1087-1074-1077</t>
  </si>
  <si>
    <t>ΜΠΟΥΤΙΚΑΣ</t>
  </si>
  <si>
    <t>Σ127127</t>
  </si>
  <si>
    <t>1708,9</t>
  </si>
  <si>
    <t>1038-1027-1029-1005-1045-1033-1034-1046-1041-1044-1042-1032-1026-1072-1071-1089-1085-1078-1091-1086-1088-1069-1083-1082-1074-1075-1076-1077</t>
  </si>
  <si>
    <t>ΜΠΟΥΝΤΑΣ</t>
  </si>
  <si>
    <t>Χ154507</t>
  </si>
  <si>
    <t>1707,7</t>
  </si>
  <si>
    <t>1072-1071-1089-1082-1083-1078-1079-1069-1088-1085-1086-1077-1074-1075-1076-1081-1087-1091-1092-1070-1073-1084</t>
  </si>
  <si>
    <t>ΜΑΝΩΛΕΔΑΚΗ</t>
  </si>
  <si>
    <t>ΑΙΚΑΤΕΡΙΝΗ-ΑΝΝΑ</t>
  </si>
  <si>
    <t>Τ494106</t>
  </si>
  <si>
    <t>849,2</t>
  </si>
  <si>
    <t>1707,2</t>
  </si>
  <si>
    <t>1091-1087-1072-1075-1077-1074-1076-1071-1089-1088-1069-1086-1083-1082-1085-1073-1079-1078-1081</t>
  </si>
  <si>
    <t>ΠΑΠΑΔΑΜ</t>
  </si>
  <si>
    <t>ΑΝΔΡΟΜΑΧΗ</t>
  </si>
  <si>
    <t>ΑΙ305652</t>
  </si>
  <si>
    <t>708,4</t>
  </si>
  <si>
    <t>1706,4</t>
  </si>
  <si>
    <t>1085-1083-1082-1088-1069-1072-1089-1071-1078-1073-1081-1079-1086-1091-1087-1074-1077-1076-1075-1005</t>
  </si>
  <si>
    <t>ΝΕΒΕΣΚΙΩΤΗΣ</t>
  </si>
  <si>
    <t>ΧΑΡΙΣΙΟΣ</t>
  </si>
  <si>
    <t>ΑΙ326256</t>
  </si>
  <si>
    <t>828,3</t>
  </si>
  <si>
    <t>1706,3</t>
  </si>
  <si>
    <t>1081-1073-1078-1085-1069-1079-1089-1072-1070-1086-1090-1074-1075-1076-1077-1087</t>
  </si>
  <si>
    <t>ΜΗΛΙΩΡΙΤΣΑΣ</t>
  </si>
  <si>
    <t>ΑΙ173307</t>
  </si>
  <si>
    <t>1078-1079-1073-1085-1082-1083-1088-1069-1081-1089-1071-1072-1005</t>
  </si>
  <si>
    <t>ΔΙΑΝΕΛΗΣ</t>
  </si>
  <si>
    <t>ΑΛΚΙΒΙΑΔΗΣ</t>
  </si>
  <si>
    <t>ΑΜ848917</t>
  </si>
  <si>
    <t>1704,4</t>
  </si>
  <si>
    <t>1081-1073-1078-1088-1069-1082-1083</t>
  </si>
  <si>
    <t>ΜΠΑΚΑΛΑΚΟΥ</t>
  </si>
  <si>
    <t>ΒΑΙΑ ΜΑΡΙΑ</t>
  </si>
  <si>
    <t>ΑΕ330749</t>
  </si>
  <si>
    <t>845,9</t>
  </si>
  <si>
    <t>1703,9</t>
  </si>
  <si>
    <t>1088-1069-1082</t>
  </si>
  <si>
    <t>ΦΡΑΓΚΟΥΛΙΔΟΥ</t>
  </si>
  <si>
    <t>ΑΒ110161</t>
  </si>
  <si>
    <t>1703,4</t>
  </si>
  <si>
    <t>1078-1081-1073-1080-1079-1085-1083-1082-1089-1087-1091-1092-1074-1075-1076-1077-1072-1088-1069-1070-1071-1084-1086-1090</t>
  </si>
  <si>
    <t>ΜΑΝΙΑΤΗ</t>
  </si>
  <si>
    <t>ΦΩΤΕΙΝΗ</t>
  </si>
  <si>
    <t>Φ211667</t>
  </si>
  <si>
    <t>1700,9</t>
  </si>
  <si>
    <t>1086-1072-1071-1070-1089-1085-1083-1082-1088-1069-1090-1091-1087-1074-1075-1076-1077-1078-1081-1073-1080-1079-1084</t>
  </si>
  <si>
    <t>ΑΣΗΜΑΚΗ</t>
  </si>
  <si>
    <t>Ρ776751</t>
  </si>
  <si>
    <t>731,5</t>
  </si>
  <si>
    <t>1699,5</t>
  </si>
  <si>
    <t>1069-1072-1073-1074-1075-1076-1077-1078-1085-1086-1087-1089</t>
  </si>
  <si>
    <t>ΜΑΛΙΓΚΟΥΔΗ</t>
  </si>
  <si>
    <t>ΜΕΡΟΠΗ</t>
  </si>
  <si>
    <t>ΑΗ807616</t>
  </si>
  <si>
    <t>1698,9</t>
  </si>
  <si>
    <t>1073-1078-1079-1081-1082-1083-1085-1088-1089-1069-1071</t>
  </si>
  <si>
    <t>ΓΑΛΗΝΑ</t>
  </si>
  <si>
    <t>ΘΕΟΔΩΡΑ</t>
  </si>
  <si>
    <t>ΑΒ803783</t>
  </si>
  <si>
    <t>1081-1073-1088-1069-1085-1082-1083-1089-1079-1086-1077-1091-1087-1076-1075-1074</t>
  </si>
  <si>
    <t>ΚΑΤΣΑΡΟΥ</t>
  </si>
  <si>
    <t>ΑΕ777112</t>
  </si>
  <si>
    <t>799,7</t>
  </si>
  <si>
    <t>1697,7</t>
  </si>
  <si>
    <t>1069-1082-1086-1087</t>
  </si>
  <si>
    <t>ΜΑΥΡΙΔΟΥ</t>
  </si>
  <si>
    <t>Χ958129</t>
  </si>
  <si>
    <t>1696,8</t>
  </si>
  <si>
    <t>1080-1078-1073-1083-1082-1085-1081-1072-1069-1088-1086-1089-1071-1091-1090-1087-1074-1075-1076-1077</t>
  </si>
  <si>
    <t>ΔΑΜΙΑΝΙΔΗΣ</t>
  </si>
  <si>
    <t>ΑΖ786666</t>
  </si>
  <si>
    <t>817,3</t>
  </si>
  <si>
    <t>1695,3</t>
  </si>
  <si>
    <t>1069-1070-1072-1073-1074-1075-1076-1077-1078-1079-1081-1085-1086-1087-1089-1090</t>
  </si>
  <si>
    <t>ΣΑΙΒΑΝΙΔΟΥ</t>
  </si>
  <si>
    <t>ΠΑΡΘΕΝΑ</t>
  </si>
  <si>
    <t>ΟΔΥΣΣΕΥΣ</t>
  </si>
  <si>
    <t>ΑΕ196359</t>
  </si>
  <si>
    <t>1069-1071-1073-1078-1079-1081-1082-1083-1085-1088-1089</t>
  </si>
  <si>
    <t>ΦΡΑΝΤΖΗΣ</t>
  </si>
  <si>
    <t>ΑΚ453694</t>
  </si>
  <si>
    <t>1692,9</t>
  </si>
  <si>
    <t>1084-1078-1073-1079-1085-1083-1089-1069-1090-1082-1081-1072-1071</t>
  </si>
  <si>
    <t>ΒΑΣΙΛΟΓΛΟΥ</t>
  </si>
  <si>
    <t>ΑΕ328939</t>
  </si>
  <si>
    <t>744,7</t>
  </si>
  <si>
    <t>1692,7</t>
  </si>
  <si>
    <t>1088-1069-1082-1083-1085-1089</t>
  </si>
  <si>
    <t>ΤΣΟΥΡΑΜΑΝΗ</t>
  </si>
  <si>
    <t>Χ130769</t>
  </si>
  <si>
    <t>1691,1</t>
  </si>
  <si>
    <t>1072-1071-1086-1090-1091-1078-1089-1085-1087-1088-1069-1074-1075-1076-1077-1081-1073-1080-1079-1082-1083-1084</t>
  </si>
  <si>
    <t>ΦΑΚΗΣ</t>
  </si>
  <si>
    <t>ΑΙ331543</t>
  </si>
  <si>
    <t>1690,3</t>
  </si>
  <si>
    <t>1081-1069-1073-1078-1079-1085</t>
  </si>
  <si>
    <t>ΚΑΤΣΑΦΑΡΑΣ</t>
  </si>
  <si>
    <t>Π840846</t>
  </si>
  <si>
    <t>1689,5</t>
  </si>
  <si>
    <t>1069-1070-1071-1072-1073-1078-1079-1081-1085-1086-1089-1087-1074-1075-1076-1077</t>
  </si>
  <si>
    <t>ΚΑΡΥΩΤΗ</t>
  </si>
  <si>
    <t>ΑΖ264334</t>
  </si>
  <si>
    <t>1082-1083-1085-1069-1088-1078-1089-1073-1079-1072-1091-1092-1090-1074-1075-1076-1077</t>
  </si>
  <si>
    <t>ΣΤΑΥΡΟΥ</t>
  </si>
  <si>
    <t>ΕΥΘΥΜΙΑ</t>
  </si>
  <si>
    <t>Σ234030</t>
  </si>
  <si>
    <t>830,5</t>
  </si>
  <si>
    <t>1688,5</t>
  </si>
  <si>
    <t>1071-1070-1072-1078-1089-1086-1085-1082-1088-1069-1083-1090-1087-1073-1074-1075-1076-1077-1079-1091-1092</t>
  </si>
  <si>
    <t>ΕΥΦΡΑΙΜΙΔΟΥ</t>
  </si>
  <si>
    <t>ΕΡΜΙΟΝΗ</t>
  </si>
  <si>
    <t>ΑΜ377132</t>
  </si>
  <si>
    <t>1088-1069-1082-1083-1085-1089-1073-1081-1078-1071-1005-1072-1079-1070-1090-1091-1087-1077-1074-1075-1076</t>
  </si>
  <si>
    <t>ΤΡΙΑΝΤΑΦΥΛΛΟΥ</t>
  </si>
  <si>
    <t>ΤΡΙΑΝΤΑΦΥΛΛΟΣ</t>
  </si>
  <si>
    <t>ΑΗ651326</t>
  </si>
  <si>
    <t>1687,9</t>
  </si>
  <si>
    <t>1078-1083-1082-1073-1080-1069-1081</t>
  </si>
  <si>
    <t>ΜΑΝΘΟΥ</t>
  </si>
  <si>
    <t>Χ414235</t>
  </si>
  <si>
    <t>1686,5</t>
  </si>
  <si>
    <t>1083-1069-1082</t>
  </si>
  <si>
    <t>ΚΑΛΑΜΑΡΑΣ</t>
  </si>
  <si>
    <t>ΑΕ452270</t>
  </si>
  <si>
    <t>1686,3</t>
  </si>
  <si>
    <t>1076-1075-1074-1077-1091-1087-1078-1072-1071-1089-1086-1082-1083-1085-1088-1079-1073-1070-1069-1081</t>
  </si>
  <si>
    <t>ΚΟΥΠΠΗ</t>
  </si>
  <si>
    <t>ΑΝΤΩΝΙΑ</t>
  </si>
  <si>
    <t>ΧΡΙΣΤΟΔΟΥΛΟΣ</t>
  </si>
  <si>
    <t>ΑΚ910080</t>
  </si>
  <si>
    <t>1685,2</t>
  </si>
  <si>
    <t>ΠΑΠΑΡΙΖΟΥ</t>
  </si>
  <si>
    <t>ΧΑΙΔΩ</t>
  </si>
  <si>
    <t>ΑΙ291903</t>
  </si>
  <si>
    <t>766,7</t>
  </si>
  <si>
    <t>1684,7</t>
  </si>
  <si>
    <t>1083-1082-1069-1085-1088</t>
  </si>
  <si>
    <t>ΑΝΤΙΝΟΥ</t>
  </si>
  <si>
    <t>ΑΒ998261</t>
  </si>
  <si>
    <t>865,7</t>
  </si>
  <si>
    <t>1683,7</t>
  </si>
  <si>
    <t>1085-1089-1069-1072-1070-1090-1076-1077-1075-1074-1078-1079-1073-1080-1081-1087</t>
  </si>
  <si>
    <t>ΒΑΒΑΤΣΗ</t>
  </si>
  <si>
    <t>ΣΤΥΛΙΑΝΗ</t>
  </si>
  <si>
    <t>ΑΖ348275</t>
  </si>
  <si>
    <t>864,6</t>
  </si>
  <si>
    <t>1682,6</t>
  </si>
  <si>
    <t>1079-1078-1073-1081-1069-1085-1074-1075-1076-1077-1072-1086-1087-1089</t>
  </si>
  <si>
    <t>ΜΟΣΧΟΣ</t>
  </si>
  <si>
    <t>ΑΖ695802</t>
  </si>
  <si>
    <t>822,8</t>
  </si>
  <si>
    <t>1680,8</t>
  </si>
  <si>
    <t>1078-1073-1083-1081-1082-1088-1069-1085-1079</t>
  </si>
  <si>
    <t>ΚΕΜΕΝΤΣΕΤΣΙΔΟΥ</t>
  </si>
  <si>
    <t>ΕΙΡΗΝΗ</t>
  </si>
  <si>
    <t>ΑΑ402426</t>
  </si>
  <si>
    <t>848,1</t>
  </si>
  <si>
    <t>1680,1</t>
  </si>
  <si>
    <t>1080-1078-1079-1073-1085-1088-1089-1083-1082-1086-1087-1091-1069-1071-1074-1075-1076-1077</t>
  </si>
  <si>
    <t>ΟΙΚΟΝΟΜΟΥ</t>
  </si>
  <si>
    <t>ΤΕΛΗΣ</t>
  </si>
  <si>
    <t>ΑΖ665628</t>
  </si>
  <si>
    <t>1078-1073-1081-1070-1069-1085-1079-1089-1072-1086-1090-1091-1087-1076-1075-1077-1074-1080</t>
  </si>
  <si>
    <t>ΚΕΤΣΕΤΖΗ</t>
  </si>
  <si>
    <t>Χ970997</t>
  </si>
  <si>
    <t>1679,9</t>
  </si>
  <si>
    <t>1079-1078-1073-1081-1082-1083-1085-1086-1087-1088-1069-1071-1072-1089-1084-1074-1075-1076-1077-1092-1091</t>
  </si>
  <si>
    <t>ΓΙΑΝΝΑΚΑΚΗΣ</t>
  </si>
  <si>
    <t>ΑΙ744880</t>
  </si>
  <si>
    <t>1679,6</t>
  </si>
  <si>
    <t>1078-1073-1085-1081-1069-1089-1072-1086-1074-1075-1076-1077</t>
  </si>
  <si>
    <t>ΚΩΣΤΙΔΟΥ</t>
  </si>
  <si>
    <t>ΑΒ280453</t>
  </si>
  <si>
    <t>1678,6</t>
  </si>
  <si>
    <t>1085-1087-1092-1091-1090-1072-1088-1069-1079-1078-1086-1084-1071-1005-1083-1075-1074-1076-1077-1089-1082-1081-1073-1070-1080</t>
  </si>
  <si>
    <t>ΜΠΑΡΛΑΣ</t>
  </si>
  <si>
    <t>ΑΝ964301</t>
  </si>
  <si>
    <t>1678,5</t>
  </si>
  <si>
    <t>ΧΑΣΑΝΗΣ</t>
  </si>
  <si>
    <t>ΑΡΗΣ</t>
  </si>
  <si>
    <t>Ρ332003</t>
  </si>
  <si>
    <t>1072-1005-1075-1074-1076-1077-1069-1070-1078-1079-1080-1081-1085-1086-1087-1089</t>
  </si>
  <si>
    <t>ΧΑΣΤΑΣ</t>
  </si>
  <si>
    <t>ΑΙ875273</t>
  </si>
  <si>
    <t>1675,3</t>
  </si>
  <si>
    <t>1078-1069-1071-1072-1073-1074-1075-1076-1077-1079-1081-1082-1083-1085-1086-1087-1088-1089-1091</t>
  </si>
  <si>
    <t>Λιώλιος</t>
  </si>
  <si>
    <t>Άγγελος</t>
  </si>
  <si>
    <t>Αστέριος</t>
  </si>
  <si>
    <t>ΑΕ133260</t>
  </si>
  <si>
    <t>856,9</t>
  </si>
  <si>
    <t>1674,9</t>
  </si>
  <si>
    <t>1079-1078-1073-1081-1085-1082-1072-1089-1069-1086-1087-1074-1075-1076-1077-1084</t>
  </si>
  <si>
    <t>ΑΓΓΕΛΗ</t>
  </si>
  <si>
    <t>ΙΩΑΝΝΑ</t>
  </si>
  <si>
    <t>ΑΒ843225</t>
  </si>
  <si>
    <t>1674,6</t>
  </si>
  <si>
    <t>1069-1088-1082-1083-1085-1078-1081-1089-1071-1079-1072-1073-1086-1070-1076-1074-1075-1077-1087-1091-1084</t>
  </si>
  <si>
    <t>ΜΑΡΓΑΡΙΤΗΣ</t>
  </si>
  <si>
    <t>ΓΕΩΡΓΙΟΣ ΑΛΕΞΑΝΔΡΟΣ</t>
  </si>
  <si>
    <t>ΑΜ819873</t>
  </si>
  <si>
    <t>1673,3</t>
  </si>
  <si>
    <t>1082-1083-1069-1088-1085</t>
  </si>
  <si>
    <t>ΕΥΣΤΡΑΤΙΑ</t>
  </si>
  <si>
    <t>ΑΚ305348</t>
  </si>
  <si>
    <t>1672,3</t>
  </si>
  <si>
    <t>1084-1078-1085-1072-1079-1091-1074-1075-1076-1077-1087-1086-1088-1069-1082-1083-1071-1073-1081</t>
  </si>
  <si>
    <t>ΚΟΙΜΤΣΙΔΟΥ</t>
  </si>
  <si>
    <t>ΤΑΤΙΑΝΑ</t>
  </si>
  <si>
    <t>ΑΜ662882</t>
  </si>
  <si>
    <t>1078-1073-1079-1083-1082-1081-1085-1088-1069</t>
  </si>
  <si>
    <t>ΚΟΥΣΚΟΥΡΑΣ</t>
  </si>
  <si>
    <t>ΑΡΓΥΡΙΟΣ</t>
  </si>
  <si>
    <t>ΑΖ297456</t>
  </si>
  <si>
    <t>1671,4</t>
  </si>
  <si>
    <t>1081-1073-1078-1069-1082-1085-1089-1003-1072-1079</t>
  </si>
  <si>
    <t>ΤΣΕΡΓΑΣ</t>
  </si>
  <si>
    <t>ΑΚ975530</t>
  </si>
  <si>
    <t>1671,1</t>
  </si>
  <si>
    <t>1069-1095-1001-1085-1097-1089-1093-1081-1070-1078-1072-1073-1079-1094-1080-1086-1087-1090-1074-1075-1077-1098</t>
  </si>
  <si>
    <t>ΚΟΨΑΧΕΙΛΗ</t>
  </si>
  <si>
    <t>Χ406642</t>
  </si>
  <si>
    <t>821,7</t>
  </si>
  <si>
    <t>1669,7</t>
  </si>
  <si>
    <t>1069-1085</t>
  </si>
  <si>
    <t>ΓΚΑΤΖΙΟΥΡΑ</t>
  </si>
  <si>
    <t>ΑΡΓΥΡΩ</t>
  </si>
  <si>
    <t>ΑΖ795324</t>
  </si>
  <si>
    <t>810,7</t>
  </si>
  <si>
    <t>1668,7</t>
  </si>
  <si>
    <t>1081-1073-1082-1088-1069-1083-1078-1085</t>
  </si>
  <si>
    <t>ΓΕΩΡΓΟΥΛΑΣ</t>
  </si>
  <si>
    <t>ΑΚ414741</t>
  </si>
  <si>
    <t>1668,2</t>
  </si>
  <si>
    <t>1088-1069</t>
  </si>
  <si>
    <t>ΣΤΑΥΡΕΛΗ</t>
  </si>
  <si>
    <t>Χ896785</t>
  </si>
  <si>
    <t>1668,1</t>
  </si>
  <si>
    <t>1086-1072-1071-1089-1085-1082-1083-1070-1079-1078-1088-1091-1090-1074-1077-1076-1075-1087-1081-1069-1073-1080-1084-1005</t>
  </si>
  <si>
    <t>ΜΠΑΜΠΑΛΙΑΡΗ</t>
  </si>
  <si>
    <t>ΑΚ415505</t>
  </si>
  <si>
    <t>1667,9</t>
  </si>
  <si>
    <t>1088-1069-1082-1085-1089-1083-1072-1078-1073-1081-1071-1079-1080-1070-1086-1091-1087-1077-1076-1075-1074-1090-1084</t>
  </si>
  <si>
    <t>ΑΙ325024</t>
  </si>
  <si>
    <t>1667,6</t>
  </si>
  <si>
    <t>1081-1073-1088-1069-1078-1082-1083-1085-1079-1080-1070-1072-1071-1089-1086-1091-1092-1087-1077-1076-1075-1074-1084</t>
  </si>
  <si>
    <t>ΠΑΠΑΔΟΠΟΥΛΟΣ</t>
  </si>
  <si>
    <t>ΜΗΝΑΣ</t>
  </si>
  <si>
    <t>ΑΝ360252</t>
  </si>
  <si>
    <t>1666,9</t>
  </si>
  <si>
    <t>1092-1070-1090-1079-1089-1071-1072-1078-1073-1083-1082-1088-1069-1085-1081-1091-1087-1086-1074-1075-1077-1080-1084</t>
  </si>
  <si>
    <t>ΤΣΑΤΣΟΥ</t>
  </si>
  <si>
    <t>Χ775713</t>
  </si>
  <si>
    <t>1665,4</t>
  </si>
  <si>
    <t>1070-1082-1083-1071-1085-1073-1078-1069-1072-1086-1089-1088-1081-1079-1080-1074-1075-1076-1077-1087-1090-1091-1092-1084</t>
  </si>
  <si>
    <t>ΦΟΥΝΤΟΥΛΑΚΗ</t>
  </si>
  <si>
    <t>ΑΝ235499</t>
  </si>
  <si>
    <t>1664,6</t>
  </si>
  <si>
    <t>1078-1076-1077-1087-1074-1075-1073-1079-1085-1088-1089-1091-1084-1080-1072-1071-1069-1086</t>
  </si>
  <si>
    <t>ΜΑΓΚΑΦΙΝΗ</t>
  </si>
  <si>
    <t>ΑΔΑΜ</t>
  </si>
  <si>
    <t>ΑΖ884312</t>
  </si>
  <si>
    <t>1663,9</t>
  </si>
  <si>
    <t>1069-1070-1072-1073-1074-1075-1076-1077-1078-1079-1080-1081-1082-1085-1086-1087-1089-1090</t>
  </si>
  <si>
    <t>ΝΕΣΣΗ</t>
  </si>
  <si>
    <t>ΠΑΥΛΙΝΑ</t>
  </si>
  <si>
    <t>ΑΑ889119</t>
  </si>
  <si>
    <t>735,9</t>
  </si>
  <si>
    <t>1069-1083-1082-1085-1088-1089-1073-1072-1071-1078-1081-1086-1087-1079-1091-1092-1090-1070-1075-1076-1077-1074-1080-1084</t>
  </si>
  <si>
    <t>ΠΟΥΛΟΣ</t>
  </si>
  <si>
    <t>ΔΗΜΗΤΡΗΣ</t>
  </si>
  <si>
    <t>ΑΕ745316</t>
  </si>
  <si>
    <t>775,5</t>
  </si>
  <si>
    <t>1663,5</t>
  </si>
  <si>
    <t>1086-1085-1084-1087-1091-1092-1069-1071-1072-1073-1074-1075-1076-1077-1078-1079-1080-1081-1082-1083-1088-1089</t>
  </si>
  <si>
    <t>ΚΑΡΑΤΖΟΛΙΤΗ</t>
  </si>
  <si>
    <t>ΑΠΟΣΤΟΛΙΑ</t>
  </si>
  <si>
    <t>Τ395625</t>
  </si>
  <si>
    <t>1083-1069-1082-1088-1085</t>
  </si>
  <si>
    <t>ΠΛΑΚΑ</t>
  </si>
  <si>
    <t>Χ983071</t>
  </si>
  <si>
    <t>1663,4</t>
  </si>
  <si>
    <t>1089-1085-1072-1069-1073-1081-1086-1078-1087-1074-1075-1076-1077-1079</t>
  </si>
  <si>
    <t>ΓΕΡΜΑΝΙΔΗΣ</t>
  </si>
  <si>
    <t>ΑΗ800545</t>
  </si>
  <si>
    <t>794,2</t>
  </si>
  <si>
    <t>1662,2</t>
  </si>
  <si>
    <t>1081-1073-1078-1069-1079-1085-1072-1071-1089-1086-1091-1077-1076-1075-1074-1087</t>
  </si>
  <si>
    <t>ΑΙ279800</t>
  </si>
  <si>
    <t>694,1</t>
  </si>
  <si>
    <t>1662,1</t>
  </si>
  <si>
    <t>1069-1071-1072-1073-1074-1075-1076-1077-1078-1079-1081-1082-1083-1084-1085-1086-1087-1088-1089-1091-1092</t>
  </si>
  <si>
    <t>ΤΣΙΛΙΜΙΓΚΑ</t>
  </si>
  <si>
    <t>ΑΖ242122</t>
  </si>
  <si>
    <t>1658,8</t>
  </si>
  <si>
    <t>1069-1088-1078-1072-1082-1083-1085-1091-1087-1081-1079-1073-1074-1075-1076-1077-1071</t>
  </si>
  <si>
    <t>ΜΟΥΣΤΑΚΑ</t>
  </si>
  <si>
    <t>ΑΝ041974</t>
  </si>
  <si>
    <t>840,4</t>
  </si>
  <si>
    <t>1658,4</t>
  </si>
  <si>
    <t>1071-1072-1078-1073-1080-1085-1083-1082-1088-1089-1069-1086-1079-1081-1070-1087-1090-1091-1092-1074-1075-1076-1077-1084</t>
  </si>
  <si>
    <t>ΠΑΛΛΑΣ</t>
  </si>
  <si>
    <t>ΑΚ975783</t>
  </si>
  <si>
    <t>1658,2</t>
  </si>
  <si>
    <t>ΒΑΣΙΛΕΙΟΥ</t>
  </si>
  <si>
    <t>ΕΥΓΕΝΙΑ</t>
  </si>
  <si>
    <t>Φ257999</t>
  </si>
  <si>
    <t>808,5</t>
  </si>
  <si>
    <t>1656,5</t>
  </si>
  <si>
    <t>1085-1081-1069-1073-1078-1072-1089-1079-1086-1074-1075-1076-1077-1087</t>
  </si>
  <si>
    <t>ΤΣΙΡΙΚΟΓΛΟΥ</t>
  </si>
  <si>
    <t>ΑΕ309047</t>
  </si>
  <si>
    <t>1655,1</t>
  </si>
  <si>
    <t>ΤΖΑΛΑΜΟΥΡΑ</t>
  </si>
  <si>
    <t>ΜΑΤΙΝΑ</t>
  </si>
  <si>
    <t>ΑΖ761883</t>
  </si>
  <si>
    <t>1653,3</t>
  </si>
  <si>
    <t>1083-1082-1085-1069-1088-1089-1073-1078-1081-1080</t>
  </si>
  <si>
    <t>ΚΑΜΑΡΑ</t>
  </si>
  <si>
    <t>ΜΑΡΙΑ ΙΟΥΛΙΑ</t>
  </si>
  <si>
    <t>ΑΙ279530</t>
  </si>
  <si>
    <t>695,2</t>
  </si>
  <si>
    <t>1653,2</t>
  </si>
  <si>
    <t>1069-1085-1073-1078-1081-1089-1079-1072-1074-1075-1076-1077</t>
  </si>
  <si>
    <t>ΣΙΟΥΤΑΣ</t>
  </si>
  <si>
    <t>ΗΡΑΚΛΗΣ</t>
  </si>
  <si>
    <t>ΑΕ316290</t>
  </si>
  <si>
    <t>1647,3</t>
  </si>
  <si>
    <t>1069-1088-1082-1070-1086-1087</t>
  </si>
  <si>
    <t>ΚΑΡΑΓΙΑΝΝΗ</t>
  </si>
  <si>
    <t>ΑΚ938498</t>
  </si>
  <si>
    <t>1647,1</t>
  </si>
  <si>
    <t>1078-1073-1079-1080-1081-1085-1086-1082-1083-1069-1088-1072-1089-1071-1074-1075-1076-1077-1091-1087-1084-1070-1090-1092</t>
  </si>
  <si>
    <t>ΑΓΓΕΛΟΠΟΥΛΟΣ</t>
  </si>
  <si>
    <t>Ν105779</t>
  </si>
  <si>
    <t>688,6</t>
  </si>
  <si>
    <t>1646,6</t>
  </si>
  <si>
    <t>1069-1070-1071-1072-1073-1074-1075-1076-1077-1078-1079-1080-1081-1082-1083-1084-1085-1086-1087-1088-1089-1090-1091-1092</t>
  </si>
  <si>
    <t>ΠΑΝΔΡΕΜΕΝΟΥ</t>
  </si>
  <si>
    <t>ΕΛΕΥΘΕΡΙΑ</t>
  </si>
  <si>
    <t>Χ779707</t>
  </si>
  <si>
    <t>1645,9</t>
  </si>
  <si>
    <t>1070-1078-1073-1072-1071-1085-1088-1069-1083-1082-1089-1086-1091-1090-1092-1087-1077-1076-1075-1081-1074-1079-1080-1084-1005</t>
  </si>
  <si>
    <t>ΤΣΟΥΛΗ</t>
  </si>
  <si>
    <t>ΚΙΜΩΝ</t>
  </si>
  <si>
    <t>ΑΙ254015</t>
  </si>
  <si>
    <t>1644,8</t>
  </si>
  <si>
    <t>1078-1081-1073-1088-1069-1082-1083-1085-1089-1071-1072-1086-1079-1074-1075-1076-1077-1091-1087</t>
  </si>
  <si>
    <t>ΓΑΡΔΙΚΟΥ</t>
  </si>
  <si>
    <t>ΑΙ254861</t>
  </si>
  <si>
    <t>1644,3</t>
  </si>
  <si>
    <t>1078-1079-1073-1081-1080-1092-1091-1090-1075-1077-1076-1074-1087-1088-1085-1083-1069-1082-1072-1070-1089-1084-1086-1071-1005</t>
  </si>
  <si>
    <t>ΠΑΠΑΔΟΠΟΥΛΟΥ</t>
  </si>
  <si>
    <t>ΑΕ414370</t>
  </si>
  <si>
    <t>1644,1</t>
  </si>
  <si>
    <t>1081-1085-1090-1078-1073-1079-1076-1087-1069-1080-1070-1089-1072-1075-1074-1077-1086</t>
  </si>
  <si>
    <t>ΤΑΛΛΑΡΟΥ</t>
  </si>
  <si>
    <t>ΜΑΡΙΑΝΘΗ</t>
  </si>
  <si>
    <t>Σ977705</t>
  </si>
  <si>
    <t>1088-1069-1082-1083-1085</t>
  </si>
  <si>
    <t>ΤΣΙΜΠΑ</t>
  </si>
  <si>
    <t>ΑΖ394089</t>
  </si>
  <si>
    <t>1642,2</t>
  </si>
  <si>
    <t>1079-1078-1073-1085-1089-1069-1072-1070</t>
  </si>
  <si>
    <t>ΘΕΟΔΩΡΟΠΟΥΛΟΥ</t>
  </si>
  <si>
    <t>Σ907159</t>
  </si>
  <si>
    <t>723,8</t>
  </si>
  <si>
    <t>1641,8</t>
  </si>
  <si>
    <t>1080-1078-1073-1072-1069-1088-1085-1071-1091-1087-1074-1075-1076-1077-1079-1082-1083-1084-1086-1089-1081-1005</t>
  </si>
  <si>
    <t>ΠΑΥΛΟΠΟΥΛΟΥ</t>
  </si>
  <si>
    <t>ΑΖ400719</t>
  </si>
  <si>
    <t>1640,4</t>
  </si>
  <si>
    <t>1069-1088-1082-1085-1083</t>
  </si>
  <si>
    <t>ΛΕΜΟΝΑΚΗΣ</t>
  </si>
  <si>
    <t>ΑΕ870743</t>
  </si>
  <si>
    <t>782,1</t>
  </si>
  <si>
    <t>1640,1</t>
  </si>
  <si>
    <t>1070-1085-1089-1083-1082-1069-1088-1073-1078-1079-1080-1081-1086-1090-1091-1092-1087-1084-1074-1075-1076-1077</t>
  </si>
  <si>
    <t>ΝΑΟΥΜ</t>
  </si>
  <si>
    <t>ΑΑ480303</t>
  </si>
  <si>
    <t>1639,7</t>
  </si>
  <si>
    <t>1079-1081-1073-1074-1075-1076-1077-1078-1085-1069-1088-1087-1072</t>
  </si>
  <si>
    <t>ΜΑΝΩΛΕΔΑΚΗΣ</t>
  </si>
  <si>
    <t>ΑΗ977575</t>
  </si>
  <si>
    <t>1090-1091-1087-1076-1075-1074-1077-1086-1072-1078-1070-1089-1085-1079-1088-1073-1071-1083-1082-1069-1081</t>
  </si>
  <si>
    <t>ΚΑΛΥΒΑ</t>
  </si>
  <si>
    <t>ΠΕΡΙΚΛΗΣ</t>
  </si>
  <si>
    <t>ΑΙ855045</t>
  </si>
  <si>
    <t>1638,2</t>
  </si>
  <si>
    <t>1085-1089-1088-1083-1069-1082-1078-1071-1072-1073-1079-1091-1074-1075-1077-1087-1076-1081-1086</t>
  </si>
  <si>
    <t>ΤΣΕΛΙΑ</t>
  </si>
  <si>
    <t>ΖΩΗ</t>
  </si>
  <si>
    <t>ΑΒ849407</t>
  </si>
  <si>
    <t>1637,9</t>
  </si>
  <si>
    <t>1078-1080-1085-1082-1083-1069-1088-1089-1073-1079-1081-1072-1071-1091-1087-1076-1077-1090-1084-1074-1075-1070-1086</t>
  </si>
  <si>
    <t>ΑΡΓΥΡΟΠΟΥΛΟΥ</t>
  </si>
  <si>
    <t>Φ332265</t>
  </si>
  <si>
    <t>ΑΠΟΣΤΟΛΑΚΗΣ</t>
  </si>
  <si>
    <t>ΜΑΡΙΟΣ</t>
  </si>
  <si>
    <t>ΑΗ957565</t>
  </si>
  <si>
    <t>788,7</t>
  </si>
  <si>
    <t>1636,7</t>
  </si>
  <si>
    <t>1075-1074-1077-1076-1087-1072-1089-1078-1085-1069-1086-1073-1079-1081</t>
  </si>
  <si>
    <t>ΦΑΛΑΡΑ</t>
  </si>
  <si>
    <t>ΑΗ901862</t>
  </si>
  <si>
    <t>1633,8</t>
  </si>
  <si>
    <t>1069-1088-1079-1082-1083</t>
  </si>
  <si>
    <t>ΑΝΑΣΤΑΣΟΠΟΥΛΟΥ</t>
  </si>
  <si>
    <t>Χ874396</t>
  </si>
  <si>
    <t>ΞΗΡΟΜΕΡΙΤΗ</t>
  </si>
  <si>
    <t>Ρ892985</t>
  </si>
  <si>
    <t>1630,9</t>
  </si>
  <si>
    <t>1069-1085-1081-1078-1073-1089-1072-1080-1079-1082-1083-1088-1071-1070-1086-1087-1090-1074-1075-1076-1077-1091-1092-1084</t>
  </si>
  <si>
    <t>ΓΚΟΥΜΑ</t>
  </si>
  <si>
    <t>ΑΚ414747</t>
  </si>
  <si>
    <t>1629,1</t>
  </si>
  <si>
    <t>1069-1088</t>
  </si>
  <si>
    <t>ΜΑΛΑΜΟΥΛΗ</t>
  </si>
  <si>
    <t>ΣΤΑΥΡΟΥΛΑ</t>
  </si>
  <si>
    <t>ΑΚ420588</t>
  </si>
  <si>
    <t>1085-1082-1083-1089-1071-1072-1069-1078</t>
  </si>
  <si>
    <t>ΗΛΙΑΔΗΣ</t>
  </si>
  <si>
    <t>ΠΕΤΡΟΣ</t>
  </si>
  <si>
    <t>ΑΙ842842</t>
  </si>
  <si>
    <t>1628,7</t>
  </si>
  <si>
    <t>1085-1069-1072-1073-1074-1075-1076-1077-1078-1079-1080-1081-1086-1087-1089</t>
  </si>
  <si>
    <t>ΜΑΡΚΟΥΛΑΚΗΣ</t>
  </si>
  <si>
    <t>Π234967</t>
  </si>
  <si>
    <t>1628,4</t>
  </si>
  <si>
    <t>1087-1086-1069</t>
  </si>
  <si>
    <t>ΠΑΠΑΛΙΑΓΚΑ</t>
  </si>
  <si>
    <t>ΙΣΜΗΝΗ</t>
  </si>
  <si>
    <t>ΑΜ367785</t>
  </si>
  <si>
    <t>1069-1083-1088-1082-1085-1078-1079-1073-1081-1072-1071-1086-1074-1075-1076-1077</t>
  </si>
  <si>
    <t>ΜΟΛΥΒΙΑΤΗΣ</t>
  </si>
  <si>
    <t>ΑΗ936613</t>
  </si>
  <si>
    <t>1626,9</t>
  </si>
  <si>
    <t>1069-1074-1075-1076-1077-1078-1070-1073-1072-1081-1085-1087-1086-1090-1089-1079-1080</t>
  </si>
  <si>
    <t>ΠΑΠΑΛΑΣΚΑΡΗΣ</t>
  </si>
  <si>
    <t>ΑΒ459209</t>
  </si>
  <si>
    <t>1626,4</t>
  </si>
  <si>
    <t>1079-1078-1073-1083-1082-1085-1080-1081-1069-1088-1072-1089-1071-1070-1084-1086-1090-1091-1092-1074-1075-1076-1077-1087</t>
  </si>
  <si>
    <t>ΠΑΠΑΓΕΩΡΓΟΠΟΥΛΟΥ</t>
  </si>
  <si>
    <t>ΑΚ341915</t>
  </si>
  <si>
    <t>765,6</t>
  </si>
  <si>
    <t>1625,6</t>
  </si>
  <si>
    <t>1078-1091-1087-1074-1077-1086-1085-1072-1069-1088-1089-1071-1081-1073-1082-1083-1005</t>
  </si>
  <si>
    <t>ΦΑΡΑΚΟΣ</t>
  </si>
  <si>
    <t>ΑΕ581734</t>
  </si>
  <si>
    <t>1625,4</t>
  </si>
  <si>
    <t>1072-1086-1085-1089-1070-1069</t>
  </si>
  <si>
    <t>ΣΟΥΛΙΩΤΗΣ</t>
  </si>
  <si>
    <t>ΑΧΙΛΛΕΑΣ</t>
  </si>
  <si>
    <t>ΑΖ761902</t>
  </si>
  <si>
    <t>1624,7</t>
  </si>
  <si>
    <t>1069-1082-1083-1085-1088-1078-1073-1080-1081-1079-1089-1091-1092-1090-1074-1075-1076-1077-1072-1071-1070-1086-1087-1084</t>
  </si>
  <si>
    <t>ΠΑΠΑΝΙΚΟΛΑΟΥ</t>
  </si>
  <si>
    <t>Π849027</t>
  </si>
  <si>
    <t>1624,6</t>
  </si>
  <si>
    <t>1070-1069-1078-1086-1085-1072-1089-1079-1081-1073-1087-1074-1075-1076-1077-1090-1080</t>
  </si>
  <si>
    <t>ΚΑΤΣΙΑΝΗΣ</t>
  </si>
  <si>
    <t>ΑΖ672304</t>
  </si>
  <si>
    <t>716,1</t>
  </si>
  <si>
    <t>1624,1</t>
  </si>
  <si>
    <t>1083-1069-1082-1085-1088-1078-1089</t>
  </si>
  <si>
    <t>ΚΑΡΑΣΤΕΡΓΙΟΥ</t>
  </si>
  <si>
    <t>ΑΝ181051</t>
  </si>
  <si>
    <t>1078-1073-1083-1088-1069-1080-1081-1079-1082-1089-1071-1085-1072-1070-1084-1086</t>
  </si>
  <si>
    <t>ΒΑΣΙΛΕΙΑΔΗΣ</t>
  </si>
  <si>
    <t>ΙΩΑΝΝΗΣ ΕΥΑΓΓΕΛΟΣ</t>
  </si>
  <si>
    <t>ΚΑΛΛΙΝΙΚΟΣ</t>
  </si>
  <si>
    <t>ΑΕ414514</t>
  </si>
  <si>
    <t>1620,2</t>
  </si>
  <si>
    <t>1079-1078-1091-1074-1075-1076-1077-1087-1084-1085-1072-1071-1082-1083-1081-1069-1088-1073-1086-1089</t>
  </si>
  <si>
    <t>ΛΑΜΠΡΙΝΗ</t>
  </si>
  <si>
    <t>ΑΖ266330</t>
  </si>
  <si>
    <t>1619,9</t>
  </si>
  <si>
    <t>1085-1069-1082-1083-1088-1089</t>
  </si>
  <si>
    <t>ΔΑΣΚΑΛΟΠΟΥΛΟΣ</t>
  </si>
  <si>
    <t>ΑΖ721333</t>
  </si>
  <si>
    <t>1069-1072-1073-1074-1075-1076-1077-1078-1079-1081-1085-1086-1087-1089-1070</t>
  </si>
  <si>
    <t>ΡΙΖΟΥ</t>
  </si>
  <si>
    <t>ΑΗ273277</t>
  </si>
  <si>
    <t>1617,7</t>
  </si>
  <si>
    <t>1069-1085-1081-1073-1078-1079-1089-1072-1087-1074-1075-1076-1077-1086</t>
  </si>
  <si>
    <t>ΚΑΛΟΓΙΑΝΝΗΣ</t>
  </si>
  <si>
    <t>ΑΙ302000</t>
  </si>
  <si>
    <t>1081-1073-1085-1078-1082-1079-1069-1074-1075-1076-1077-1087-1072-1086-1089</t>
  </si>
  <si>
    <t>ΚΩΝΣΤΑΝΤΙΝΙΔΗΣ</t>
  </si>
  <si>
    <t>ΑΒΡΑΑΜ</t>
  </si>
  <si>
    <t>ΑΕ664508</t>
  </si>
  <si>
    <t>1617,2</t>
  </si>
  <si>
    <t>1069-1078-1073-1080-1081-1082-1085-1086-1077-1079-1087-1089-1090-1072</t>
  </si>
  <si>
    <t>ΔΙΑΜΑΝΤΟΠΟΥΛΟΣ</t>
  </si>
  <si>
    <t>ΓΕΩΡΓΙΟΣ - ΣΤΕΦΑΝΟΣ</t>
  </si>
  <si>
    <t>Ρ870756</t>
  </si>
  <si>
    <t>1615,5</t>
  </si>
  <si>
    <t>1069-1072-1073-1074-1075-1076-1077-1078-1079-1081-1082-1085-1086-1087-1089-1090</t>
  </si>
  <si>
    <t>ΤΣΙΩΝΗ</t>
  </si>
  <si>
    <t>Ρ330741</t>
  </si>
  <si>
    <t>1614,8</t>
  </si>
  <si>
    <t>1081-1073-1069-1088-1085-1082-1083-1078-1070-1071-1005-1072-1079</t>
  </si>
  <si>
    <t>ΒΟΓΙΑΤΖΗΣ</t>
  </si>
  <si>
    <t>Χ422230</t>
  </si>
  <si>
    <t>1085-1083-1088-1082-1069-1089-1086-1072-1078-1079-1073-1081-1071-1005-1091-1087-1076-1074-1075-1077</t>
  </si>
  <si>
    <t>ΙΣΑΑΚ</t>
  </si>
  <si>
    <t>ΑΑ269835</t>
  </si>
  <si>
    <t>1613,5</t>
  </si>
  <si>
    <t>1078-1073-1079-1081-1085-1083-1082-1088-1069-1089-1070-1071-1091-1087-1074-1075-1076-1077</t>
  </si>
  <si>
    <t>ΑΝΔΡΕΟΥ</t>
  </si>
  <si>
    <t>ΑΖ768791</t>
  </si>
  <si>
    <t>962,5</t>
  </si>
  <si>
    <t>1610,5</t>
  </si>
  <si>
    <t>1069-1089-1085-1081-1072-1073-1078-1079-1074-1075-1076-1077-1087-1086</t>
  </si>
  <si>
    <t>ΤΣΙΝΑΡΗΣ</t>
  </si>
  <si>
    <t>Χ224686</t>
  </si>
  <si>
    <t>1078-1073-1079-1081-1085-1069-1089-1072</t>
  </si>
  <si>
    <t>ΓΙΑΚΑΣ</t>
  </si>
  <si>
    <t>ΑΗ270249</t>
  </si>
  <si>
    <t>701,8</t>
  </si>
  <si>
    <t>1609,8</t>
  </si>
  <si>
    <t>1069-1088-1082-1083-1085-1089-1078-1081-1079-1073-1071-1072-1086-1087-1091</t>
  </si>
  <si>
    <t>ΜΠΛΑΝΤΖΟΥΚΑΣ</t>
  </si>
  <si>
    <t>ΑΕ461486</t>
  </si>
  <si>
    <t>751,3</t>
  </si>
  <si>
    <t>1609,3</t>
  </si>
  <si>
    <t>1077-1076-1075-1074-1087-1091-1090-1070-1072-1078-1080-1085-1083-1089-1086-1088-1069-1082-1071-1073-1081-1079-1084</t>
  </si>
  <si>
    <t>ΝΟΤΑΡΑΣ</t>
  </si>
  <si>
    <t>ΑΙ848955</t>
  </si>
  <si>
    <t>1088-1069-1082-1083-1078-1085</t>
  </si>
  <si>
    <t>ΕΥΑΓΓΕΛΙΝΑΚΗΣ</t>
  </si>
  <si>
    <t>ΑΖ967441</t>
  </si>
  <si>
    <t>1075-1076-1074-1077-1087-1091-1085-1078-1089-1072-1069-1071-1073-1079-1082-1086-1081-1083-1088</t>
  </si>
  <si>
    <t>ΑΛΕΞΙΟΥ</t>
  </si>
  <si>
    <t>ΑΕ324227</t>
  </si>
  <si>
    <t>1604,9</t>
  </si>
  <si>
    <t>1085-1083-1082-1088-1069-1089-1072-1071</t>
  </si>
  <si>
    <t>ΠΙΧΟΥ</t>
  </si>
  <si>
    <t>ΑΚ437552</t>
  </si>
  <si>
    <t>1602,5</t>
  </si>
  <si>
    <t>1078-1073-1083-1080-1081-1085-1082-1088-1079-1069-1089-1091-1092-1090-1087-1074-1075-1076-1077-1086-1071-1072-1084-1005-1070</t>
  </si>
  <si>
    <t>ΚΟΤΑΚΟΥ</t>
  </si>
  <si>
    <t>ΑΕ309119</t>
  </si>
  <si>
    <t>743,6</t>
  </si>
  <si>
    <t>1601,6</t>
  </si>
  <si>
    <t>1083-1069-1088-1082-1085-1073-1080-1081-1089-1079-1078-1071-1070-1072-1076-1087-1086-1084-1077-1075-1074-1090-1091-1092-1005</t>
  </si>
  <si>
    <t>ΚΟΥΜΟΥΛΙΔΟΥ</t>
  </si>
  <si>
    <t>ΘΕΟΦΙΛΙΑ</t>
  </si>
  <si>
    <t>ΔΗΜΗΤΡΙΟΣ ΚΟΥΜΟΥΛΙΔΗΣ</t>
  </si>
  <si>
    <t>ΑΖ379251</t>
  </si>
  <si>
    <t>1601,2</t>
  </si>
  <si>
    <t>ΚΑΡΔΑΛΑ</t>
  </si>
  <si>
    <t>ΑΑ438973</t>
  </si>
  <si>
    <t>878,9</t>
  </si>
  <si>
    <t>1600,9</t>
  </si>
  <si>
    <t>1084-1072-1071-1089-1085-1086-1078-1079-1073-1088-1082-1083-1069-1081-1074-1075-1076-1077-1091-1087</t>
  </si>
  <si>
    <t>ΚΟΚΚΑΛΗΣ</t>
  </si>
  <si>
    <t>ΑΚ968738</t>
  </si>
  <si>
    <t>741,4</t>
  </si>
  <si>
    <t>1599,4</t>
  </si>
  <si>
    <t>1088-1069-1083-1082-1085-1089-1070-1081-1078-1073-1071-1072-1079-1077-1091-1074-1075-1076-1086-1087-1090</t>
  </si>
  <si>
    <t>ΚΩΝΣΤΑΝΤΙΝΟΠΟΥΛΟΣ</t>
  </si>
  <si>
    <t>ΑΝ802771</t>
  </si>
  <si>
    <t>1599,3</t>
  </si>
  <si>
    <t>1072-1069-1073-1074-1075-1076-1077-1078-1079-1081-1085-1086-1087-1089</t>
  </si>
  <si>
    <t>ΛΙΟΛΙΟΥ</t>
  </si>
  <si>
    <t>ΒΗΘΛΕΕΜ</t>
  </si>
  <si>
    <t>ΑΗ314062</t>
  </si>
  <si>
    <t>1596,8</t>
  </si>
  <si>
    <t>1073-1078-1081-1079-1085-1069-1089-1072-1086-1074-1075-1076-1077</t>
  </si>
  <si>
    <t>ΞΑΝΘΗΣ</t>
  </si>
  <si>
    <t>ΑΕ703003</t>
  </si>
  <si>
    <t>707,3</t>
  </si>
  <si>
    <t>1595,3</t>
  </si>
  <si>
    <t>1089-1071-1086-1072-1088-1085-1078-1073-1079-1091-1082-1083-1076-1077-1087-1074-1075-1069-1081</t>
  </si>
  <si>
    <t>ΤΖΑΓΚΑΡΟΥΛΑΚΗΣ</t>
  </si>
  <si>
    <t>ΑΖ958940</t>
  </si>
  <si>
    <t>1594,9</t>
  </si>
  <si>
    <t>1069-1070-1072-1073-1074-1075-1076-1077-1078-1079-1081-1083-1085-1086-1087-1089-1090</t>
  </si>
  <si>
    <t>ΜΠΙΛΙΩΝΗΣ</t>
  </si>
  <si>
    <t>Χ284659</t>
  </si>
  <si>
    <t>1593,7</t>
  </si>
  <si>
    <t>1072-1086-1085-1078-1089-1071-1073-1091-1087-1088-1079-1084-1082-1083-1069-1081-1076-1074-1075-1077</t>
  </si>
  <si>
    <t>ΘΕΟΔΩΡΑΚΟΠΟΥΛΟΣ</t>
  </si>
  <si>
    <t>ΑΒ627255</t>
  </si>
  <si>
    <t>1592,4</t>
  </si>
  <si>
    <t>1070-1005-1089-1072-1086-1085-1069-1073-1081-1078-1080-1079-1074-1075-1076-1077-1087-1090</t>
  </si>
  <si>
    <t>ΠΙΣΠΙΡΙΓΚΟΣ</t>
  </si>
  <si>
    <t>Ρ349864</t>
  </si>
  <si>
    <t>ΜΠΟΛΤΣΗ</t>
  </si>
  <si>
    <t>ΑΡΙΑΔΝΗ</t>
  </si>
  <si>
    <t>ΑΝ038395</t>
  </si>
  <si>
    <t>1591,8</t>
  </si>
  <si>
    <t>ΑΝΔΡΟΥΛΙΔΑΚΗ</t>
  </si>
  <si>
    <t>ΑΛΕΞΙΟΣ</t>
  </si>
  <si>
    <t>Σ364054</t>
  </si>
  <si>
    <t>1591,3</t>
  </si>
  <si>
    <t>1070-1072-1086-1089-1078-1085-1090-1076-1077-1075-1074-1069-1079-1087-1073-1081-1080</t>
  </si>
  <si>
    <t>ΑΒ521921</t>
  </si>
  <si>
    <t>1085-1069-1088-1082-1073-1083-1072-1071-1089-1078-1081-1080-1079-1070-1086-1091-1090-1087-1074-1075-1076-1077-1084</t>
  </si>
  <si>
    <t>ΚΟΤΡΩΤΣΙΟΣ</t>
  </si>
  <si>
    <t>ΑΜ389334</t>
  </si>
  <si>
    <t>1588,2</t>
  </si>
  <si>
    <t>1069-1088-1082-1083-1085-1089-1078-1072-1071-1070-1073-1086-1081-1084</t>
  </si>
  <si>
    <t>ΤΣΕΛΕΠΗ</t>
  </si>
  <si>
    <t>ΑΝΝΕΤΑ</t>
  </si>
  <si>
    <t>ΑΗ403239</t>
  </si>
  <si>
    <t>1079-1078-1073-1081-1085-1069-1089-1072-1086-1074-1075-1076-1077-1087</t>
  </si>
  <si>
    <t>ΣΟΥΛΙΩΤΗ</t>
  </si>
  <si>
    <t>ΔΕΣΠΟΙΝΑ</t>
  </si>
  <si>
    <t>ΑΚ406521</t>
  </si>
  <si>
    <t>699,6</t>
  </si>
  <si>
    <t>1587,6</t>
  </si>
  <si>
    <t>1069-1082-1083-1085-1088-1078-1073-1080-1081-1089-1091-1092-1090-1074-1075-1076-1077-1079-1072-1071-1070-1086-1087-1084</t>
  </si>
  <si>
    <t>ΣΑΒΟΥΡΔΟΣ</t>
  </si>
  <si>
    <t>ΑΝ152646</t>
  </si>
  <si>
    <t>1586,9</t>
  </si>
  <si>
    <t>1072-1089-1086-1085-1069-1081-1073-1078-1079-1087-1075-1076-1074-1077</t>
  </si>
  <si>
    <t>ΓΚΛΑΒΙΝΗΣ</t>
  </si>
  <si>
    <t>Ν008514</t>
  </si>
  <si>
    <t>1586,2</t>
  </si>
  <si>
    <t>1071-1072-1078-1085-1089-1086-1079-1082-1083-1069-1088-1073-1081-1091-1087-1074-1075-1076-1077</t>
  </si>
  <si>
    <t>ΚΛΕΙΣΙΑΡΗ</t>
  </si>
  <si>
    <t>ΑΗ767892</t>
  </si>
  <si>
    <t>727,1</t>
  </si>
  <si>
    <t>1585,1</t>
  </si>
  <si>
    <t>1083-1069-1082-1088-1081-1085-1073-1078-1080-1089-1072-1079</t>
  </si>
  <si>
    <t>ΣΒΕΝΤΖΟΥΡΗ</t>
  </si>
  <si>
    <t>ΓΑΡΟΥΦΑΛΙΑ</t>
  </si>
  <si>
    <t>ΑΜ412525</t>
  </si>
  <si>
    <t>1069-1088-1082-1085-1083-1089-1072-1071-1005-1070-1078-1079-1073-1080-1081-1084-1086-1090-1091-1092-1074-1076-1075-1077-1087</t>
  </si>
  <si>
    <t>ΚΩΤΗ</t>
  </si>
  <si>
    <t>Φ332395</t>
  </si>
  <si>
    <t>1582,5</t>
  </si>
  <si>
    <t>1088-1069-1091</t>
  </si>
  <si>
    <t>ΔΟΥΒΟΓΙΑΝΝΗ</t>
  </si>
  <si>
    <t>ΚΩΝΣΤΑΝΤΙΝΑ-ΠΑΡΑΣΚΕΥΗ</t>
  </si>
  <si>
    <t>Ρ915190</t>
  </si>
  <si>
    <t>1581,8</t>
  </si>
  <si>
    <t>1086-1091-1087-1085-1072-1089-1074-1075-1076-1077-1088-1069-1082-1083-1071-1070-1090</t>
  </si>
  <si>
    <t>ΑΓΓΕΛΑΚΗΣ</t>
  </si>
  <si>
    <t>Π541820</t>
  </si>
  <si>
    <t>1581,5</t>
  </si>
  <si>
    <t>1069-1070-1086-1087</t>
  </si>
  <si>
    <t>ΑΙ295564</t>
  </si>
  <si>
    <t>861,3</t>
  </si>
  <si>
    <t>1580,3</t>
  </si>
  <si>
    <t>1088-1069-1082-1084-1085-1089-1081-1078-1072-1071-1070-1073-1079-1086-1087-1091-1074-1075-1076-1077-1090</t>
  </si>
  <si>
    <t>ΔΑΜΑΛΑΣ</t>
  </si>
  <si>
    <t>ΔΗΜΟΚΡΙΤΟΣ</t>
  </si>
  <si>
    <t>ΑΑ498538</t>
  </si>
  <si>
    <t>720,5</t>
  </si>
  <si>
    <t>1578,5</t>
  </si>
  <si>
    <t>1078-1086-1085-1079-1091-1090-1087-1088-1072-1074-1076-1075-1073-1077-1089-1070-1069-1071-1081-1082</t>
  </si>
  <si>
    <t>Χ896880</t>
  </si>
  <si>
    <t>1577,3</t>
  </si>
  <si>
    <t>1086-1072-1091-1087-1074-1075-1076-1077-1071-1085-1088-1089-1069-1082-1083-1079-1078-1081-1073-1005</t>
  </si>
  <si>
    <t>ΣΤΑΡΙΔΑ</t>
  </si>
  <si>
    <t>ΑΒ702597</t>
  </si>
  <si>
    <t>1575,2</t>
  </si>
  <si>
    <t>1088-1069-1085-1083-1072-1079-1091-1087-1082-1073-1081-1075-1076-1077-1071-1086</t>
  </si>
  <si>
    <t>ΜΑΡΤΖΑΚΛΗΣ</t>
  </si>
  <si>
    <t>ΑΜ734450</t>
  </si>
  <si>
    <t>1086-1085-1078-1091-1077-1076-1072-1087-1074-1075-1088-1069-1070-1079-1083-1082-1089-1073-1071-1081-1080-1090-1092-1084-1005</t>
  </si>
  <si>
    <t>ΜΑΝΩΛΟΠΟΥΛΟΥ</t>
  </si>
  <si>
    <t>ΣΕΡΑΦΕΙΜ</t>
  </si>
  <si>
    <t>ΑΚ945838</t>
  </si>
  <si>
    <t>1572,3</t>
  </si>
  <si>
    <t>1069-1071-1072-1073-1074-1075-1076-1077-1078-1079-1081-1082-1083-1085-1088-1086-1087-1089-1091</t>
  </si>
  <si>
    <t>ΤΣΑΚΑΝΙΚΑ</t>
  </si>
  <si>
    <t xml:space="preserve">ΠΕΡΣΕΦΟΝΗ </t>
  </si>
  <si>
    <t>ΖΑΧΑΡΙΑΣ</t>
  </si>
  <si>
    <t>Χ801894</t>
  </si>
  <si>
    <t>1572,1</t>
  </si>
  <si>
    <t>1086-1069-1087</t>
  </si>
  <si>
    <t>ΖΑΧΑΡΙΑΔΗΣ</t>
  </si>
  <si>
    <t>ΟΡΕΣΤΗΣ</t>
  </si>
  <si>
    <t>ΑΚ318624</t>
  </si>
  <si>
    <t>1078-1073-1080-1079-1081-1083-1082-1085-1088-1069-1070-1089-1071-1087-1084-1086-1090-1072-1076-1075-1074-1077</t>
  </si>
  <si>
    <t>ΑΖ405329</t>
  </si>
  <si>
    <t>722,7</t>
  </si>
  <si>
    <t>1570,7</t>
  </si>
  <si>
    <t>ΓΚΟΥΤΖΙΚΑ</t>
  </si>
  <si>
    <t>ΑΖ692289</t>
  </si>
  <si>
    <t>851,4</t>
  </si>
  <si>
    <t>1569,4</t>
  </si>
  <si>
    <t>1078-1073-1081-1079-1085-1069</t>
  </si>
  <si>
    <t>ΙΟΡΔΑΝΗΣ</t>
  </si>
  <si>
    <t>ΑΗ655953</t>
  </si>
  <si>
    <t>1569,3</t>
  </si>
  <si>
    <t>1078-1073-1080-1079-1081-1085-1083-1088-1086-1091-1092-1090-1075-1076-1077-1089-1072-1069-1082-1074-1071-1087-1084-1070</t>
  </si>
  <si>
    <t>ΚΑΡΑΝΙΚΑ</t>
  </si>
  <si>
    <t>Ξ712244</t>
  </si>
  <si>
    <t>1085-1069-1090-1089-1087-1070</t>
  </si>
  <si>
    <t>ΤΖΙΩΛΗ</t>
  </si>
  <si>
    <t>ΣΤΑΜΟΥΛΩ</t>
  </si>
  <si>
    <t>ΜΑΤΘΑΙΟΣ</t>
  </si>
  <si>
    <t>ΑΖ273270</t>
  </si>
  <si>
    <t>1568,2</t>
  </si>
  <si>
    <t>ΔΑΣΚΑΛΟΥ</t>
  </si>
  <si>
    <t>ΑΜ790439</t>
  </si>
  <si>
    <t>749,1</t>
  </si>
  <si>
    <t>1567,1</t>
  </si>
  <si>
    <t>1069-1078-1073-1081-1079-1085-1072-1089-1086-1087-1074-1075-1076-1077</t>
  </si>
  <si>
    <t>ΚΟΥΤΣΟΓΙΑΝΝΗ</t>
  </si>
  <si>
    <t>ΣΤΕΛΛΑ</t>
  </si>
  <si>
    <t>ΑΖ370545</t>
  </si>
  <si>
    <t>678,7</t>
  </si>
  <si>
    <t>1566,7</t>
  </si>
  <si>
    <t>1078-1079-1083-1082-1085-1073-1081-1074-1075-1076-1077-1091-1087-1072-1089-1071-1088-1069-1086</t>
  </si>
  <si>
    <t>ΛΕΣΠΟΥΡΙΔΟΥ</t>
  </si>
  <si>
    <t>ΠΥΘΑΓΟΡΑΣ</t>
  </si>
  <si>
    <t>ΑΚ291225</t>
  </si>
  <si>
    <t>1565,2</t>
  </si>
  <si>
    <t>1078-1073-1081-1083-1082-1085-1069-1088-1079-1089-1071-1072-1091-1076-1075-1077-1074</t>
  </si>
  <si>
    <t>ΠΙΤΟΥΡΑΣ</t>
  </si>
  <si>
    <t>ΑΖ213789</t>
  </si>
  <si>
    <t>676,5</t>
  </si>
  <si>
    <t>1564,5</t>
  </si>
  <si>
    <t>ΤΑΣΣΟΣ</t>
  </si>
  <si>
    <t>ΑΗ901125</t>
  </si>
  <si>
    <t>761,2</t>
  </si>
  <si>
    <t>1563,2</t>
  </si>
  <si>
    <t>1079-1078-1085-1087-1091-1090-1092-1069-1070-1071-1073-1072-1074-1075-1076-1077-1081-1082-1083-1086-1088-1089</t>
  </si>
  <si>
    <t>ΠΑΠΑΧΑΡΙΣΙΟΥ</t>
  </si>
  <si>
    <t>Τ928030</t>
  </si>
  <si>
    <t>1562,1</t>
  </si>
  <si>
    <t>1081-1073-1082-1083-1069-1088-1085</t>
  </si>
  <si>
    <t>ΜΑΘΙΟΥΔΑΚΗ</t>
  </si>
  <si>
    <t>ΝΕΚΤΑΡΙΑ</t>
  </si>
  <si>
    <t>Χ963483</t>
  </si>
  <si>
    <t>702,9</t>
  </si>
  <si>
    <t>1560,9</t>
  </si>
  <si>
    <t>1091-1087-1069-1086-1092-1090-1074-1075-1076-1077-1078-1088-1085-1070-1079-1073-1072-1082-1083-1089-1084-1080-1071-1081</t>
  </si>
  <si>
    <t>ΕΥΑΓΓΕΛΙΑ</t>
  </si>
  <si>
    <t>ΛΑΔΙΑ</t>
  </si>
  <si>
    <t>ΑΖ243715</t>
  </si>
  <si>
    <t>1559,4</t>
  </si>
  <si>
    <t>1070-1081-1078-1073-1069-1088-1082-1083-1085-1090-1091-1092-1074-1075-1076-1077</t>
  </si>
  <si>
    <t>ΓΕΩΡΓΟΥΛΙΑΣ</t>
  </si>
  <si>
    <t>ΑΣΗΜΑΚΗΣ</t>
  </si>
  <si>
    <t>Τ269890</t>
  </si>
  <si>
    <t>690,8</t>
  </si>
  <si>
    <t>1558,8</t>
  </si>
  <si>
    <t>1086-1078-1072-1073-1069-1081-1089-1085-1079-1091-1087-1075-1076-1077-1074</t>
  </si>
  <si>
    <t>ΤΖΑΡΑΛΗΣ</t>
  </si>
  <si>
    <t>ΑΗ185295</t>
  </si>
  <si>
    <t>1558,3</t>
  </si>
  <si>
    <t>1085-1069-1081-1073-1089-1090-1086-1079-1072-1082-1070-1078</t>
  </si>
  <si>
    <t>ΒΑΣΙΛΕΙΑΔΟΥ</t>
  </si>
  <si>
    <t>ΑΖ869345</t>
  </si>
  <si>
    <t>650,1</t>
  </si>
  <si>
    <t>1558,1</t>
  </si>
  <si>
    <t>1079-1070-1088-1069-1078-1080-1081-1073-1085-1083-1082-1089-1071-1072-1005-1086-1074-1075-1076-1087-1091-1077</t>
  </si>
  <si>
    <t>ΑΜ373801</t>
  </si>
  <si>
    <t>1557,2</t>
  </si>
  <si>
    <t>1069-1085-1088-1083-1082</t>
  </si>
  <si>
    <t>ΣΠΥΡΙΔΟΥΛΑ</t>
  </si>
  <si>
    <t>ΑΙ527003</t>
  </si>
  <si>
    <t>698,5</t>
  </si>
  <si>
    <t>1556,5</t>
  </si>
  <si>
    <t>1069-1082-1086</t>
  </si>
  <si>
    <t>ΜΠΕΣΛΕΜΕΣ</t>
  </si>
  <si>
    <t>ΑΗ978427</t>
  </si>
  <si>
    <t>734,8</t>
  </si>
  <si>
    <t>1552,8</t>
  </si>
  <si>
    <t>1089-1069-1071-1072-1085</t>
  </si>
  <si>
    <t>ΛΑΙΑΚΗ</t>
  </si>
  <si>
    <t>ΤΑΤΙΑΝΗ</t>
  </si>
  <si>
    <t>ΑΜ828385</t>
  </si>
  <si>
    <t>1552,7</t>
  </si>
  <si>
    <t>1069-1082-1085-1088-1089</t>
  </si>
  <si>
    <t>ΜΑΛΚΟΤΣΗ</t>
  </si>
  <si>
    <t>ΑΖ170928</t>
  </si>
  <si>
    <t>1552,5</t>
  </si>
  <si>
    <t>1078-1083-1082-1085-1069-1073-1080</t>
  </si>
  <si>
    <t>ΑΒ493172</t>
  </si>
  <si>
    <t>1071-1072-1089-1069-1088-1079-1085-1086-1073-1081-1084-1075-1074</t>
  </si>
  <si>
    <t>ΔΕΛΛΑ</t>
  </si>
  <si>
    <t>ΑΚ927664</t>
  </si>
  <si>
    <t>1546,5</t>
  </si>
  <si>
    <t>1069-1087-1086</t>
  </si>
  <si>
    <t>ΜΟΛΔΟΒΑΝΗΣ</t>
  </si>
  <si>
    <t>ΟΔΥΣΣΕΑΣ</t>
  </si>
  <si>
    <t>Ρ179889</t>
  </si>
  <si>
    <t>1545,9</t>
  </si>
  <si>
    <t>1078-1086-1087-1069</t>
  </si>
  <si>
    <t>ΔΗΜΗΤΡΙΟΥ</t>
  </si>
  <si>
    <t>ΝΙΚΟΛΕΤΑ ΜΑΡΙΑ</t>
  </si>
  <si>
    <t>ΑΙ984837</t>
  </si>
  <si>
    <t>1072-1071-1089-1085-1086-1082-1083-1088-1069-1077-1074-1075-1076-1091-1087-1078-1079-1081-1073</t>
  </si>
  <si>
    <t>ΚΑΡΑΔΗΜΟΣ</t>
  </si>
  <si>
    <t>Ρ350258</t>
  </si>
  <si>
    <t>686,4</t>
  </si>
  <si>
    <t>1544,4</t>
  </si>
  <si>
    <t>1078-1081-1073-1083-1079-1085-1088-1069-1089-1082-1071-1072-1086-1075-1076-1077-1074-1087-1091</t>
  </si>
  <si>
    <t>ΑΘΑΝΑΣΟΠΟΥΛΟΥ</t>
  </si>
  <si>
    <t>ΜΑΡΙΑΝΑ</t>
  </si>
  <si>
    <t>ΑΖ204107</t>
  </si>
  <si>
    <t>1538,5</t>
  </si>
  <si>
    <t>1086-1072-1071-1089-1069-1085-1081-1073-1078-1079-1087-1075-1074-1076-1077</t>
  </si>
  <si>
    <t>ΦΙΛΙΠΠΙΔΟΥ</t>
  </si>
  <si>
    <t>ΑΖ793164</t>
  </si>
  <si>
    <t>665,5</t>
  </si>
  <si>
    <t>1523,5</t>
  </si>
  <si>
    <t>1081-1073-1078-1085-1079-1083-1082-1069-1088-1072-1089-1071-1070-1091-1090-1075-1074-1077-1076-1087-1086-1005-1092</t>
  </si>
  <si>
    <t>ΑΝΔΡΟΝΙΚΗ</t>
  </si>
  <si>
    <t>ΑΜ382619</t>
  </si>
  <si>
    <t>1521,5</t>
  </si>
  <si>
    <t>1085-1069-1078-1072-1089-1073-1079-1086-1081-1087-1074-1075-1076-1077</t>
  </si>
  <si>
    <t>ΖΗΡΑ</t>
  </si>
  <si>
    <t>ΑΕ595389</t>
  </si>
  <si>
    <t>1519,2</t>
  </si>
  <si>
    <t>1088-1069-1085-1083-1078-1082-1072-1089-1073-1079-1081-1086-1071-1091-1087-1075-1077-1074-1076-1084</t>
  </si>
  <si>
    <t>ΧΑΡΑΛΑΜΠΙΔΗΣ</t>
  </si>
  <si>
    <t>ΑΖ678057</t>
  </si>
  <si>
    <t>1517,7</t>
  </si>
  <si>
    <t>1078-1073-1081-1079-1085-1069-1089-1072-1086-1074-1075-1076-1077-1087</t>
  </si>
  <si>
    <t>ΒΡΟΥΤΣΗ</t>
  </si>
  <si>
    <t>ΑΕ028298</t>
  </si>
  <si>
    <t>1517,1</t>
  </si>
  <si>
    <t>1072-1086-1085-1069-1078-1089</t>
  </si>
  <si>
    <t>ΠΑΠΑΓΕΩΡΓΙΟΥ</t>
  </si>
  <si>
    <t>ΑΕ203479</t>
  </si>
  <si>
    <t>657,8</t>
  </si>
  <si>
    <t>1515,8</t>
  </si>
  <si>
    <t>1079-1069-1071-1072-1074-1075-1076-1077-1078-1081-1082-1083-1085-1086-1087-1088-1089</t>
  </si>
  <si>
    <t>ΖΑΧΑΡΟΥΛΗ</t>
  </si>
  <si>
    <t>ΑΝ330524</t>
  </si>
  <si>
    <t>1515,1</t>
  </si>
  <si>
    <t>1083-1069-1082-1085-1088-1078-1081-1073-1071-1072-1079-1086-1074-1075-1076-1077-1087-1084</t>
  </si>
  <si>
    <t>ΑΜΒΡΟΣΙΑΔΗΣ</t>
  </si>
  <si>
    <t>ΑΚ866336</t>
  </si>
  <si>
    <t>ΝΤΑΙΛΙΑΝΑ</t>
  </si>
  <si>
    <t>Ρ469923</t>
  </si>
  <si>
    <t>1514,7</t>
  </si>
  <si>
    <t>1069-1089-1088-1082-1083</t>
  </si>
  <si>
    <t>ΚΩΝΣΤΑΝΤΙΝΟΥ</t>
  </si>
  <si>
    <t>Ρ410298</t>
  </si>
  <si>
    <t>1508,3</t>
  </si>
  <si>
    <t>1085-1089-1078-1079-1069-1072-1073-1086-1074-1075-1076-1077-1087-1081</t>
  </si>
  <si>
    <t>ΓΚΑΛΕ</t>
  </si>
  <si>
    <t>ΑΦΡΟΔΙΤΗ</t>
  </si>
  <si>
    <t>ΑΗ190783</t>
  </si>
  <si>
    <t>839,3</t>
  </si>
  <si>
    <t>1507,3</t>
  </si>
  <si>
    <t>1078-1079-1080-1073-1085-1088-1069-1070-1090-1091-1092-1087-1074-1075-1076-1077</t>
  </si>
  <si>
    <t>ΔΙΑΦΑ</t>
  </si>
  <si>
    <t>ΑΒ860577</t>
  </si>
  <si>
    <t>818,4</t>
  </si>
  <si>
    <t>1506,4</t>
  </si>
  <si>
    <t>1081-1073-1078-1085-1069-1079-1082-1072-1089</t>
  </si>
  <si>
    <t>ΝΙΚΗΦΟΡΑΚΗ</t>
  </si>
  <si>
    <t>ΜΑΡΙΑ-ΕΜΜΑΝΟΥΕΛΑ</t>
  </si>
  <si>
    <t>Σ365052</t>
  </si>
  <si>
    <t>738,1</t>
  </si>
  <si>
    <t>1506,1</t>
  </si>
  <si>
    <t>1070-1091-1090-1075-1076-1074-1077-1087-1072-1078-1086-1079-1088-1069-1073-1089-1085-1082-1083-1071-1081</t>
  </si>
  <si>
    <t>ΘΕΟΔΟΣΙΟΥ</t>
  </si>
  <si>
    <t>ΑΖ378162</t>
  </si>
  <si>
    <t>647,9</t>
  </si>
  <si>
    <t>1505,9</t>
  </si>
  <si>
    <t>1079-1069-1077-1071-1092-1080-1087-1081-1070-1084-1091-1078-1082-1090-1083-1089-1085-1074-1086-1076-1075-1088-1072-1073</t>
  </si>
  <si>
    <t>ΙΩΑΝΝΙΔΟΥ</t>
  </si>
  <si>
    <t>ΑΚ903136</t>
  </si>
  <si>
    <t>696,3</t>
  </si>
  <si>
    <t>1504,3</t>
  </si>
  <si>
    <t>1078-1073-1079-1081-1085-1088-1069-1082-1083-1089-1072-1091-1087-1076-1075-1077-1086-1071</t>
  </si>
  <si>
    <t>ΣΦΥΡΗ</t>
  </si>
  <si>
    <t>ΑΦΡΟΔΙΤΗ-ΛΥΔΙΑ</t>
  </si>
  <si>
    <t>ΑΒ707866</t>
  </si>
  <si>
    <t>1504,2</t>
  </si>
  <si>
    <t>1078-1073-1091-1079-1081-1069-1085-1089-1070-1072-1090-1086-1074-1075-1076-1077-1087-1082-1083-1088-1071-1092-1080-1084-1005</t>
  </si>
  <si>
    <t>ΔΙΑΜΑΝΤΗ</t>
  </si>
  <si>
    <t>ΕΛΕΥΘΕΡΙΟΣ</t>
  </si>
  <si>
    <t>ΑΙ855740</t>
  </si>
  <si>
    <t>685,3</t>
  </si>
  <si>
    <t>1503,3</t>
  </si>
  <si>
    <t>1085-1082-1069-1083-1089-1072-1078-1079-1081-1073-1086-1087-1076-1077-1075-1074-1088-1071-1080-1070-1091-1092-1090-1084</t>
  </si>
  <si>
    <t>ΣΟΡΟΛΗ</t>
  </si>
  <si>
    <t>ΕΥΣΤΑΘΙΑ</t>
  </si>
  <si>
    <t>ΑΙ573040</t>
  </si>
  <si>
    <t>1502,7</t>
  </si>
  <si>
    <t>1086-1071-1072-1005-1077-1076-1075-1074-1091-1090-1087-1078-1089-1070-1085-1082-1083-1088-1069-1079-1073-1081-1084-1080</t>
  </si>
  <si>
    <t>ΞΟΥΡΙΔΑΣ</t>
  </si>
  <si>
    <t>ΑΖ721093</t>
  </si>
  <si>
    <t>742,5</t>
  </si>
  <si>
    <t>1500,5</t>
  </si>
  <si>
    <t>1081-1069-1082-1083-1071-1088-1078-1079-1073-1085</t>
  </si>
  <si>
    <t>ΑΔΑΜΙΔΗΣ</t>
  </si>
  <si>
    <t>Χ389399</t>
  </si>
  <si>
    <t>1499,7</t>
  </si>
  <si>
    <t>1081-1078-1073-1079-1085-1088-1083-1082-1069-1089-1071-1072-1086-1092-1091-1087-1077-1076-1075-1074</t>
  </si>
  <si>
    <t>ΤΣΑΝΤΙΚΙΔΗΣ</t>
  </si>
  <si>
    <t>ΑΙ350252</t>
  </si>
  <si>
    <t>1496,7</t>
  </si>
  <si>
    <t>1072-1073-1074-1075-1076-1077-1078-1079-1081-1069-1070-1071-1085-1086-1087-1089-1090-1091-1080-1092-1082-1083-1084-1088</t>
  </si>
  <si>
    <t>ΣΑΡΡΑ</t>
  </si>
  <si>
    <t>ΑΑ252105</t>
  </si>
  <si>
    <t>1494,6</t>
  </si>
  <si>
    <t>1078-1073-1080-1085-1089-1069-1070-1071-1072</t>
  </si>
  <si>
    <t>ΑΝΑΓΝΩΣΤΟΥ</t>
  </si>
  <si>
    <t>ΑΝ421775</t>
  </si>
  <si>
    <t>1493,4</t>
  </si>
  <si>
    <t>1085-1089-1078-1072-1079-1082-1069-1073-1074-1075-1076-1077-1081-1086-1087</t>
  </si>
  <si>
    <t>ΚΑΝΔΕΡΑΚΗΣ</t>
  </si>
  <si>
    <t>Χ856021</t>
  </si>
  <si>
    <t>1489,6</t>
  </si>
  <si>
    <t>1075-1076-1077-1087-1074-1091-1078-1072-1071-1081-1085-1079-1073-1070-1082-1083-1088-1069-1089-1086</t>
  </si>
  <si>
    <t>ΜΠΡΙΑΝΑ</t>
  </si>
  <si>
    <t>ΕΡΣΗ ΕΥΑΓΓΕΛΙΑ</t>
  </si>
  <si>
    <t>ΛΑΜΠΡΟΣ</t>
  </si>
  <si>
    <t>Χ374866</t>
  </si>
  <si>
    <t>1069-1089-1085-1078-1071-1081-1072-1070-1073-1079-1005-1086</t>
  </si>
  <si>
    <t>ΔΟΛΙΑΝΙΤΟΥ</t>
  </si>
  <si>
    <t>ΣΟΦΙΑ ΤΖΕΝΗ</t>
  </si>
  <si>
    <t>ΑΕ908072</t>
  </si>
  <si>
    <t>1484,7</t>
  </si>
  <si>
    <t>1079-1075-1076-1077-1074-1078-1087-1069-1073-1085-1081-1089-1072</t>
  </si>
  <si>
    <t>ΛΑΜΠΡΟΥ</t>
  </si>
  <si>
    <t>ΑΕ763513</t>
  </si>
  <si>
    <t>1078-1079-1081-1085-1069-1073-1077-1070</t>
  </si>
  <si>
    <t>ΜΑΝΤΟΣ</t>
  </si>
  <si>
    <t>ΜΕΝΕΛΑΟΣ</t>
  </si>
  <si>
    <t>ΠΛΟΥΤΑΡΧΟΣ</t>
  </si>
  <si>
    <t>ΑΗ404601</t>
  </si>
  <si>
    <t>1483,7</t>
  </si>
  <si>
    <t>1079-1073-1085-1069-1081-1078-1089-1072-1090-1077-1076-1075-1074-1087</t>
  </si>
  <si>
    <t>ΝΤΗΛΙΑ</t>
  </si>
  <si>
    <t>ΟΛΓΑ</t>
  </si>
  <si>
    <t>ΑΚ137941</t>
  </si>
  <si>
    <t>1483,2</t>
  </si>
  <si>
    <t>1069-1088-1082-1083-1085-1089-1071-1070-1072-1073-1078-1079-1080-1081-1086-1074-1075-1076-1077-1087-1090-1091-1092</t>
  </si>
  <si>
    <t>ΜΕΡΜΗΓΚΑΣ</t>
  </si>
  <si>
    <t>ΑΙ303444</t>
  </si>
  <si>
    <t>ΜΗΝΑΣΙΔΗΣ</t>
  </si>
  <si>
    <t>ΑΗ809696</t>
  </si>
  <si>
    <t>1480,3</t>
  </si>
  <si>
    <t>1078-1073-1079-1085-1072-1081-1069-1086-1089-1075-1076-1087-1074-1077</t>
  </si>
  <si>
    <t>ΤΣΙΚΑΣ</t>
  </si>
  <si>
    <t>ΑΚ347150</t>
  </si>
  <si>
    <t>1478,2</t>
  </si>
  <si>
    <t>1086-1072-1087-1085-1089-1088-1070-1071-1073-1079-1084-1090-1078-1074-1075-1076-1077-1069-1082-1083-1080-1081</t>
  </si>
  <si>
    <t>ΚΑΤΩΠΟΔΗ</t>
  </si>
  <si>
    <t>Φ203912</t>
  </si>
  <si>
    <t>1474,9</t>
  </si>
  <si>
    <t>1072-1077-1091-1076-1075-1074-1087-1086-1089-1071-1088-1069-1085-1083-1082-1078-1073-1081-1079</t>
  </si>
  <si>
    <t>ΑΝΤΩΝΙΑΔΗΣ</t>
  </si>
  <si>
    <t>ΦΙΛΟΚΤΗΜΩΝ</t>
  </si>
  <si>
    <t>ΑΜ704961</t>
  </si>
  <si>
    <t>893,2</t>
  </si>
  <si>
    <t>1474,2</t>
  </si>
  <si>
    <t>1078-1079-1073-1085-1081-1072-1089-1077-1069-1074-1075-1076-1086-1087-1091</t>
  </si>
  <si>
    <t>ΝΤΟΜΟΥΧΤΣΗ</t>
  </si>
  <si>
    <t>ΑΒ809691</t>
  </si>
  <si>
    <t>721,6</t>
  </si>
  <si>
    <t>1469,6</t>
  </si>
  <si>
    <t>1073-1081-1078-1070-1085-1089-1069-1086-1074-1075-1076-1077-1087</t>
  </si>
  <si>
    <t>ΤΣΑΡΠΑΛΗΣ</t>
  </si>
  <si>
    <t>Χ110051</t>
  </si>
  <si>
    <t>ΒΕΛΛΙΑΣ</t>
  </si>
  <si>
    <t>ΑΚ490436</t>
  </si>
  <si>
    <t>1463,8</t>
  </si>
  <si>
    <t>1089-1069-1072-1070-1073-1085-1078-1079-1081-1086-1087-1074-1075-1076-1077</t>
  </si>
  <si>
    <t>ΕΥΣΤΡΑΤΙΟΣ</t>
  </si>
  <si>
    <t>ΑΒ470353</t>
  </si>
  <si>
    <t>889,9</t>
  </si>
  <si>
    <t>1461,9</t>
  </si>
  <si>
    <t>1084-1071-1072-1077-1089-1078-1069-1073-1079-1081-1082-1083-1085-1088-1074-1075-1076-1087-1086</t>
  </si>
  <si>
    <t>ΖΑΦΕΙΡΗΣ</t>
  </si>
  <si>
    <t>Ξ715456</t>
  </si>
  <si>
    <t>710,6</t>
  </si>
  <si>
    <t>1458,6</t>
  </si>
  <si>
    <t>1069-1088-1085-1081-1089-1072-1073-1078-1075-1076-1087-1082-1083-1005</t>
  </si>
  <si>
    <t>ΚΡΑΤΗΜΕΝΟΣ</t>
  </si>
  <si>
    <t>ΑΚ358967</t>
  </si>
  <si>
    <t>1448,9</t>
  </si>
  <si>
    <t>1069-1071-1072-1073-1074-1075-1076-1086-1078-1082-1085-1091-1089-1087-1077-1083-1084-1088-1081-1080-1079</t>
  </si>
  <si>
    <t>ΣΤΑΜΑΤΗ</t>
  </si>
  <si>
    <t>ΒΑΛΑΣΙΑ</t>
  </si>
  <si>
    <t>ΑΖ672676</t>
  </si>
  <si>
    <t>1447,8</t>
  </si>
  <si>
    <t>1085-1088-1069-1083-1082-1078-1073-1089-1071-1079-1072-1081</t>
  </si>
  <si>
    <t>ΚΥΠΙΡΤΙΔΗΣ</t>
  </si>
  <si>
    <t>ΧΡΥΣΑΝΘΟΣ</t>
  </si>
  <si>
    <t>ΑΕ334864</t>
  </si>
  <si>
    <t>1446,3</t>
  </si>
  <si>
    <t>1090-1070-1074-1075-1076-1077-1087-1072-1081-1079-1089-1086-1085-1078-1073-1069</t>
  </si>
  <si>
    <t>ΚΛΕΙΔΗΣ</t>
  </si>
  <si>
    <t>ΧΑΡΙΔΗΜΟΣ</t>
  </si>
  <si>
    <t>Χ000568</t>
  </si>
  <si>
    <t>1442,3</t>
  </si>
  <si>
    <t>1069-1071-1072-1073-1083-1086-1087-1088</t>
  </si>
  <si>
    <t>ΠΑΠΑΚΟΥ</t>
  </si>
  <si>
    <t>Π984593</t>
  </si>
  <si>
    <t>1440,8</t>
  </si>
  <si>
    <t>1069-1085-1072-1086-1087-1075-1076-1077-1074</t>
  </si>
  <si>
    <t>ΒΟΓΙΑΤΖΗ</t>
  </si>
  <si>
    <t>ΑΗ413569</t>
  </si>
  <si>
    <t>679,8</t>
  </si>
  <si>
    <t>1437,8</t>
  </si>
  <si>
    <t>1089-1082-1083-1085-1088-1069-1078-1079-1081-1073-1071-1086-1084-1074-1075-1076-1077-1087-1091</t>
  </si>
  <si>
    <t>ΣΟΥΜΠΑΚΑ</t>
  </si>
  <si>
    <t>ΑΒ494160</t>
  </si>
  <si>
    <t>1436,2</t>
  </si>
  <si>
    <t>1069-1072-1085-1089</t>
  </si>
  <si>
    <t>ΤΣΟΥΛΟΣ</t>
  </si>
  <si>
    <t>ΑΙ754911</t>
  </si>
  <si>
    <t>1086-1089-1072-1071-1088-1082-1069-1085-1083-1078</t>
  </si>
  <si>
    <t>ΚΥΡΙΑΚΙΔΗΣ</t>
  </si>
  <si>
    <t>ΑΙ719492</t>
  </si>
  <si>
    <t>1433,5</t>
  </si>
  <si>
    <t>1069-1071-1072-1073-1074-1075-1076-1077-1078-1079-1080-1081-1082-1083-1084-1085-1086-1087-1088-1089-1090-1091-1092</t>
  </si>
  <si>
    <t>ΜΟΥΣΤΑΚΛΗΣ</t>
  </si>
  <si>
    <t>ΑΒ809465</t>
  </si>
  <si>
    <t>1085-1069-1078-1073-1081-1089-1070-1072-1079-1086-1090-1087-1076-1075-1074-1077</t>
  </si>
  <si>
    <t>Χ848010</t>
  </si>
  <si>
    <t>1431,3</t>
  </si>
  <si>
    <t>1073-1078-1081-1083-1082-1069-1085-1079-1088-1089-1071-1072-1086-1091-1087-1075-1076-1074-1077-1084</t>
  </si>
  <si>
    <t>ΚΟΛΟΤΟΥΡΟΣ</t>
  </si>
  <si>
    <t>ΑΙ772588</t>
  </si>
  <si>
    <t>1069-1071-1070-1072-1073-1074-1075-1076-1077-1078-1079-1081-1082-1083-1084-1085-1086-1087-1088-1089</t>
  </si>
  <si>
    <t>ΤΕΓΟΣ</t>
  </si>
  <si>
    <t>ΑΜ682530</t>
  </si>
  <si>
    <t>1430,4</t>
  </si>
  <si>
    <t>1078-1080-1073-1079-1081-1085-1069-1076-1075-1074-1077-1090-1087-1072-1070-1089-1086</t>
  </si>
  <si>
    <t>ΓΙΩΤΣΑΣ</t>
  </si>
  <si>
    <t>ΑΙ838974</t>
  </si>
  <si>
    <t>642,4</t>
  </si>
  <si>
    <t>1069-1070-1078-1085-1082-1083-1089-1079-1081</t>
  </si>
  <si>
    <t>ΡΙΖΟΠΟΥΛΟΥ</t>
  </si>
  <si>
    <t>ΑΖ520711</t>
  </si>
  <si>
    <t>711,7</t>
  </si>
  <si>
    <t>1429,7</t>
  </si>
  <si>
    <t>1089-1072-1085-1069-1078-1070-1087-1074-1075-1076-1077-1081-1073</t>
  </si>
  <si>
    <t>ΒΑΣΙΛΑΚΗ</t>
  </si>
  <si>
    <t>ΜΑΡΙΑ ΑΝΝΑ</t>
  </si>
  <si>
    <t>ΑΝ430657</t>
  </si>
  <si>
    <t>724,9</t>
  </si>
  <si>
    <t>1428,9</t>
  </si>
  <si>
    <t>1071-1072-1074-1075-1076-1077-1091-1092-1087-1078-1085-1082-1083-1069-1086-1088-1084-1089-1079-1081-1073</t>
  </si>
  <si>
    <t>ΚΑΤΣΑΚΙΩΡΗΣ</t>
  </si>
  <si>
    <t>ΑΚ355926</t>
  </si>
  <si>
    <t>1425,8</t>
  </si>
  <si>
    <t>1070-1091-1074-1075-1076-1077-1080-1071-1072-1073-1078-1079-1081-1069</t>
  </si>
  <si>
    <t>ΜΑΡΑΚΗΣ</t>
  </si>
  <si>
    <t>Φ455035</t>
  </si>
  <si>
    <t>1075-1076-1074-1077-1087-1069-1072-1085-1089-1078-1086-1079-1073-1081</t>
  </si>
  <si>
    <t>ΛΑΔΕΝΗ</t>
  </si>
  <si>
    <t>Χ221011</t>
  </si>
  <si>
    <t>1021-1078-1073-1082-1085-1081-1079-1089-1069-1071-1072-1070</t>
  </si>
  <si>
    <t>ΓΑΤΟΥ</t>
  </si>
  <si>
    <t>Χ326163</t>
  </si>
  <si>
    <t>1422,1</t>
  </si>
  <si>
    <t>1072-1085-1086-1078-1089-1079-1073-1076-1075-1074-1077-1087-1081-1069</t>
  </si>
  <si>
    <t>ΚΩΣΤΙΔΗΣ</t>
  </si>
  <si>
    <t>ΓΕΩΡΓ</t>
  </si>
  <si>
    <t>ΑΒ909438</t>
  </si>
  <si>
    <t>1420,3</t>
  </si>
  <si>
    <t>ΠΑΠΑΛΑΜΠΡΟΥ-ΣΤΕΦΑΝΟΥ</t>
  </si>
  <si>
    <t>ΑΑ446515</t>
  </si>
  <si>
    <t>1419,1</t>
  </si>
  <si>
    <t>1086-1072-1089-1069-1085-1078-1081-1079-1073-1076-1075-1074-1077-1087</t>
  </si>
  <si>
    <t>ΑΓΓΕΛΗΣ</t>
  </si>
  <si>
    <t>Φ213211</t>
  </si>
  <si>
    <t>1418,2</t>
  </si>
  <si>
    <t>1070-1071-1072-1073-1074-1075-1076-1077-1078-1079-1080-1081-1082-1083-1084-1085-1086-1087-1088-1089-1090-1091-1092-1069-1005</t>
  </si>
  <si>
    <t>ΜΠΟΥΛΟΓΙΑΝΝΗΣ</t>
  </si>
  <si>
    <t>ΑΒ832634</t>
  </si>
  <si>
    <t>1083-1069-1085-1082-1088-1073</t>
  </si>
  <si>
    <t>ΦΑΝΟΣ</t>
  </si>
  <si>
    <t>ΦΩΤΙΟΣ</t>
  </si>
  <si>
    <t>ΑΗ587304</t>
  </si>
  <si>
    <t>1089-1072-1085-1069-1078-1090-1087-1074-1075-1076-1077-1081-1073-1070-1079</t>
  </si>
  <si>
    <t>ΤΑΠΑΣΚΟΣ</t>
  </si>
  <si>
    <t>ΑΖ343638</t>
  </si>
  <si>
    <t>1406,7</t>
  </si>
  <si>
    <t>1069-1070-1071-1072-1073-1078-1079-1080-1081</t>
  </si>
  <si>
    <t>ΤΣΑΜΠΑΟΣ</t>
  </si>
  <si>
    <t>ΑΗ475914</t>
  </si>
  <si>
    <t>1405,2</t>
  </si>
  <si>
    <t>1089-1085-1072-1071-1069-1088-1086-1087</t>
  </si>
  <si>
    <t>ΛΑΖΑΡΙΔΟΥ</t>
  </si>
  <si>
    <t>ΘΑΛΕΙΑ</t>
  </si>
  <si>
    <t>Ξ058901</t>
  </si>
  <si>
    <t>1401,2</t>
  </si>
  <si>
    <t>1089-1071-1072-1069-1085-1073-1074-1075-1076-1077-1078-1079-1081-1086-1087</t>
  </si>
  <si>
    <t>ΖΑΡΚΑΔΑ</t>
  </si>
  <si>
    <t>ΑΗ198957</t>
  </si>
  <si>
    <t>1069-1085-1089-1081-1078-1073-1072-1079-1086-1076-1077-1075-1074-1087</t>
  </si>
  <si>
    <t>ΠΑΛΙΟΥΡΑΣ</t>
  </si>
  <si>
    <t>ΑΙ269007</t>
  </si>
  <si>
    <t>1070-1085-1086-1089-1069-1072-1078-1079-1073-1081-1087-1076-1074-1075-1077</t>
  </si>
  <si>
    <t>ΚΙΟΥΣΗΣ</t>
  </si>
  <si>
    <t>Φ222495</t>
  </si>
  <si>
    <t>1400,9</t>
  </si>
  <si>
    <t>ΤΟΥΡΑΛΙΑΣ</t>
  </si>
  <si>
    <t>Ρ913578</t>
  </si>
  <si>
    <t>1398,7</t>
  </si>
  <si>
    <t>ΒΟΡΙΑΖΙΔΗΣ</t>
  </si>
  <si>
    <t>ΑΕ163133</t>
  </si>
  <si>
    <t>689,7</t>
  </si>
  <si>
    <t>1397,7</t>
  </si>
  <si>
    <t>1078-1081-1080-1079-1084-1073-1069-1088-1085-1082-1083-1086-1087-1089-1090-1091-1070-1071-1072-1074</t>
  </si>
  <si>
    <t>ΠΙΤΣΟΣ</t>
  </si>
  <si>
    <t>Ρ277467</t>
  </si>
  <si>
    <t>1396,2</t>
  </si>
  <si>
    <t>1071-1072-1088-1069-1005</t>
  </si>
  <si>
    <t>ΠΑΠΑΓΙΑΝΝΗ</t>
  </si>
  <si>
    <t>ΑΗ170555</t>
  </si>
  <si>
    <t>1393,5</t>
  </si>
  <si>
    <t>1078-1073-1080-1079-1085-1069-1081-1089-1072-1084-1076-1074-1075-1077-1087</t>
  </si>
  <si>
    <t>ΔΕΛΑΒΕΡΙΔΗΣ</t>
  </si>
  <si>
    <t>ΑΓΑΘΟΝΙΚΟΣ</t>
  </si>
  <si>
    <t>ΑΖ324518</t>
  </si>
  <si>
    <t>1392,7</t>
  </si>
  <si>
    <t>1073-1081-1078-1079-1085-1069</t>
  </si>
  <si>
    <t>ΑΘΑΝΑΣΑΚΗ</t>
  </si>
  <si>
    <t>Χ456058</t>
  </si>
  <si>
    <t>1392,2</t>
  </si>
  <si>
    <t>1078-1089-1085-1073-1079-1081-1088-1082-1083-1072-1071-1069-1074-1075-1076-1077-1091-1087-1086</t>
  </si>
  <si>
    <t>ΤΣΙΤΣΑΝΗ</t>
  </si>
  <si>
    <t>Ξ998965</t>
  </si>
  <si>
    <t>684,2</t>
  </si>
  <si>
    <t>1070-1069</t>
  </si>
  <si>
    <t>ΚΟΣΜΙΔΗ</t>
  </si>
  <si>
    <t>ΕΥΡΩΠΗ</t>
  </si>
  <si>
    <t>ΑΒ742245</t>
  </si>
  <si>
    <t>732,6</t>
  </si>
  <si>
    <t>1390,6</t>
  </si>
  <si>
    <t>1072-1069-1071-1086-1089-1085-1088-1083-1082-1073-1081-1079-1087-1077-1076-1075-1074-1078</t>
  </si>
  <si>
    <t>ΣΤΡΟΠΙΟΣ</t>
  </si>
  <si>
    <t>ΑΕ934073</t>
  </si>
  <si>
    <t>1389,2</t>
  </si>
  <si>
    <t>1084-1078-1079-1072-1076-1077-1085-1086-1087-1088-1069-1073-1074-1075-1081-1082-1083-1089-1071</t>
  </si>
  <si>
    <t>ΚΟΤΣΙΩΝΗΣ</t>
  </si>
  <si>
    <t>ΑΒ801770</t>
  </si>
  <si>
    <t>1388,1</t>
  </si>
  <si>
    <t>1086-1078-1081-1072-1090-1091-1074-1075-1076-1077-1087-1082-1083-1071-1070-1069-1073-1079-1085-1088-1089-1080-1084</t>
  </si>
  <si>
    <t>ΚΟΕΝ</t>
  </si>
  <si>
    <t>ΛΕΩΝ</t>
  </si>
  <si>
    <t>ΑΕ804116</t>
  </si>
  <si>
    <t>1085-1089-1069-1073</t>
  </si>
  <si>
    <t>ΑΡΓΥΡΟΠΟΥΛΟΣ</t>
  </si>
  <si>
    <t>Ρ793874</t>
  </si>
  <si>
    <t>1080-1078-1073-1085-1081-1072-1069-1086-1089-1087-1074-1075-1076-1077</t>
  </si>
  <si>
    <t>ΓΚΑΝΑ</t>
  </si>
  <si>
    <t>ΑΖ241218</t>
  </si>
  <si>
    <t>1386,2</t>
  </si>
  <si>
    <t>1081-1088-1073-1083-1078-1082-1069-1089-1085-1072-1086-1071-1079-1005</t>
  </si>
  <si>
    <t>ΔΕΡΜΙΣΗ</t>
  </si>
  <si>
    <t>ΑΚ916128</t>
  </si>
  <si>
    <t>1383,6</t>
  </si>
  <si>
    <t>1073-1069-1078-1070-1090-1081-1079-1085-1089-1071-1072-1074-1075-1076-1077-1087-1086-1080</t>
  </si>
  <si>
    <t>ΝΗΦΑΚΟΥ</t>
  </si>
  <si>
    <t>ΧΡΙΣΤΙΝΑ ΦΑΙΔΡΑ</t>
  </si>
  <si>
    <t>Χ433847</t>
  </si>
  <si>
    <t>1086-1091-1087-1078-1072-1085-1084-1088-1089-1073-1079-1083-1081-1069</t>
  </si>
  <si>
    <t>ΡΟΥΣΟΠΟΥΛΟΥ</t>
  </si>
  <si>
    <t>Φ241655</t>
  </si>
  <si>
    <t>1381,8</t>
  </si>
  <si>
    <t>1086-1071-1085-1089-1072-1088-1082-1005-1069-1083-1091-1087-1073-1078-1081-1074-1079</t>
  </si>
  <si>
    <t>ΜΠΑΡΚΟΥΤΑΣ</t>
  </si>
  <si>
    <t>ΑΚ376221</t>
  </si>
  <si>
    <t>763,4</t>
  </si>
  <si>
    <t>1381,4</t>
  </si>
  <si>
    <t>1069-1073-1078-1081-1085-1079-1072-1074-1075-1076-1077-1087-1086-1089</t>
  </si>
  <si>
    <t>ΝΟΥΣΗΛΑΖΟΥ</t>
  </si>
  <si>
    <t>ΑΗ330991</t>
  </si>
  <si>
    <t>1381,3</t>
  </si>
  <si>
    <t>1073-1079-1081-1078-1091-1082-1083-1085-1088-1069-1071-1072-1074-1075-1076-1077-1087-1084-1086-1089</t>
  </si>
  <si>
    <t>ΑΘΑΝΑΣΙΑΔΟΥ</t>
  </si>
  <si>
    <t>ΑΜ851355</t>
  </si>
  <si>
    <t>1381,2</t>
  </si>
  <si>
    <t>1081-1073-1088-1069-1083-1082-1085-1078-1079-1089-1071-1072-1091-1087-1075-1076-1077-1086-1074</t>
  </si>
  <si>
    <t>ΚΕΚΡΙΔΟΥ</t>
  </si>
  <si>
    <t>ΕΛΠΙΔΑ</t>
  </si>
  <si>
    <t>ΑΕ891991</t>
  </si>
  <si>
    <t>733,7</t>
  </si>
  <si>
    <t>1380,7</t>
  </si>
  <si>
    <t>1087-1086-1079-1069-1073-1081-1074-1075-1076-1082-1078-1085-1072-1089</t>
  </si>
  <si>
    <t>ΑΕ771129</t>
  </si>
  <si>
    <t>897,6</t>
  </si>
  <si>
    <t>1379,6</t>
  </si>
  <si>
    <t>1085-1078-1088-1073-1082-1083-1079-1089-1072-1086-1084-1071-1081-1069</t>
  </si>
  <si>
    <t>ΜΠΑΙΡΑΚΤΑΡΗ</t>
  </si>
  <si>
    <t>Χρυσούλα</t>
  </si>
  <si>
    <t>Χ004659</t>
  </si>
  <si>
    <t>667,7</t>
  </si>
  <si>
    <t>1375,7</t>
  </si>
  <si>
    <t>1070-1086-1085-1089-1072-1078-1071-1074-1075-1076-1077-1090-1091-1087-1069-1088-1082-1083-1073-1081-1080-1079-1084</t>
  </si>
  <si>
    <t>ΚΟΛΤΣΙΔΑ</t>
  </si>
  <si>
    <t>ΣΠΥΡΙΔΟΥΛΑ ΙΡΙΣ</t>
  </si>
  <si>
    <t>ΑΙ553352</t>
  </si>
  <si>
    <t>1374,1</t>
  </si>
  <si>
    <t>1078-1088-1069-1073-1082-1083-1079-1085-1089-1071</t>
  </si>
  <si>
    <t>ΜΠΑΛΑΜΠΑΝΗΣ</t>
  </si>
  <si>
    <t>Χ270293</t>
  </si>
  <si>
    <t>1372,9</t>
  </si>
  <si>
    <t>1070-1078-1086-1085-1084-1072-1090-1069-1081-1073-1074-1075-1076-1077-1087-1079</t>
  </si>
  <si>
    <t>ΒΟΔΑΝΙΚΗΣ</t>
  </si>
  <si>
    <t>Σ794142</t>
  </si>
  <si>
    <t>1372,6</t>
  </si>
  <si>
    <t>1078-1082-1085-1079-1081-1069-1073-1089-1074-1075-1076-1077-1086-1087-1072</t>
  </si>
  <si>
    <t>ΤΡΙΑΝΤΑΦΥΛΛΙΔΟΥ</t>
  </si>
  <si>
    <t>ΡΕΒΕΚΚΑ</t>
  </si>
  <si>
    <t>ΑΒ883132</t>
  </si>
  <si>
    <t>838,2</t>
  </si>
  <si>
    <t>1372,2</t>
  </si>
  <si>
    <t>1073-1078-1069-1085-1086-1079-1072-1089-1087-1074-1075-1076-1077</t>
  </si>
  <si>
    <t>ΚΑΤΣΙΚΕΑ</t>
  </si>
  <si>
    <t>ΝΑΥΣΙΚΑ</t>
  </si>
  <si>
    <t>ΕΠΑΜΕΙΝΩΝΔΑΣ</t>
  </si>
  <si>
    <t>ΑΕ699194</t>
  </si>
  <si>
    <t>1371,5</t>
  </si>
  <si>
    <t>1078-1073-1079-1081-1069-1072-1085-1086</t>
  </si>
  <si>
    <t>ΚΙΤΣΟΥ</t>
  </si>
  <si>
    <t>ΑΙ491112</t>
  </si>
  <si>
    <t>712,8</t>
  </si>
  <si>
    <t>1370,8</t>
  </si>
  <si>
    <t>1071-1005-1072-1089-1082-1081-1073-1078-1088-1069-1085-1083-1086-1079</t>
  </si>
  <si>
    <t>ΓΚΙΟΥΛΕΚΑ</t>
  </si>
  <si>
    <t>ΚΑΛΛΙΣΤΡΑΤΟΣ</t>
  </si>
  <si>
    <t>ΑΖ280743</t>
  </si>
  <si>
    <t>1368,6</t>
  </si>
  <si>
    <t>ΠΑΤΣΙΟΥ</t>
  </si>
  <si>
    <t>Φ469898</t>
  </si>
  <si>
    <t>874,5</t>
  </si>
  <si>
    <t>1366,5</t>
  </si>
  <si>
    <t>1081-1088-1083-1084-1071-1077-1072-1089-1085-1079-1078-1073-1075-1076-1074-1091-1082-1069-1087-1086-1092-1090-1070-1080</t>
  </si>
  <si>
    <t>ΜΠΕΛΙΑΤΗ</t>
  </si>
  <si>
    <t>ΑΒ436035</t>
  </si>
  <si>
    <t>608,3</t>
  </si>
  <si>
    <t>1366,3</t>
  </si>
  <si>
    <t>1078-1024-1081-1073-1080-1079-1083-1082-1069-1088-1085-1089-1071-1070-1072-1091-1090-1087-1075-1076-1074-1077-1086-1084</t>
  </si>
  <si>
    <t>ΔΕΛΙΧΑ</t>
  </si>
  <si>
    <t>ΑΕ976537</t>
  </si>
  <si>
    <t>1364,9</t>
  </si>
  <si>
    <t>1089-1085-1069-1082-1072-1073-1081-1086-1087-1079-1077-1076-1078-1075-1074-1090-1080-1070</t>
  </si>
  <si>
    <t>ΑΙ961096</t>
  </si>
  <si>
    <t>1091-1087-1078-1088-1079-1074-1075-1076-1077-1086-1085-1069-1073-1072-1084-1071-1080-1081-1082-1083</t>
  </si>
  <si>
    <t>ΚΑΛΑΝΤΖΗΣ</t>
  </si>
  <si>
    <t>ΑΝ343816</t>
  </si>
  <si>
    <t>1361,3</t>
  </si>
  <si>
    <t>1021-1044-1088-1027-1072-1040-1085-1082-1045-1089-1029-1069-1005-1033-1083-1034-1078-1038-1071-1037-1042-1073-1081-1035-1079-1086-1041-1026-1028-1032-1046-1091-1087-1077-1076-1074-1075-1030-1031-1043-1025-1039-1084-1036</t>
  </si>
  <si>
    <t>ΒΛΑΝΤΗΣ</t>
  </si>
  <si>
    <t>ΑΝΤΩΝΗΣ</t>
  </si>
  <si>
    <t>ΑΗ384044</t>
  </si>
  <si>
    <t>1360,9</t>
  </si>
  <si>
    <t>1079-1078-1073-1081-1069-1082-1085-1072-1087-1074-1075-1076-1080-1089-1071</t>
  </si>
  <si>
    <t>ΚΑΤΣΙΠΑΝΟΥ</t>
  </si>
  <si>
    <t>ΙΦΙΓΕΝΕΙΑ</t>
  </si>
  <si>
    <t>Χ779009</t>
  </si>
  <si>
    <t>1354,7</t>
  </si>
  <si>
    <t>1072-1078-1085-1086-1088-1089-1073-1083-1071-1069-1075-1077-1076-1091-1079-1005-1087-1081-1082-1074-1084</t>
  </si>
  <si>
    <t>ΕΥΘΥΜΙΟΥ</t>
  </si>
  <si>
    <t>Π919246</t>
  </si>
  <si>
    <t>1089-1071-1072-1069-1088-1085-1082-1083-1086-1073-1081-1078-1070-1005</t>
  </si>
  <si>
    <t xml:space="preserve"> ΤΖΟΥΚΑ</t>
  </si>
  <si>
    <t>ΑΗ978119</t>
  </si>
  <si>
    <t>1351,3</t>
  </si>
  <si>
    <t>1089-1071-1072-1077-1069-1086-1087-1085-1078-1079-1073-1081-1074-1075-1076-1005</t>
  </si>
  <si>
    <t>ΚΑΡΕΜΠΙΔΟΥ</t>
  </si>
  <si>
    <t>ΑΜ297104</t>
  </si>
  <si>
    <t>1069-1071-1072-1073-1074-1075-1076-1077-1078-1079-1081-1082-1083-1085-1086-1087-1088-1089</t>
  </si>
  <si>
    <t>ΜΠΕΡΤΣΙΟΣ</t>
  </si>
  <si>
    <t>Χ551505</t>
  </si>
  <si>
    <t>1350,6</t>
  </si>
  <si>
    <t>1079-1072-1089-1069-1073-1078-1081-1085-1086-1087-1074-1075-1076-1077</t>
  </si>
  <si>
    <t>ΛΑΖΑΡΟΥ</t>
  </si>
  <si>
    <t>ΑΙ977125</t>
  </si>
  <si>
    <t>691,9</t>
  </si>
  <si>
    <t>1349,9</t>
  </si>
  <si>
    <t>1089-1082-1071-1085-1072-1088-1069-1083-1078-1073-1079-1086-1074-1075-1076-1077-1087-1091</t>
  </si>
  <si>
    <t>ΚΥΡΟΥΣΗ</t>
  </si>
  <si>
    <t>ΑΙ208289</t>
  </si>
  <si>
    <t>1347,8</t>
  </si>
  <si>
    <t>1091-1074-1075-1076-1077-1087-1078-1071-1072-1086-1085-1088-1069-1005-1079-1082-1083-1073-1081-1084-1089</t>
  </si>
  <si>
    <t>ΤΟΥΡΤΟΥΡΑΣ</t>
  </si>
  <si>
    <t>ΑΑ433112</t>
  </si>
  <si>
    <t>1347,5</t>
  </si>
  <si>
    <t>1069-1083-1082-1085-1081-1078-1071-1089-1077-1075-1076-1090-1091-1092</t>
  </si>
  <si>
    <t>ΚΑΤΡΑΚΑΖΑΣ</t>
  </si>
  <si>
    <t>ΑΕ428848</t>
  </si>
  <si>
    <t>1346,6</t>
  </si>
  <si>
    <t>1084-1086-1078-1088-1085-1082-1089-1072-1071-1005-1079-1069-1083-1091-1076-1087-1080-1073-1070-1081-1090-1077-1074-1075</t>
  </si>
  <si>
    <t>ΚΟΥΝΗΣ</t>
  </si>
  <si>
    <t>ΑΙ986670</t>
  </si>
  <si>
    <t>1344,2</t>
  </si>
  <si>
    <t>1072-1089-1071-1088-1069-1085-1083-1082-1086-1079-1081-1078-1073-1076-1077-1075-1074-1087-1091</t>
  </si>
  <si>
    <t>Χ377315</t>
  </si>
  <si>
    <t>1342,9</t>
  </si>
  <si>
    <t>1088-1069-1082-1083-1085-1089-1078-1073-1081-1072-1071-1079-1091-1076-1074-1075-1077-1087-1086</t>
  </si>
  <si>
    <t>ΜΑΥΡΙΚΟΥ</t>
  </si>
  <si>
    <t>ΑΒ604300</t>
  </si>
  <si>
    <t>1069-1088-1082-1083-1085-1089-1081-1078-1072-1073-1071-1079-1077-1086-1087-1074-1075-1076-1084</t>
  </si>
  <si>
    <t>ΔΑΜΙΑΝΟΣ</t>
  </si>
  <si>
    <t>ΑΙ315408</t>
  </si>
  <si>
    <t>1338,5</t>
  </si>
  <si>
    <t>1085-1089-1069-1078-1072-1073-1079</t>
  </si>
  <si>
    <t>ΚΑΤΑΒΟΥΤΑΣ</t>
  </si>
  <si>
    <t>Χ978191</t>
  </si>
  <si>
    <t>1337,4</t>
  </si>
  <si>
    <t>1088-1069-1091-1087-1075-1077-1076</t>
  </si>
  <si>
    <t>ΜΕΡΚΟΒΙΤΗΣ</t>
  </si>
  <si>
    <t>ΑΒ810833</t>
  </si>
  <si>
    <t>1070-1090-1073-1078-1079-1069-1072-1085-1081-1086-1089-1087-1074-1076-1077-1075-1071</t>
  </si>
  <si>
    <t>ΚΑΡΑΜΙΧΟΣ</t>
  </si>
  <si>
    <t>Σ921370</t>
  </si>
  <si>
    <t>1337,3</t>
  </si>
  <si>
    <t>1069-1085-1078-1089-1073-1081-1071-1072</t>
  </si>
  <si>
    <t>ΜΗΤΡΕΤΟΔΗ</t>
  </si>
  <si>
    <t>ΑΙ382351</t>
  </si>
  <si>
    <t>718,3</t>
  </si>
  <si>
    <t>1336,3</t>
  </si>
  <si>
    <t>1080-1078-1073-1081-1079-1069-1085-1089-1072-1075-1074-1076</t>
  </si>
  <si>
    <t>ΑΚ432345</t>
  </si>
  <si>
    <t>1333,9</t>
  </si>
  <si>
    <t>ΛΑΣΚΑΡΙΔΗΣ</t>
  </si>
  <si>
    <t>ΑΖ697922</t>
  </si>
  <si>
    <t>1090-1087-1077-1076-1075-1074-1078-1073-1070-1079-1072-1069-1089-1085-1081-1086-1080</t>
  </si>
  <si>
    <t>ΑΖ210906</t>
  </si>
  <si>
    <t>1070-1090-1086-1076-1075-1074-1077-1087-1089-1073-1085-1069-1078-1079-1081</t>
  </si>
  <si>
    <t>ΣΙΤΤΑΣ</t>
  </si>
  <si>
    <t>ΑΚ971312</t>
  </si>
  <si>
    <t>1331,6</t>
  </si>
  <si>
    <t>ΑΛΕΞΑΝΔΡΙΔΟΥ</t>
  </si>
  <si>
    <t>ΑΓΗΣΙΛΑΟΣ</t>
  </si>
  <si>
    <t>ΑΗ290403</t>
  </si>
  <si>
    <t>1078-1085-1081-1072-1073-1074-1075-1076-1077-1092-1088-1069-1071-1079-1089-1086-1087-1082-1083-1070</t>
  </si>
  <si>
    <t>ΖΑΧΑΡΗ</t>
  </si>
  <si>
    <t>ΑΡΙΣΤΕΑ</t>
  </si>
  <si>
    <t>ΑΚ407489</t>
  </si>
  <si>
    <t>1083-1082-1069-1088-1085-1078-1074-1075-1076-1077-1079-1087-1089-1092-1090-1091</t>
  </si>
  <si>
    <t>ΑΖ709798</t>
  </si>
  <si>
    <t>1086-1089-1085-1083-1082-1072-1071-1081-1078-1069-1088-1073-1091-1074-1075-1076-1077-1087</t>
  </si>
  <si>
    <t>ΦΙΩΤΑΚΗΣ</t>
  </si>
  <si>
    <t>ΑΗ474430</t>
  </si>
  <si>
    <t>668,8</t>
  </si>
  <si>
    <t>1326,8</t>
  </si>
  <si>
    <t>1091-1087-1074-1075-1076-1077-1078-1071-1005-1072-1089-1085-1082-1083-1088-1069-1086-1073-1080-1079-1081-1084</t>
  </si>
  <si>
    <t>ΑΠΟΣΤΟΛΟΠΟΥΛΟΣ</t>
  </si>
  <si>
    <t>ΑΙ227223</t>
  </si>
  <si>
    <t>706,2</t>
  </si>
  <si>
    <t>1324,2</t>
  </si>
  <si>
    <t>1070-1089-1069-1072-1078-1073-1085-1086-1079-1074-1075-1076-1088-1081</t>
  </si>
  <si>
    <t>ΚΟΛΛΙΑ</t>
  </si>
  <si>
    <t>ΑΣΗΜΙΝΑ</t>
  </si>
  <si>
    <t>ΑΖ219759</t>
  </si>
  <si>
    <t>1319,8</t>
  </si>
  <si>
    <t>1070-1085-1089-1072-1078-1069-1073-1086-1087-1090-1075-1076-1074-1081-1079-1077</t>
  </si>
  <si>
    <t>ΦΑΦΑΣ</t>
  </si>
  <si>
    <t>ΑΖ738936</t>
  </si>
  <si>
    <t>1070-1069-1085-1073-1089-1081-1078-1072-1079-1086-1087-1074-1075-1076-1077-1080-1090</t>
  </si>
  <si>
    <t>ΜΟΥΡΑΤΙΔΗΣ</t>
  </si>
  <si>
    <t>ΑΖ690903</t>
  </si>
  <si>
    <t>1319,4</t>
  </si>
  <si>
    <t>ΚΑΡΑΚΩΣΤΑΣ</t>
  </si>
  <si>
    <t>ΑΕ340825</t>
  </si>
  <si>
    <t>1081-1069-1071-1072-1073-1074-1075-1076-1077-1078-1079-1082-1083-1085-1086-1087-1088-1089-1091</t>
  </si>
  <si>
    <t>ΚΑΤΣΙΜΑΡΔΟΣ</t>
  </si>
  <si>
    <t>ΣΩΤΗΡΗΣ</t>
  </si>
  <si>
    <t>ΑΚ653639</t>
  </si>
  <si>
    <t>1087-1091-1075-1076-1077-1074-1071-1072-1089-1069-1088-1086-1085-1078-1083-1082-1073-1079-1080-1081-1084-1005</t>
  </si>
  <si>
    <t>ΓΡΗΓΟΡΙΑΔΗΣ</t>
  </si>
  <si>
    <t>ΑΗ873057</t>
  </si>
  <si>
    <t>1069-1071-1072-1073-1074-1075-1076-1077-1078-1079-1081-1082-1083-1084-1085-1086-1087-1088-1089</t>
  </si>
  <si>
    <t>ΤΣΙΑΚΑΛΟΥ</t>
  </si>
  <si>
    <t>ΑΙ074714</t>
  </si>
  <si>
    <t>658,9</t>
  </si>
  <si>
    <t>1316,9</t>
  </si>
  <si>
    <t>1070-1084-1069-1071-1072-1073-1074-1075-1076-1077-1078-1079-1080-1081-1082-1083-1085-1086-1087-1088-1089-1090-1091</t>
  </si>
  <si>
    <t>ΓΙΔΑΡΟΚΩΣΤΑ</t>
  </si>
  <si>
    <t>ΑΗ763720</t>
  </si>
  <si>
    <t>1316,5</t>
  </si>
  <si>
    <t>1069-1085-1078</t>
  </si>
  <si>
    <t>ΝΑΚΟΣ</t>
  </si>
  <si>
    <t>ΑΗ165448</t>
  </si>
  <si>
    <t>1308,1</t>
  </si>
  <si>
    <t>1069-1071-1072-1073-1074-1075-1076-1077-1078-1079-1080-1081-1082-1083-1084-1085-1086-1087-1088-1089</t>
  </si>
  <si>
    <t>ΠΑΠΑΧΡΗΣΤΟΣ</t>
  </si>
  <si>
    <t>ΑΖ251020</t>
  </si>
  <si>
    <t>1073-1071-1072-1005-1078-1085-1079-1086-1091-1087-1088-1082-1083-1074-1075-1076-1077-1069-1089-1081</t>
  </si>
  <si>
    <t>ΒΡΟΝΤΟΣ</t>
  </si>
  <si>
    <t>ΒΑΣΙΛΗΣ</t>
  </si>
  <si>
    <t>ΑΗ705969</t>
  </si>
  <si>
    <t>1307,7</t>
  </si>
  <si>
    <t>1069-1070-1074-1075-1076-1077-1078-1087-1090-1091-1092</t>
  </si>
  <si>
    <t>ΞΥΔΟΥ</t>
  </si>
  <si>
    <t>ΑΚ458570</t>
  </si>
  <si>
    <t>1307,1</t>
  </si>
  <si>
    <t>1072-1089-1077-1085-1086-1079-1078-1087-1074-1075-1076-1069-1073-1081</t>
  </si>
  <si>
    <t>ΚΟΛΕΤΣΗ</t>
  </si>
  <si>
    <t>ΑΓΑΠΗ</t>
  </si>
  <si>
    <t>ΑΗ534003</t>
  </si>
  <si>
    <t>1303,3</t>
  </si>
  <si>
    <t>1070-1089-1088-1085-1087-1079-1072-1091-1092-1071-1073-1069-1081-1078-1082-1083-1086-1090-1077-1080-1075-1076-1074-1084</t>
  </si>
  <si>
    <t>ΜΩΥΣΙΔΟΥ</t>
  </si>
  <si>
    <t>ΑΑ365859</t>
  </si>
  <si>
    <t>ΑΖ575551</t>
  </si>
  <si>
    <t>1072-1085-1086-1069-1089-1078</t>
  </si>
  <si>
    <t>ΚΟΥΤΣΙΑΥΤΗΣ</t>
  </si>
  <si>
    <t>ΑΖ979479</t>
  </si>
  <si>
    <t>680,9</t>
  </si>
  <si>
    <t>1298,9</t>
  </si>
  <si>
    <t>1089-1085-1071-1069-1078-1072</t>
  </si>
  <si>
    <t>ΚΟΥΤΡΑΚΟΣ</t>
  </si>
  <si>
    <t>ΑΝ399360</t>
  </si>
  <si>
    <t>1298,2</t>
  </si>
  <si>
    <t>1079-1078-1081-1082-1083-1088-1069-1073-1072-1071-1089-1070-1086-1085-1090-1091-1074-1075-1076-1077-1087</t>
  </si>
  <si>
    <t>ΚΑΠΡΑΝΑΣ</t>
  </si>
  <si>
    <t>ΑΖ783074</t>
  </si>
  <si>
    <t>607,2</t>
  </si>
  <si>
    <t>1295,2</t>
  </si>
  <si>
    <t>1072-1089-1069-1085-1086</t>
  </si>
  <si>
    <t>ΠΑΝΤΑΖΗΣ</t>
  </si>
  <si>
    <t>ΑΝ499253</t>
  </si>
  <si>
    <t>673,2</t>
  </si>
  <si>
    <t>1291,2</t>
  </si>
  <si>
    <t>ΠΟΝΤΙΚΑΣ</t>
  </si>
  <si>
    <t>ΑΖ274907</t>
  </si>
  <si>
    <t>1283,2</t>
  </si>
  <si>
    <t>ΚΑΡΒΟΥΝΗΣ</t>
  </si>
  <si>
    <t>ΑΚ377097</t>
  </si>
  <si>
    <t>1069-1087-1086-1070</t>
  </si>
  <si>
    <t>Καπερώνης</t>
  </si>
  <si>
    <t>Χρήστος</t>
  </si>
  <si>
    <t>Δημήτριος</t>
  </si>
  <si>
    <t>ΑΙ850503</t>
  </si>
  <si>
    <t>852,5</t>
  </si>
  <si>
    <t>1278,5</t>
  </si>
  <si>
    <t>1069-1078-1076-1077-1075-1074-1087-1085-1079-1073-1081-1072-1086-1089</t>
  </si>
  <si>
    <t>ΠΑΡΑΣΚΕΥΟΠΟΥΛΟΥ</t>
  </si>
  <si>
    <t>ΣΥΜΕΛΑ</t>
  </si>
  <si>
    <t>ΑΖ670056</t>
  </si>
  <si>
    <t>1277,3</t>
  </si>
  <si>
    <t>ΤΣΙΑΝΤΟΥ</t>
  </si>
  <si>
    <t>Χ932665</t>
  </si>
  <si>
    <t>1273,4</t>
  </si>
  <si>
    <t>1085-1089-1083-1082-1069-1088-1078-1091-1071-1072-1073-1079-1086-1081-1087-1074-1075-1076-1077-1084-1005</t>
  </si>
  <si>
    <t>ΤΡΙΠΟΔΗ</t>
  </si>
  <si>
    <t>ΑΚ983440</t>
  </si>
  <si>
    <t>654,5</t>
  </si>
  <si>
    <t>1272,5</t>
  </si>
  <si>
    <t>ΑΗ308805</t>
  </si>
  <si>
    <t>1272,2</t>
  </si>
  <si>
    <t>ΚΑΝΑΡΑΣ</t>
  </si>
  <si>
    <t>ΑΝΑΡΓΥΡΟΣ</t>
  </si>
  <si>
    <t>ΑΗ554827</t>
  </si>
  <si>
    <t>1271,8</t>
  </si>
  <si>
    <t>1072-1071-1089-1085-1069-1078-1074-1075-1076-1077-1087-1086-1079-1073-1081</t>
  </si>
  <si>
    <t>ΚΑΣΑΠΑΚΗ</t>
  </si>
  <si>
    <t>ΑΚ743810</t>
  </si>
  <si>
    <t>1271,4</t>
  </si>
  <si>
    <t>1074-1075-1076-1077-1087-1078-1079-1069-1072-1089-1073-1085-1081-1086</t>
  </si>
  <si>
    <t>ΣΑΛΕΠΤΣΗΣ</t>
  </si>
  <si>
    <t>ΑΒ109210</t>
  </si>
  <si>
    <t>1264,1</t>
  </si>
  <si>
    <t>1081-1078-1073-1085-1080-1083-1088-1069-1070-1072-1082-1079-1086-1089-1071-1077-1092-1091-1087-1075-1076-1090-1074-1084</t>
  </si>
  <si>
    <t>ΤΟΖΙΟΠΟΥΛΟΣ</t>
  </si>
  <si>
    <t>ΑΑ393957</t>
  </si>
  <si>
    <t>1263,2</t>
  </si>
  <si>
    <t>1078-1088-1069-1082-1083-1085</t>
  </si>
  <si>
    <t>ΚΟΛΟΒΟΣ</t>
  </si>
  <si>
    <t>ΑΗ220647</t>
  </si>
  <si>
    <t>1261,2</t>
  </si>
  <si>
    <t>1070-1069-1087-1086</t>
  </si>
  <si>
    <t>ΛΑΜΠΡΙΤΣΙΟΥ</t>
  </si>
  <si>
    <t>ΑΖ274037</t>
  </si>
  <si>
    <t>ΜΠΑΛΑΟΥΡΑΣ</t>
  </si>
  <si>
    <t>ΝΑΠΟΛΕΩΝ</t>
  </si>
  <si>
    <t>ΑΗ245632</t>
  </si>
  <si>
    <t>1256,8</t>
  </si>
  <si>
    <t>1069-1070</t>
  </si>
  <si>
    <t>ΒΛΑΧΟΣ</t>
  </si>
  <si>
    <t>ΑΖ205513</t>
  </si>
  <si>
    <t>634,7</t>
  </si>
  <si>
    <t>1252,7</t>
  </si>
  <si>
    <t>1089-1085-1071-1069-1079-1072-1078-1087-1073-1081</t>
  </si>
  <si>
    <t>ΠΕΡΥΣΙΝΑΚΗ</t>
  </si>
  <si>
    <t>ΑΚ470211</t>
  </si>
  <si>
    <t>1244,9</t>
  </si>
  <si>
    <t>1077-1075-1076-1074-1087-1091-1078-1072-1073-1085-1079-1082-1083-1071-1086-1089-1084-1088-1069-1081-1005</t>
  </si>
  <si>
    <t>ΜΠΑΙΡΑΚΤΑΡΗΣ</t>
  </si>
  <si>
    <t>ΑΖ990982</t>
  </si>
  <si>
    <t>ΤΖΑΝΑΚΑΚΗΣ</t>
  </si>
  <si>
    <t>ΝΙΚΟΛΑΟΣ ΕΥΣΤΑΘΙΟΣ</t>
  </si>
  <si>
    <t>ΑΖ204344</t>
  </si>
  <si>
    <t>1073-1071-1072-1078-1085-1079-1086-1091-1087-1088-1082-1083-1074-1075-1076-1077-1069-1089-1081</t>
  </si>
  <si>
    <t>ΓΚΟΓΚΟΣ</t>
  </si>
  <si>
    <t>Χ 908841</t>
  </si>
  <si>
    <t>1222,8</t>
  </si>
  <si>
    <t>1069-1085-1078-1073-1089-1081-1072-1074-1075-1076-1077-1087-1086-1079</t>
  </si>
  <si>
    <t>ΛΟΥΛΟΣ</t>
  </si>
  <si>
    <t>ΑΚ385329</t>
  </si>
  <si>
    <t>1078-1069-1088-1070-1082-1083-1086-1091-1092-1073-1074-1075-1076-1087-1079-1085-1081-1090</t>
  </si>
  <si>
    <t>ΑΝΔΡΙΑΝΟΣ</t>
  </si>
  <si>
    <t>ΑΜ112087</t>
  </si>
  <si>
    <t>1206,5</t>
  </si>
  <si>
    <t>1091-1092-1090-1087-1074-1075-1076-1077-1072-1070-1078-1082-1083-1086-1085-1088-1069-1089-1071-1084-1081-1073-1079-1080</t>
  </si>
  <si>
    <t>ΔΗΜΗΤΡΙΑΔΗΣ</t>
  </si>
  <si>
    <t>Φ257613</t>
  </si>
  <si>
    <t>1203,9</t>
  </si>
  <si>
    <t>1072-1073-1074-1091-1076-1077-1078-1079-1083-1084-1085-1086-1087-1088-1089-1075-1005-1069-1082-1081-1071</t>
  </si>
  <si>
    <t>ΒΛΑΧΑΚΗ</t>
  </si>
  <si>
    <t>ΚΥΡΑΝΗ</t>
  </si>
  <si>
    <t>ΒΡΑΣΙΔΑΣ</t>
  </si>
  <si>
    <t>ΑΑ886028</t>
  </si>
  <si>
    <t>1201,4</t>
  </si>
  <si>
    <t>1069-1071-1072-1073-1074-1076-1077-1078-1079-1080-1081-1082-1083-1084-1085-1086-1087-1088-1089-1090</t>
  </si>
  <si>
    <t>ΑΝΔΡΙΚΟΠΟΥΛΟΥ</t>
  </si>
  <si>
    <t>ΛΟΥΙΖΑ</t>
  </si>
  <si>
    <t>ΖΑΦΕΙΡΙΟΣ</t>
  </si>
  <si>
    <t>ΑΖ776434</t>
  </si>
  <si>
    <t>1199,3</t>
  </si>
  <si>
    <t>1085-1069-1070-1071-1072-1073-1078-1079-1080-1081-1082-1083-1088-1089-1086-1090-1091-1092-1087-1074-1075-1076-1077-1084</t>
  </si>
  <si>
    <t>ΠΟΥΝΤΖΑΣ</t>
  </si>
  <si>
    <t>ΑΜ733691</t>
  </si>
  <si>
    <t>881,1</t>
  </si>
  <si>
    <t>1198,1</t>
  </si>
  <si>
    <t>ΒΟΥΛΓΑΡΗΣ</t>
  </si>
  <si>
    <t>ΑΒ102957</t>
  </si>
  <si>
    <t>1193,5</t>
  </si>
  <si>
    <t>1083-1082-1069-1085-1071-1072-1073-1074-1075-1076-1077-1078-1079-1081-1086-1087-1088-1089-1091</t>
  </si>
  <si>
    <t>ΠΛΕΞΙΔΑ</t>
  </si>
  <si>
    <t>ΑΒ604141</t>
  </si>
  <si>
    <t>1192,7</t>
  </si>
  <si>
    <t>ΚΩΤΣΗ</t>
  </si>
  <si>
    <t>ΑΡΕΤΗ</t>
  </si>
  <si>
    <t>ΑΑ335365</t>
  </si>
  <si>
    <t>1185,4</t>
  </si>
  <si>
    <t>1078-1085-1088-1079-1073-1083-1091-1087-1075-1072-1086-1089-1071-1084-1081-1076-1077-1074-1069-1082</t>
  </si>
  <si>
    <t>ΑΝΔΡΙΑΝΗ</t>
  </si>
  <si>
    <t>Χ605907</t>
  </si>
  <si>
    <t>1182,6</t>
  </si>
  <si>
    <t>1069-1071-1072</t>
  </si>
  <si>
    <t>ΘΕΟΦΙΛΟΠΟΥΛΟΥ</t>
  </si>
  <si>
    <t>ΑΑ448102</t>
  </si>
  <si>
    <t>1178,2</t>
  </si>
  <si>
    <t>1086-1081-1069-1073-1078-1085-1079-1072-1089-1087-1075-1076-1074-1077</t>
  </si>
  <si>
    <t>ΛΑΛΑ</t>
  </si>
  <si>
    <t>Χ907153</t>
  </si>
  <si>
    <t>947,1</t>
  </si>
  <si>
    <t>1176,1</t>
  </si>
  <si>
    <t>1082-1083-1085-1069-1088-1078-1072-1084-1074-1075-1076-1077-1079-1086-1087-1091-1073-1071-1089-1081</t>
  </si>
  <si>
    <t>ΚΥΡΙΑΚΟΥ</t>
  </si>
  <si>
    <t>ΑΕ169106</t>
  </si>
  <si>
    <t>1078-1073-1090-1091-1092-1086-1074-1075-1076-1077-1087-1082-1083-1085-1081-1084-1079-1069-1088-1072-1089-1071-1070-1080</t>
  </si>
  <si>
    <t>ΓΕΩΡΓΙΑΔΗ</t>
  </si>
  <si>
    <t>Χ809672</t>
  </si>
  <si>
    <t>1172,5</t>
  </si>
  <si>
    <t>1078-1086-1091-1074-1075-1076-1082-1083-1073-1072-1071-1069</t>
  </si>
  <si>
    <t>ΣΤΕΦΑΝΙΔΟΥ</t>
  </si>
  <si>
    <t>ΑΕ408593</t>
  </si>
  <si>
    <t>899,8</t>
  </si>
  <si>
    <t>1169,8</t>
  </si>
  <si>
    <t>1079-1072-1071-1077-1089-1073-1078-1083-1082-1085-1088-1069-1081-1091-1074-1075-1076-1087-1086-1005</t>
  </si>
  <si>
    <t>ΚΟΝΤΟΓΙΑΝΝΗΣ</t>
  </si>
  <si>
    <t>ΑΑ350914</t>
  </si>
  <si>
    <t>1169,4</t>
  </si>
  <si>
    <t>1072-1069-1085-1089-1087-1075-1076-1074-1077-1086-1078-1079-1073-1081</t>
  </si>
  <si>
    <t>ΚΟΚΟΣΗ</t>
  </si>
  <si>
    <t>ΑΓΓΕΛΙΚΗ ΓΕΩΡΓΙΑ</t>
  </si>
  <si>
    <t>Χ808449</t>
  </si>
  <si>
    <t>1086-1071-1072-1069-1088-1078-1089-1085-1082-1083-1092-1091-1087-1076-1075-1074-1077-1081-1073-1079-1084</t>
  </si>
  <si>
    <t>ΦΟΥΝΤΟΥΛΑΚΗΣ</t>
  </si>
  <si>
    <t>ΙΩΣΗΦ</t>
  </si>
  <si>
    <t>Χ017595</t>
  </si>
  <si>
    <t>1072-1071-1086-1089-1085-1082-1083-1088-1069-1078-1081-1073-1079-1091-1092-1087-1074-1075-1076-1077-1005</t>
  </si>
  <si>
    <t>ΑΓΟΡΙΤΣΑ</t>
  </si>
  <si>
    <t>Χ205834</t>
  </si>
  <si>
    <t>831,6</t>
  </si>
  <si>
    <t>1166,6</t>
  </si>
  <si>
    <t>1089-1071-1072-1085-1082-1083-1069-1088-1086-1073-1084</t>
  </si>
  <si>
    <t>ΠΑΠΑΛΟΥ</t>
  </si>
  <si>
    <t>ΑΖ287605</t>
  </si>
  <si>
    <t>823,9</t>
  </si>
  <si>
    <t>1165,9</t>
  </si>
  <si>
    <t>1069-1088-1082-1083-1085-1078-1089-1073-1079-1081-1072-1071-1086-1074-1075-1076-1077-1087</t>
  </si>
  <si>
    <t>ΤΣΑΠΑΡΛΗΣ</t>
  </si>
  <si>
    <t>ΑΜ695584</t>
  </si>
  <si>
    <t>1078-1082-1083-1069-1088-1089-1085-1071-1073-1072-1081-1079-1074-1075-1076-1077-1084-1086-1091-1087</t>
  </si>
  <si>
    <t>ΑΝΑΣΤΑΣΙΟΥ</t>
  </si>
  <si>
    <t>ΑΗ215730</t>
  </si>
  <si>
    <t>1159,8</t>
  </si>
  <si>
    <t>ΚΑΖΑΝΤΖΙΔΟΥ</t>
  </si>
  <si>
    <t>Χ260680</t>
  </si>
  <si>
    <t>887,7</t>
  </si>
  <si>
    <t>1157,7</t>
  </si>
  <si>
    <t>1078-1073-1080-1079-1085-1091-1092-1090-1076-1087-1088-1069-1072-1089-1005-1071-1086-1074-1077-1075-1084-1083-1082-1070-1081</t>
  </si>
  <si>
    <t>ΚΟΛΛΑΤΟΥ</t>
  </si>
  <si>
    <t>ΑΝΝΑ-ΜΑΡΙΑ</t>
  </si>
  <si>
    <t>ΑΒ833164</t>
  </si>
  <si>
    <t>1154,9</t>
  </si>
  <si>
    <t>1069-1082-1083-1085-1088</t>
  </si>
  <si>
    <t>ΚΟΚΟΤΟΥ</t>
  </si>
  <si>
    <t>ΦΑΙΔΡΑ-ΕΛΕΝΗ</t>
  </si>
  <si>
    <t>ΑΒ607695</t>
  </si>
  <si>
    <t>1150,5</t>
  </si>
  <si>
    <t>1071-1072-1078-1089-1069-1073-1074-1075-1085-1076-1077-1079-1081-1082-1083-1084-1086-1087-1088-1091-1005</t>
  </si>
  <si>
    <t>ΚΕΝΑΝΙΔΟΥ</t>
  </si>
  <si>
    <t>ΧΡΥΣΑΝΘΗ</t>
  </si>
  <si>
    <t>ΑΜ408667</t>
  </si>
  <si>
    <t>1141,2</t>
  </si>
  <si>
    <t>1092-1078-1073-1079-1085-1081-1082-1083-1069-1088-1089-1074-1075-1076-1077-1087-1084-1072-1071-1086</t>
  </si>
  <si>
    <t>ΚΑΛΥΒΑΣ</t>
  </si>
  <si>
    <t>ΑΑ909027</t>
  </si>
  <si>
    <t>1137,1</t>
  </si>
  <si>
    <t>1085-1078-1089-1088-1072-1069-1082-1083-1081-1079-1073-1071-1091-1087-1075-1074-1077-1076-1086</t>
  </si>
  <si>
    <t>ΣΚΟΥΠΡΑΣ</t>
  </si>
  <si>
    <t>Χ413754</t>
  </si>
  <si>
    <t>1125,9</t>
  </si>
  <si>
    <t>1082-1083-1069-1088-1085-1081-1073-1078-1079-1089</t>
  </si>
  <si>
    <t>ΜΠΟΥΛΑΣΙΚΗΣ</t>
  </si>
  <si>
    <t>ΑΒ102988</t>
  </si>
  <si>
    <t>1121,2</t>
  </si>
  <si>
    <t>1083-1069-1088-1082-1085-1089-1073-1078-1071-1072-1079-1081-1091-1075-1087-1076-1074-1077-1086</t>
  </si>
  <si>
    <t>ΜΠΑΤΣΟΥΚΑ</t>
  </si>
  <si>
    <t>ΠΑΡΑΣΚΕΥΗ ΜΑΡΙΑ</t>
  </si>
  <si>
    <t>ΑΖ287991</t>
  </si>
  <si>
    <t>1116,4</t>
  </si>
  <si>
    <t>1083-1082-1078-1088-1069-1085-1072-1089</t>
  </si>
  <si>
    <t>ΠΟΛΥΖΟΥ</t>
  </si>
  <si>
    <t>ΔΙΟΝΥΣΙΑ</t>
  </si>
  <si>
    <t>ΑΕ220413</t>
  </si>
  <si>
    <t>1113,7</t>
  </si>
  <si>
    <t>1086-1091-1074-1076-1084-1085-1087-1072-1089-1082-1083-1071-1088-1069-1078-1073-1081</t>
  </si>
  <si>
    <t>ΜΟΣΧΟΒΑΚΗ</t>
  </si>
  <si>
    <t>ΜΑΡΓΑΡΙΤΑ</t>
  </si>
  <si>
    <t>Χ654305</t>
  </si>
  <si>
    <t>1099,5</t>
  </si>
  <si>
    <t>1072-1071-1089-1086-1075-1074-1076-1077-1087-1085-1078-1088-1091-1092-1079-1073-1082-1083-1070-1069</t>
  </si>
  <si>
    <t>ΓΕΩΡΓΙΟΥ</t>
  </si>
  <si>
    <t>ΑΖ305626</t>
  </si>
  <si>
    <t>1097,7</t>
  </si>
  <si>
    <t>1081-1078-1073-1082-1083-1085-1079-1080-1069-1070-1071-1072-1074-1075-1076-1077-1087-1090-1091-1092</t>
  </si>
  <si>
    <t>ΚΟΥΣΙΔΟΥ</t>
  </si>
  <si>
    <t>ΑΒ122334</t>
  </si>
  <si>
    <t>1097,1</t>
  </si>
  <si>
    <t>1079-1085-1069-1073-1081-1078-1089-1072-1086-1087-1075-1074-1076-1077</t>
  </si>
  <si>
    <t>ΤΡΟΒΙΑ</t>
  </si>
  <si>
    <t>Χ983546</t>
  </si>
  <si>
    <t>713,9</t>
  </si>
  <si>
    <t>1095,9</t>
  </si>
  <si>
    <t>1089-1069-1085</t>
  </si>
  <si>
    <t>ΚΟΝΤΟΝΙΚΟΣ</t>
  </si>
  <si>
    <t>Φ475568</t>
  </si>
  <si>
    <t>1095,4</t>
  </si>
  <si>
    <t>1069-1072-1073-1078-1082-1083-1085-1088-1005</t>
  </si>
  <si>
    <t>ΔΕΛΗΓΙΑΝΝΗ</t>
  </si>
  <si>
    <t>ΑΖ280754</t>
  </si>
  <si>
    <t>1089,5</t>
  </si>
  <si>
    <t>1085-1088-1089-1069-1082-1083-1078-1079-1081-1071-1072-1073-1091-1076-1075-1074-1077-1087-1084-1086</t>
  </si>
  <si>
    <t>ΑΙΚΑΤΕΡΙΝΗ-ΧΡΙΣΤΙΝΑ</t>
  </si>
  <si>
    <t>ΑΑ316195</t>
  </si>
  <si>
    <t>862,4</t>
  </si>
  <si>
    <t>1085,4</t>
  </si>
  <si>
    <t>1070-1078-1089-1085-1086-1069-1087-1076-1075-1079</t>
  </si>
  <si>
    <t>ΦΙΛΟΠΟΥΛΟΣ</t>
  </si>
  <si>
    <t>ΔΙΟΝΥΣΙΟΣ</t>
  </si>
  <si>
    <t>Χ398790</t>
  </si>
  <si>
    <t>1086-1087-1072-1085-1089-1073-1079-1078-1081-1069-1076-1074-1077-1075</t>
  </si>
  <si>
    <t>ΣΤΑΜΑΤΑΚΗΣ</t>
  </si>
  <si>
    <t>ΑΙ971802</t>
  </si>
  <si>
    <t>1092-1091-1087-1074-1075-1076-1077-1078-1072-1069-1071-1073-1079-1081-1082-1083-1085-1086-1088-1089-1005</t>
  </si>
  <si>
    <t>Συγκούνα</t>
  </si>
  <si>
    <t>Πωλίνα</t>
  </si>
  <si>
    <t>Βασίλειος</t>
  </si>
  <si>
    <t>ΑΒ409816</t>
  </si>
  <si>
    <t>1067,3</t>
  </si>
  <si>
    <t>1078-1073-1088-1085-1081-1079-1089-1071-1009-1072-1086-1069-1083-1082-1091-1087-1076-1075-1077-1074-1084</t>
  </si>
  <si>
    <t>ΚΩΝΣΤΑΝΤΗ</t>
  </si>
  <si>
    <t>ΑΒ852773</t>
  </si>
  <si>
    <t>1078-1069-1082-1085-1079-1087-1077-1076-1075-1074-1073-1072-1081-1086-1080-1089</t>
  </si>
  <si>
    <t>ΚΟΠΑΝΟΥ</t>
  </si>
  <si>
    <t>ΑΒ105404</t>
  </si>
  <si>
    <t>1065,6</t>
  </si>
  <si>
    <t>1085-1078-1069-1072-1073-1079-1086-1089-1087-1081-1074-1075-1076-1077</t>
  </si>
  <si>
    <t>ΠΑΠΑΚΩΣΤΑΣ</t>
  </si>
  <si>
    <t>ΑΝ324799</t>
  </si>
  <si>
    <t>1064,7</t>
  </si>
  <si>
    <t>1069-1083-1082-1088</t>
  </si>
  <si>
    <t>ΑΒ848005</t>
  </si>
  <si>
    <t>1063,6</t>
  </si>
  <si>
    <t>1085-1083-1082-1088-1069-1079-1081-1078-1089-1072-1073-1071-1075-1076-1077-1074-1091-1087-1084-1086-1005</t>
  </si>
  <si>
    <t>ΤΣΑΜΑΝΗΣ</t>
  </si>
  <si>
    <t>Χ925200</t>
  </si>
  <si>
    <t>1051,6</t>
  </si>
  <si>
    <t>1085-1082-1069-1083-1088-1070-1071-1072-1073-1074-1075-1076-1077-1078-1079-1080-1081-1084-1086-1087-1089-1090-1091-1092</t>
  </si>
  <si>
    <t>ΜΑΡΓΩΝΗΣ</t>
  </si>
  <si>
    <t>ΑΒ092492</t>
  </si>
  <si>
    <t>1038,2</t>
  </si>
  <si>
    <t>1078-1085-1088-1069-1082-1083-1073-1086-1081-1079-1072-1091</t>
  </si>
  <si>
    <t>ΓΙΑΝΤΣΟΥΛΗΣ</t>
  </si>
  <si>
    <t>ΑΚ979949</t>
  </si>
  <si>
    <t>609,4</t>
  </si>
  <si>
    <t>1023,4</t>
  </si>
  <si>
    <t>1078-1080-1073-1081-1083-1079-1082-1085-1088-1069-1089-1071-1070-1072-1086-1074-1075-1076-1077-1090-1091-1092-1087-1084-1005</t>
  </si>
  <si>
    <t>ΓΙΑΝΝΑΚΟΣ</t>
  </si>
  <si>
    <t>ΑΙ848732</t>
  </si>
  <si>
    <t>1088-1069-1078-1082-1083-1085-1089-1081-1073-1070-1071-1072-1079-1080-1086-1074-1075-1076-1077-1090-1091-1092-1084</t>
  </si>
  <si>
    <t>ΜΑΜΟΥΝΑΚΗΣ</t>
  </si>
  <si>
    <t>ΑΒ484204</t>
  </si>
  <si>
    <t>1019,8</t>
  </si>
  <si>
    <t>1087-1076-1074-1075-1077-1078-1086-1089-1079-1072-1069-1085-1081</t>
  </si>
  <si>
    <t>ΔΙΚΑΙΟΥ</t>
  </si>
  <si>
    <t>ΝΕΚΤΑΡΙΟΣ</t>
  </si>
  <si>
    <t>Χ788519</t>
  </si>
  <si>
    <t>1015,3</t>
  </si>
  <si>
    <t>1072-1077-1071-1089-1085-1078-1090-1091-1092-1074-1075-1076-1087-1086-1082-1083-1070-1088-1069-1081-1073-1079-1080</t>
  </si>
  <si>
    <t>ΛΟΥΒΑΡΗ</t>
  </si>
  <si>
    <t>ΑΙ676387</t>
  </si>
  <si>
    <t>1072-1071-1089-1085-1086-1069-1088-1082-1083-1087-1091-1081-1078-1079-1076-1077-1075-1074-1073-1070-1092</t>
  </si>
  <si>
    <t>Μανουσαρίδου</t>
  </si>
  <si>
    <t>Άννα</t>
  </si>
  <si>
    <t>Κωνσταντίνος</t>
  </si>
  <si>
    <t>ΑΜ414549</t>
  </si>
  <si>
    <t>ΚΟΜΣΗ</t>
  </si>
  <si>
    <t>ΑΕ113943</t>
  </si>
  <si>
    <t>997,4</t>
  </si>
  <si>
    <t>1078-1079-1073-1085-1081-1069-1088</t>
  </si>
  <si>
    <t>ΠΡΑΤΤΟΣ</t>
  </si>
  <si>
    <t>ΛΕΩΝΙΔΑΣ</t>
  </si>
  <si>
    <t>ΑΙ725739</t>
  </si>
  <si>
    <t>997,3</t>
  </si>
  <si>
    <t>1078-1082-1083-1085-1088-1069-1073-1079-1081-1071-1089-1072-1086-1087-1084-1074-1075-1076-1077-1070-1080-1090-1091-1092</t>
  </si>
  <si>
    <t>ΠΑΝΑΓΙΩΤΟΥ</t>
  </si>
  <si>
    <t>ΕΛΙΣΣΑΒΕΤ ΓΕΩΡΓΙΑ</t>
  </si>
  <si>
    <t>Π544809</t>
  </si>
  <si>
    <t>632,5</t>
  </si>
  <si>
    <t>982,5</t>
  </si>
  <si>
    <t>1069-1071-1072-1073-1074-1075-1076-1077-1078-1079-1081-1082-1083-1085-1086-1087-1088-1089-1005</t>
  </si>
  <si>
    <t>ΚΑΟΥΡΗ</t>
  </si>
  <si>
    <t>Χ303871</t>
  </si>
  <si>
    <t>981,6</t>
  </si>
  <si>
    <t>1086-1085-1088-1069-1082-1083-1071-1072-1089-1078-1079-1073-1074-1075-1076-1077-1091-1087-1081</t>
  </si>
  <si>
    <t>ΜΕΡΚΟΒΙΤΗ</t>
  </si>
  <si>
    <t>ΚΑΤΕΡΙΝΑ</t>
  </si>
  <si>
    <t>Χ795737</t>
  </si>
  <si>
    <t>975,8</t>
  </si>
  <si>
    <t>1069-1081-1078-1085-1073-1089-1079-1072-1086-1087-1074-1075-1076-1077</t>
  </si>
  <si>
    <t>ΔΗΜΟΠΟΥΛΟΥ</t>
  </si>
  <si>
    <t>ΑΙ192806</t>
  </si>
  <si>
    <t>1069-1072-1073-1074-1078-1079-1081-1082-1085-1086-1087</t>
  </si>
  <si>
    <t>ΚΟΤΣΙΑΡΗΣ</t>
  </si>
  <si>
    <t>ΑΚ107557</t>
  </si>
  <si>
    <t>972,8</t>
  </si>
  <si>
    <t>1069-1072-1078-1085</t>
  </si>
  <si>
    <t>ΠΑΠΑΡΙΖΟΣ</t>
  </si>
  <si>
    <t>Χ908090</t>
  </si>
  <si>
    <t>968,5</t>
  </si>
  <si>
    <t>1085-1082-1083-1088-1069-1089-1079-1072-1091-1087-1081-1071-1073-1086-1074-1075-1076-1077-1078</t>
  </si>
  <si>
    <t>ΚΑΤΡΑΝΑΡΑΣ</t>
  </si>
  <si>
    <t>Φ224925</t>
  </si>
  <si>
    <t>1089-1071-1072-1085-1077-1074-1076-1075-1087-1079-1086-1078-1069-1091-1090-1092-1073-1081-1083-1082-1088-1070-1084-1080-1005</t>
  </si>
  <si>
    <t>ΣΚΡΕΚΑΣ</t>
  </si>
  <si>
    <t>ΠΑΣΧΑΛΗΣ</t>
  </si>
  <si>
    <t>ΑΗ3012725</t>
  </si>
  <si>
    <t>956,9</t>
  </si>
  <si>
    <t>1081-1078-1082-1083-1085-1080-1073-1069-1070-1071-1072-1074-1075-1076</t>
  </si>
  <si>
    <t>ΜΑΪΣΤΡΑΛΗ</t>
  </si>
  <si>
    <t>Π263489</t>
  </si>
  <si>
    <t>952,6</t>
  </si>
  <si>
    <t>1078-1079-1069-1072-1073-1081-1085-1086-1089-1074-1075-1076-1077-1087</t>
  </si>
  <si>
    <t>ΚΩΤΟΥΛΑΣ</t>
  </si>
  <si>
    <t>Χ414581</t>
  </si>
  <si>
    <t>951,2</t>
  </si>
  <si>
    <t>1082-1083-1069-1088-1085-1078-1081-1079-1089-1071-1072-1073-1074-1075-1076-1077-1086-1087-1091</t>
  </si>
  <si>
    <t>ΑΝΑΓΝΩΣΤΟΠΟΥΛΟΣ</t>
  </si>
  <si>
    <t>ΑΙ285949</t>
  </si>
  <si>
    <t>950,5</t>
  </si>
  <si>
    <t>1083-1082-1085-1069-1088-1089-1081-1073-1078-1079-1005-1071-1086-1087-1084-1074-1075-1076-1077</t>
  </si>
  <si>
    <t>ΤΣΙΜΠΟΥΚΑΣ</t>
  </si>
  <si>
    <t>ΛΟΡΕΝΙ</t>
  </si>
  <si>
    <t>ΣΠΥΡΟ</t>
  </si>
  <si>
    <t>ΑΜ758463</t>
  </si>
  <si>
    <t>929,4</t>
  </si>
  <si>
    <t>ΜΠΑΣΝΑ</t>
  </si>
  <si>
    <t>ΣΠΥΡΟΣ</t>
  </si>
  <si>
    <t>ΑΑ335103</t>
  </si>
  <si>
    <t>925,4</t>
  </si>
  <si>
    <t>1078-1082-1083-1085-1079-1069-1073-1074-1075-1076-1081-1086-1087-1088-1089-1091-1071-1072-1077-1084</t>
  </si>
  <si>
    <t>ΚΑΡΑΣΟΥΛΟΣ</t>
  </si>
  <si>
    <t>Ρ776590</t>
  </si>
  <si>
    <t>1070-1085-1086-1072-1089-1073-1079-1078-1091-1087-1074-1075-1076-1077-1081-1082-1069</t>
  </si>
  <si>
    <t>ΓΛΥΚΟΦΡΥΔΗΣ</t>
  </si>
  <si>
    <t>ΓΕΏΡΓΙΟΣ</t>
  </si>
  <si>
    <t>ΑΙ236918</t>
  </si>
  <si>
    <t>923,9</t>
  </si>
  <si>
    <t>1078-1086-1085-1089-1088-1072-1071-1073-1082-1075-1087-1091-1069</t>
  </si>
  <si>
    <t>ΒΑΛΩΖΟΥ</t>
  </si>
  <si>
    <t>ΑΑ430744</t>
  </si>
  <si>
    <t>1069-1082-1083-1085-1088-1087-1074-1075-1076-1077</t>
  </si>
  <si>
    <t>ΓΟΓΟΛΑΣ</t>
  </si>
  <si>
    <t>ΑΜ731494</t>
  </si>
  <si>
    <t>902,4</t>
  </si>
  <si>
    <t>ΚΟΚΚΙΝΗ</t>
  </si>
  <si>
    <t>ΑΔΑΜΑΝΤΙΑ-ΑΛΕΞΑΝΔΡΑ</t>
  </si>
  <si>
    <t>ΑΕ 753344</t>
  </si>
  <si>
    <t>901,6</t>
  </si>
  <si>
    <t>1078-1086-1091-1087-1077-1076-1075-1074-1088-1069-1085-1071-1072-1089-1081-1082-1083-1073-1079</t>
  </si>
  <si>
    <t>ΡΙΡΗΣ</t>
  </si>
  <si>
    <t>ΑΗ980582</t>
  </si>
  <si>
    <t>896,5</t>
  </si>
  <si>
    <t>1089-1082-1083-1088-1069-1071-1072-1085-1078-1073-1081-1079-1086-1091-1087-1074-1077</t>
  </si>
  <si>
    <t>ΣΑΜΟΙΛΗΣ</t>
  </si>
  <si>
    <t>ΑΕ297175</t>
  </si>
  <si>
    <t>896,1</t>
  </si>
  <si>
    <t>1073-1088-1078-1079-1085-1082-1091-1081-1069-1089-1086-1072-1083-1074-1075-1076-1077-1087</t>
  </si>
  <si>
    <t>ΚΩΝΣΤΑΝΤΟΠΟΥΛΟΣ</t>
  </si>
  <si>
    <t>ΑΒ387689</t>
  </si>
  <si>
    <t>893,3</t>
  </si>
  <si>
    <t>1069-1070-1086</t>
  </si>
  <si>
    <t>ΜΑΝΟΥΣΑΚΗΣ</t>
  </si>
  <si>
    <t>ΑΚ478670</t>
  </si>
  <si>
    <t>884,3</t>
  </si>
  <si>
    <t>1076-1075-1077-1074-1087-1078-1079-1069-1072-1085-1089-1086-1081-1073-1070-1090-1091-1092-1080-1071</t>
  </si>
  <si>
    <t>ΑΕ727016</t>
  </si>
  <si>
    <t>1078-1088-1091-1071-1072-1086-1074-1081-1073-1079-1085-1089-1069-1082-1083-1087-1075-1076-1077</t>
  </si>
  <si>
    <t>ΣΑΚΕΛΛΑΡΟΠΟΥΛΟΣ</t>
  </si>
  <si>
    <t>ΜΑΝΟΥΣΟΣ</t>
  </si>
  <si>
    <t>ΑΜ106830</t>
  </si>
  <si>
    <t>876,1</t>
  </si>
  <si>
    <t>ΚΑΡΑΤΣΩΡΗ</t>
  </si>
  <si>
    <t>ΘΕΑΝΩ</t>
  </si>
  <si>
    <t>Χ947395</t>
  </si>
  <si>
    <t>870,4</t>
  </si>
  <si>
    <t>1073-1078-1081-1069-1079-1087-1074-1075-1076-1072</t>
  </si>
  <si>
    <t>ΤΣΑΡΟΥΧΑ</t>
  </si>
  <si>
    <t>ΑΙ215485</t>
  </si>
  <si>
    <t>869,6</t>
  </si>
  <si>
    <t>1086-1085-1083-1078-1074-1075-1076-1077-1069-1073-1082-1089-1090-1091-1092-1087-1088-1071-1070-1072-1079-1081-1080</t>
  </si>
  <si>
    <t>ΓΚΑΝΤΡΗ</t>
  </si>
  <si>
    <t>ΣΤΑΜΟΥΛΑΚΗΣ</t>
  </si>
  <si>
    <t>ΑΖ266676</t>
  </si>
  <si>
    <t>865,6</t>
  </si>
  <si>
    <t>1084-1082-1083-1088-1069-1086-1087-1089-1085-1092-1074-1076-1075-1077-1072-1073-1071-1078-1079-1081</t>
  </si>
  <si>
    <t>ΤΣΙΝΤΙΚΗΣ</t>
  </si>
  <si>
    <t>ΑΒ879378</t>
  </si>
  <si>
    <t>861,6</t>
  </si>
  <si>
    <t>1073-1078-1082-1085-1079-1081-1074-1075-1076-1077-1087-1069-1072-1086-1089</t>
  </si>
  <si>
    <t>ΚΟΥΡΜΠΑΣΗΣ</t>
  </si>
  <si>
    <t>ΑΚ109424</t>
  </si>
  <si>
    <t>860,1</t>
  </si>
  <si>
    <t>ΠΕΤΡΙΔΟΥ</t>
  </si>
  <si>
    <t>ΑΒ855573</t>
  </si>
  <si>
    <t>843,2</t>
  </si>
  <si>
    <t>1088-1069-1081-1082-1083</t>
  </si>
  <si>
    <t>ΚΑΤΣΙΛΙΕΡΗΣ</t>
  </si>
  <si>
    <t>ΑΒ766664</t>
  </si>
  <si>
    <t>838,9</t>
  </si>
  <si>
    <t>1086-1072-1078-1087-1091-1074-1075-1076-1077-1085-1071-1005-1089-1082-1083-1073-1069-1088-1081-1079-1084</t>
  </si>
  <si>
    <t>ΣΙΟΥΤΑ</t>
  </si>
  <si>
    <t>ΑΗ772454</t>
  </si>
  <si>
    <t>ΧΑΤΖΗΚΥΡΙΑΚΟΣ</t>
  </si>
  <si>
    <t>ΑΒ834446</t>
  </si>
  <si>
    <t>825,6</t>
  </si>
  <si>
    <t>ΑΚ132553</t>
  </si>
  <si>
    <t>825,5</t>
  </si>
  <si>
    <t>1078-1071-1072-1089-1085-1069-1086-1079-1073-1081-1074-1075-1076-1077-1087</t>
  </si>
  <si>
    <t>ΑΠΟΣΤΟΛΑΚΗ</t>
  </si>
  <si>
    <t>ΣΤΕΦΑΝΙΑ</t>
  </si>
  <si>
    <t>ΑΒ103458</t>
  </si>
  <si>
    <t>815,4</t>
  </si>
  <si>
    <t>1087-1074-1075-1076-1077-1069</t>
  </si>
  <si>
    <t>ΠΙΤΣΙΝΟΣ</t>
  </si>
  <si>
    <t>Χ819982</t>
  </si>
  <si>
    <t>1079-1069</t>
  </si>
  <si>
    <t>ΓΕΩΡΓΑΛΑΣ</t>
  </si>
  <si>
    <t>Σ843838</t>
  </si>
  <si>
    <t>808,8</t>
  </si>
  <si>
    <t>1069-1072-1077-1078-1085-1083-1089</t>
  </si>
  <si>
    <t>ΜΑΝΤΖΟΥΚΑ</t>
  </si>
  <si>
    <t>ΛΟΥΚΙΑ</t>
  </si>
  <si>
    <t>Χ046637</t>
  </si>
  <si>
    <t>806,6</t>
  </si>
  <si>
    <t>1089-1085-1072-1069-1086-1079-1073-1078-1074-1075-1076-1077-1087-1081</t>
  </si>
  <si>
    <t>ΚΑΠΠΑΣ</t>
  </si>
  <si>
    <t>ΧΡΥΣΟΒΑΛΑΝΤΗΣ</t>
  </si>
  <si>
    <t>ΑΗ999858</t>
  </si>
  <si>
    <t>800,5</t>
  </si>
  <si>
    <t>1089-1085-1082-1069-1078-1086-1073-1079-1081-1075-1087-1077-1076-1074</t>
  </si>
  <si>
    <t>ΠΕΡΡΑΚΗΣ</t>
  </si>
  <si>
    <t>ΠΑΡΑΣΚΕΥΑΣ-ΣΑΒΒΑΣ</t>
  </si>
  <si>
    <t>Χ989287</t>
  </si>
  <si>
    <t>792,7</t>
  </si>
  <si>
    <t>1071-1089-1072-1077-1082-1083-1085-1088-1069-1078-1079-1081-1073-1074-1075-1076-1086-1087-1091-1005-1006</t>
  </si>
  <si>
    <t>Χ977162</t>
  </si>
  <si>
    <t>791,5</t>
  </si>
  <si>
    <t>1069-1072-1073-1074-1075-1076-1077-1078</t>
  </si>
  <si>
    <t>ΠΑΡΧΑΡΙΔΗΣ</t>
  </si>
  <si>
    <t>Χ894941</t>
  </si>
  <si>
    <t>779,1</t>
  </si>
  <si>
    <t>1078-1073-1079-1081-1088-1085-1083-1082-1069-1072-1071-1086-1089-1091-1087</t>
  </si>
  <si>
    <t>ΦΕΛΕΚΙΔΗΣ</t>
  </si>
  <si>
    <t>ΑΕ765843</t>
  </si>
  <si>
    <t>773,6</t>
  </si>
  <si>
    <t>1079-1078-1073-1081-1085-1072-1089-1069</t>
  </si>
  <si>
    <t>ΓΕΩΡΓΕΔΑΚΗΣ</t>
  </si>
  <si>
    <t>ΑΗ408669</t>
  </si>
  <si>
    <t>772,5</t>
  </si>
  <si>
    <t>1076-1075-1074-1077-1087-1078-1079-1085-1081-1072-1073-1086-1089-1069</t>
  </si>
  <si>
    <t>ΓΟΥΝΙΩΤΗΣ</t>
  </si>
  <si>
    <t>ΑΖ160555</t>
  </si>
  <si>
    <t>757,1</t>
  </si>
  <si>
    <t>1078-1074-1075-1076-1077-1087-1090-1069-1070-1072-1073-1079-1081-1082-1085-1086-1089</t>
  </si>
  <si>
    <t>ΣΚΟΠΛΑΚΗ</t>
  </si>
  <si>
    <t>ΑΜ101498</t>
  </si>
  <si>
    <t>739,7</t>
  </si>
  <si>
    <t>1069-1070-1071-1072-1074-1075-1076-1077-1084-1087-1088-1089-1090-1091</t>
  </si>
  <si>
    <t>ΦΑΡΔΕΛΛΑΣ</t>
  </si>
  <si>
    <t>ΑΚ391515</t>
  </si>
  <si>
    <t>633,6</t>
  </si>
  <si>
    <t>733,6</t>
  </si>
  <si>
    <t>1069-1070-1071-1073-1078-1079-1080-1081-1082-1083-1085-1086-1088-1089</t>
  </si>
  <si>
    <t>ΤΖΟΜΠΡΑΣ</t>
  </si>
  <si>
    <t>ΑΕ846725</t>
  </si>
  <si>
    <t>614,9</t>
  </si>
  <si>
    <t>684,9</t>
  </si>
  <si>
    <t>1069-1073-1074-1075-1076-1077-1078-1081-1082-1083-1087-1088-1090-1091-1092-1024-1021-1004</t>
  </si>
  <si>
    <t>Φ437495</t>
  </si>
  <si>
    <t>612,7</t>
  </si>
  <si>
    <t>672,7</t>
  </si>
  <si>
    <t>ΠΡΩΙΜΟΥ</t>
  </si>
  <si>
    <t>ΘΕΟΔΩΡΑ-ΑΝΑΣΤΑΣΙΑ</t>
  </si>
  <si>
    <t>Χ578874</t>
  </si>
  <si>
    <t>1070-1078-1085-1086-1079-1075-1076-1077-1074-1082-1087-1089-1069-1073-1072-1071-1081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</si>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</sst>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90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5122</v>
      </c>
      <c r="C8" t="s">
        <v>13</v>
      </c>
      <c r="D8" t="s">
        <v>14</v>
      </c>
      <c r="E8" t="s">
        <v>15</v>
      </c>
      <c r="F8" t="s">
        <v>16</v>
      </c>
      <c r="G8" t="str">
        <f>"00363426"</f>
        <v>00363426</v>
      </c>
      <c r="H8" t="s">
        <v>17</v>
      </c>
      <c r="I8">
        <v>0</v>
      </c>
      <c r="J8">
        <v>400</v>
      </c>
      <c r="K8">
        <v>0</v>
      </c>
      <c r="L8">
        <v>260</v>
      </c>
      <c r="M8">
        <v>0</v>
      </c>
      <c r="N8">
        <v>70</v>
      </c>
      <c r="O8">
        <v>70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965</v>
      </c>
      <c r="C10" t="s">
        <v>20</v>
      </c>
      <c r="D10" t="s">
        <v>14</v>
      </c>
      <c r="E10" t="s">
        <v>21</v>
      </c>
      <c r="F10" t="s">
        <v>22</v>
      </c>
      <c r="G10" t="str">
        <f>"200905000335"</f>
        <v>200905000335</v>
      </c>
      <c r="H10" t="s">
        <v>23</v>
      </c>
      <c r="I10">
        <v>0</v>
      </c>
      <c r="J10">
        <v>400</v>
      </c>
      <c r="K10">
        <v>0</v>
      </c>
      <c r="L10">
        <v>260</v>
      </c>
      <c r="M10">
        <v>0</v>
      </c>
      <c r="N10">
        <v>70</v>
      </c>
      <c r="O10">
        <v>30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1</v>
      </c>
      <c r="AA10">
        <v>0</v>
      </c>
      <c r="AB10">
        <v>24</v>
      </c>
      <c r="AC10">
        <v>408</v>
      </c>
      <c r="AD10" t="s">
        <v>24</v>
      </c>
    </row>
    <row r="11" spans="1:30" x14ac:dyDescent="0.25">
      <c r="H11" t="s">
        <v>25</v>
      </c>
    </row>
    <row r="12" spans="1:30" x14ac:dyDescent="0.25">
      <c r="A12">
        <v>3</v>
      </c>
      <c r="B12">
        <v>4697</v>
      </c>
      <c r="C12" t="s">
        <v>26</v>
      </c>
      <c r="D12" t="s">
        <v>27</v>
      </c>
      <c r="E12" t="s">
        <v>28</v>
      </c>
      <c r="F12" t="s">
        <v>29</v>
      </c>
      <c r="G12" t="str">
        <f>"00020387"</f>
        <v>00020387</v>
      </c>
      <c r="H12" t="s">
        <v>30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50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31</v>
      </c>
    </row>
    <row r="13" spans="1:30" x14ac:dyDescent="0.25">
      <c r="H13" t="s">
        <v>32</v>
      </c>
    </row>
    <row r="14" spans="1:30" x14ac:dyDescent="0.25">
      <c r="A14">
        <v>4</v>
      </c>
      <c r="B14">
        <v>768</v>
      </c>
      <c r="C14" t="s">
        <v>33</v>
      </c>
      <c r="D14" t="s">
        <v>34</v>
      </c>
      <c r="E14" t="s">
        <v>35</v>
      </c>
      <c r="F14" t="s">
        <v>36</v>
      </c>
      <c r="G14" t="str">
        <f>"201405001571"</f>
        <v>201405001571</v>
      </c>
      <c r="H14" t="s">
        <v>37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50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38</v>
      </c>
    </row>
    <row r="15" spans="1:30" x14ac:dyDescent="0.25">
      <c r="H15" t="s">
        <v>39</v>
      </c>
    </row>
    <row r="16" spans="1:30" x14ac:dyDescent="0.25">
      <c r="A16">
        <v>5</v>
      </c>
      <c r="B16">
        <v>873</v>
      </c>
      <c r="C16" t="s">
        <v>40</v>
      </c>
      <c r="D16" t="s">
        <v>41</v>
      </c>
      <c r="E16" t="s">
        <v>42</v>
      </c>
      <c r="F16" t="s">
        <v>43</v>
      </c>
      <c r="G16" t="str">
        <f>"200801002355"</f>
        <v>200801002355</v>
      </c>
      <c r="H16" t="s">
        <v>44</v>
      </c>
      <c r="I16">
        <v>0</v>
      </c>
      <c r="J16">
        <v>400</v>
      </c>
      <c r="K16">
        <v>0</v>
      </c>
      <c r="L16">
        <v>260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45</v>
      </c>
    </row>
    <row r="17" spans="1:30" x14ac:dyDescent="0.25">
      <c r="H17" t="s">
        <v>46</v>
      </c>
    </row>
    <row r="18" spans="1:30" x14ac:dyDescent="0.25">
      <c r="A18">
        <v>6</v>
      </c>
      <c r="B18">
        <v>477</v>
      </c>
      <c r="C18" t="s">
        <v>47</v>
      </c>
      <c r="D18" t="s">
        <v>48</v>
      </c>
      <c r="E18" t="s">
        <v>49</v>
      </c>
      <c r="F18" t="s">
        <v>50</v>
      </c>
      <c r="G18" t="str">
        <f>"201401001418"</f>
        <v>201401001418</v>
      </c>
      <c r="H18" t="s">
        <v>51</v>
      </c>
      <c r="I18">
        <v>0</v>
      </c>
      <c r="J18">
        <v>400</v>
      </c>
      <c r="K18">
        <v>0</v>
      </c>
      <c r="L18">
        <v>200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52</v>
      </c>
    </row>
    <row r="19" spans="1:30" x14ac:dyDescent="0.25">
      <c r="H19" t="s">
        <v>53</v>
      </c>
    </row>
    <row r="20" spans="1:30" x14ac:dyDescent="0.25">
      <c r="A20">
        <v>7</v>
      </c>
      <c r="B20">
        <v>568</v>
      </c>
      <c r="C20" t="s">
        <v>54</v>
      </c>
      <c r="D20" t="s">
        <v>55</v>
      </c>
      <c r="E20" t="s">
        <v>56</v>
      </c>
      <c r="F20" t="s">
        <v>57</v>
      </c>
      <c r="G20" t="str">
        <f>"201412001595"</f>
        <v>201412001595</v>
      </c>
      <c r="H20" t="s">
        <v>58</v>
      </c>
      <c r="I20">
        <v>0</v>
      </c>
      <c r="J20">
        <v>400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59</v>
      </c>
    </row>
    <row r="21" spans="1:30" x14ac:dyDescent="0.25">
      <c r="H21" t="s">
        <v>60</v>
      </c>
    </row>
    <row r="22" spans="1:30" x14ac:dyDescent="0.25">
      <c r="A22">
        <v>8</v>
      </c>
      <c r="B22">
        <v>589</v>
      </c>
      <c r="C22" t="s">
        <v>61</v>
      </c>
      <c r="D22" t="s">
        <v>62</v>
      </c>
      <c r="E22" t="s">
        <v>63</v>
      </c>
      <c r="F22" t="s">
        <v>64</v>
      </c>
      <c r="G22" t="str">
        <f>"201412005575"</f>
        <v>201412005575</v>
      </c>
      <c r="H22" t="s">
        <v>65</v>
      </c>
      <c r="I22">
        <v>0</v>
      </c>
      <c r="J22">
        <v>400</v>
      </c>
      <c r="K22">
        <v>0</v>
      </c>
      <c r="L22">
        <v>260</v>
      </c>
      <c r="M22">
        <v>0</v>
      </c>
      <c r="N22">
        <v>70</v>
      </c>
      <c r="O22">
        <v>30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66</v>
      </c>
    </row>
    <row r="23" spans="1:30" x14ac:dyDescent="0.25">
      <c r="H23" t="s">
        <v>67</v>
      </c>
    </row>
    <row r="24" spans="1:30" x14ac:dyDescent="0.25">
      <c r="A24">
        <v>9</v>
      </c>
      <c r="B24">
        <v>4609</v>
      </c>
      <c r="C24" t="s">
        <v>68</v>
      </c>
      <c r="D24" t="s">
        <v>69</v>
      </c>
      <c r="E24" t="s">
        <v>70</v>
      </c>
      <c r="F24" t="s">
        <v>71</v>
      </c>
      <c r="G24" t="str">
        <f>"200801004190"</f>
        <v>200801004190</v>
      </c>
      <c r="H24" t="s">
        <v>72</v>
      </c>
      <c r="I24">
        <v>0</v>
      </c>
      <c r="J24">
        <v>400</v>
      </c>
      <c r="K24">
        <v>0</v>
      </c>
      <c r="L24">
        <v>260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73</v>
      </c>
    </row>
    <row r="25" spans="1:30" x14ac:dyDescent="0.25">
      <c r="H25" t="s">
        <v>74</v>
      </c>
    </row>
    <row r="26" spans="1:30" x14ac:dyDescent="0.25">
      <c r="A26">
        <v>10</v>
      </c>
      <c r="B26">
        <v>1946</v>
      </c>
      <c r="C26" t="s">
        <v>75</v>
      </c>
      <c r="D26" t="s">
        <v>76</v>
      </c>
      <c r="E26" t="s">
        <v>56</v>
      </c>
      <c r="F26" t="s">
        <v>77</v>
      </c>
      <c r="G26" t="str">
        <f>"201402007818"</f>
        <v>201402007818</v>
      </c>
      <c r="H26" t="s">
        <v>78</v>
      </c>
      <c r="I26">
        <v>0</v>
      </c>
      <c r="J26">
        <v>400</v>
      </c>
      <c r="K26">
        <v>0</v>
      </c>
      <c r="L26">
        <v>200</v>
      </c>
      <c r="M26">
        <v>0</v>
      </c>
      <c r="N26">
        <v>70</v>
      </c>
      <c r="O26">
        <v>50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79</v>
      </c>
    </row>
    <row r="27" spans="1:30" x14ac:dyDescent="0.25">
      <c r="H27" t="s">
        <v>80</v>
      </c>
    </row>
    <row r="28" spans="1:30" x14ac:dyDescent="0.25">
      <c r="A28">
        <v>11</v>
      </c>
      <c r="B28">
        <v>226</v>
      </c>
      <c r="C28" t="s">
        <v>81</v>
      </c>
      <c r="D28" t="s">
        <v>82</v>
      </c>
      <c r="E28" t="s">
        <v>62</v>
      </c>
      <c r="F28" t="s">
        <v>83</v>
      </c>
      <c r="G28" t="str">
        <f>"200905000383"</f>
        <v>200905000383</v>
      </c>
      <c r="H28" t="s">
        <v>84</v>
      </c>
      <c r="I28">
        <v>0</v>
      </c>
      <c r="J28">
        <v>400</v>
      </c>
      <c r="K28">
        <v>0</v>
      </c>
      <c r="L28">
        <v>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85</v>
      </c>
    </row>
    <row r="29" spans="1:30" x14ac:dyDescent="0.25">
      <c r="H29" t="s">
        <v>86</v>
      </c>
    </row>
    <row r="30" spans="1:30" x14ac:dyDescent="0.25">
      <c r="A30">
        <v>12</v>
      </c>
      <c r="B30">
        <v>3194</v>
      </c>
      <c r="C30" t="s">
        <v>87</v>
      </c>
      <c r="D30" t="s">
        <v>88</v>
      </c>
      <c r="E30" t="s">
        <v>89</v>
      </c>
      <c r="F30" t="s">
        <v>90</v>
      </c>
      <c r="G30" t="str">
        <f>"00339716"</f>
        <v>00339716</v>
      </c>
      <c r="H30" t="s">
        <v>91</v>
      </c>
      <c r="I30">
        <v>0</v>
      </c>
      <c r="J30">
        <v>400</v>
      </c>
      <c r="K30">
        <v>0</v>
      </c>
      <c r="L30">
        <v>200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92</v>
      </c>
    </row>
    <row r="31" spans="1:30" x14ac:dyDescent="0.25">
      <c r="H31" t="s">
        <v>93</v>
      </c>
    </row>
    <row r="32" spans="1:30" x14ac:dyDescent="0.25">
      <c r="A32">
        <v>13</v>
      </c>
      <c r="B32">
        <v>3809</v>
      </c>
      <c r="C32" t="s">
        <v>94</v>
      </c>
      <c r="D32" t="s">
        <v>14</v>
      </c>
      <c r="E32" t="s">
        <v>95</v>
      </c>
      <c r="F32" t="s">
        <v>96</v>
      </c>
      <c r="G32" t="str">
        <f>"00193670"</f>
        <v>00193670</v>
      </c>
      <c r="H32" t="s">
        <v>97</v>
      </c>
      <c r="I32">
        <v>0</v>
      </c>
      <c r="J32">
        <v>400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98</v>
      </c>
    </row>
    <row r="33" spans="1:30" x14ac:dyDescent="0.25">
      <c r="H33" t="s">
        <v>99</v>
      </c>
    </row>
    <row r="34" spans="1:30" x14ac:dyDescent="0.25">
      <c r="A34">
        <v>14</v>
      </c>
      <c r="B34">
        <v>2681</v>
      </c>
      <c r="C34" t="s">
        <v>100</v>
      </c>
      <c r="D34" t="s">
        <v>88</v>
      </c>
      <c r="E34" t="s">
        <v>101</v>
      </c>
      <c r="F34" t="s">
        <v>102</v>
      </c>
      <c r="G34" t="str">
        <f>"00083339"</f>
        <v>00083339</v>
      </c>
      <c r="H34" t="s">
        <v>103</v>
      </c>
      <c r="I34">
        <v>0</v>
      </c>
      <c r="J34">
        <v>400</v>
      </c>
      <c r="K34">
        <v>0</v>
      </c>
      <c r="L34">
        <v>260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104</v>
      </c>
    </row>
    <row r="35" spans="1:30" x14ac:dyDescent="0.25">
      <c r="H35" t="s">
        <v>105</v>
      </c>
    </row>
    <row r="36" spans="1:30" x14ac:dyDescent="0.25">
      <c r="A36">
        <v>15</v>
      </c>
      <c r="B36">
        <v>96</v>
      </c>
      <c r="C36" t="s">
        <v>106</v>
      </c>
      <c r="D36" t="s">
        <v>107</v>
      </c>
      <c r="E36" t="s">
        <v>35</v>
      </c>
      <c r="F36" t="s">
        <v>108</v>
      </c>
      <c r="G36" t="str">
        <f>"00215056"</f>
        <v>00215056</v>
      </c>
      <c r="H36">
        <v>781</v>
      </c>
      <c r="I36">
        <v>0</v>
      </c>
      <c r="J36">
        <v>400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30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>
        <v>2069</v>
      </c>
    </row>
    <row r="37" spans="1:30" x14ac:dyDescent="0.25">
      <c r="H37" t="s">
        <v>109</v>
      </c>
    </row>
    <row r="38" spans="1:30" x14ac:dyDescent="0.25">
      <c r="A38">
        <v>16</v>
      </c>
      <c r="B38">
        <v>392</v>
      </c>
      <c r="C38" t="s">
        <v>110</v>
      </c>
      <c r="D38" t="s">
        <v>56</v>
      </c>
      <c r="E38" t="s">
        <v>111</v>
      </c>
      <c r="F38" t="s">
        <v>112</v>
      </c>
      <c r="G38" t="str">
        <f>"201504004357"</f>
        <v>201504004357</v>
      </c>
      <c r="H38">
        <v>825</v>
      </c>
      <c r="I38">
        <v>0</v>
      </c>
      <c r="J38">
        <v>400</v>
      </c>
      <c r="K38">
        <v>0</v>
      </c>
      <c r="L38">
        <v>200</v>
      </c>
      <c r="M38">
        <v>0</v>
      </c>
      <c r="N38">
        <v>50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>
        <v>2063</v>
      </c>
    </row>
    <row r="39" spans="1:30" x14ac:dyDescent="0.25">
      <c r="H39" t="s">
        <v>113</v>
      </c>
    </row>
    <row r="40" spans="1:30" x14ac:dyDescent="0.25">
      <c r="A40">
        <v>17</v>
      </c>
      <c r="B40">
        <v>4976</v>
      </c>
      <c r="C40" t="s">
        <v>114</v>
      </c>
      <c r="D40" t="s">
        <v>115</v>
      </c>
      <c r="E40" t="s">
        <v>56</v>
      </c>
      <c r="F40" t="s">
        <v>116</v>
      </c>
      <c r="G40" t="str">
        <f>"201412005937"</f>
        <v>201412005937</v>
      </c>
      <c r="H40">
        <v>935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0</v>
      </c>
      <c r="P40">
        <v>30</v>
      </c>
      <c r="Q40">
        <v>0</v>
      </c>
      <c r="R40">
        <v>0</v>
      </c>
      <c r="S40">
        <v>0</v>
      </c>
      <c r="T40">
        <v>0</v>
      </c>
      <c r="U40">
        <v>0</v>
      </c>
      <c r="V40">
        <v>56</v>
      </c>
      <c r="W40">
        <v>392</v>
      </c>
      <c r="X40">
        <v>0</v>
      </c>
      <c r="Z40">
        <v>0</v>
      </c>
      <c r="AA40">
        <v>0</v>
      </c>
      <c r="AB40">
        <v>24</v>
      </c>
      <c r="AC40">
        <v>408</v>
      </c>
      <c r="AD40">
        <v>2035</v>
      </c>
    </row>
    <row r="41" spans="1:30" x14ac:dyDescent="0.25">
      <c r="H41" t="s">
        <v>117</v>
      </c>
    </row>
    <row r="42" spans="1:30" x14ac:dyDescent="0.25">
      <c r="A42">
        <v>18</v>
      </c>
      <c r="B42">
        <v>3476</v>
      </c>
      <c r="C42" t="s">
        <v>118</v>
      </c>
      <c r="D42" t="s">
        <v>119</v>
      </c>
      <c r="E42" t="s">
        <v>63</v>
      </c>
      <c r="F42" t="s">
        <v>120</v>
      </c>
      <c r="G42" t="str">
        <f>"201402010320"</f>
        <v>201402010320</v>
      </c>
      <c r="H42" t="s">
        <v>121</v>
      </c>
      <c r="I42">
        <v>0</v>
      </c>
      <c r="J42">
        <v>400</v>
      </c>
      <c r="K42">
        <v>0</v>
      </c>
      <c r="L42">
        <v>200</v>
      </c>
      <c r="M42">
        <v>30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122</v>
      </c>
    </row>
    <row r="43" spans="1:30" x14ac:dyDescent="0.25">
      <c r="H43" t="s">
        <v>123</v>
      </c>
    </row>
    <row r="44" spans="1:30" x14ac:dyDescent="0.25">
      <c r="A44">
        <v>19</v>
      </c>
      <c r="B44">
        <v>190</v>
      </c>
      <c r="C44" t="s">
        <v>124</v>
      </c>
      <c r="D44" t="s">
        <v>70</v>
      </c>
      <c r="E44" t="s">
        <v>88</v>
      </c>
      <c r="F44" t="s">
        <v>125</v>
      </c>
      <c r="G44" t="str">
        <f>"00281893"</f>
        <v>00281893</v>
      </c>
      <c r="H44" t="s">
        <v>126</v>
      </c>
      <c r="I44">
        <v>0</v>
      </c>
      <c r="J44">
        <v>400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0</v>
      </c>
      <c r="AA44">
        <v>0</v>
      </c>
      <c r="AB44">
        <v>24</v>
      </c>
      <c r="AC44">
        <v>408</v>
      </c>
      <c r="AD44" t="s">
        <v>127</v>
      </c>
    </row>
    <row r="45" spans="1:30" x14ac:dyDescent="0.25">
      <c r="H45" t="s">
        <v>128</v>
      </c>
    </row>
    <row r="46" spans="1:30" x14ac:dyDescent="0.25">
      <c r="A46">
        <v>20</v>
      </c>
      <c r="B46">
        <v>4004</v>
      </c>
      <c r="C46" t="s">
        <v>129</v>
      </c>
      <c r="D46" t="s">
        <v>130</v>
      </c>
      <c r="E46" t="s">
        <v>131</v>
      </c>
      <c r="F46" t="s">
        <v>132</v>
      </c>
      <c r="G46" t="str">
        <f>"200804000794"</f>
        <v>200804000794</v>
      </c>
      <c r="H46">
        <v>803</v>
      </c>
      <c r="I46">
        <v>0</v>
      </c>
      <c r="J46">
        <v>0</v>
      </c>
      <c r="K46">
        <v>0</v>
      </c>
      <c r="L46">
        <v>260</v>
      </c>
      <c r="M46">
        <v>0</v>
      </c>
      <c r="N46">
        <v>70</v>
      </c>
      <c r="O46">
        <v>0</v>
      </c>
      <c r="P46">
        <v>0</v>
      </c>
      <c r="Q46">
        <v>30</v>
      </c>
      <c r="R46">
        <v>0</v>
      </c>
      <c r="S46">
        <v>0</v>
      </c>
      <c r="T46">
        <v>0</v>
      </c>
      <c r="U46">
        <v>0</v>
      </c>
      <c r="V46">
        <v>60</v>
      </c>
      <c r="W46">
        <v>420</v>
      </c>
      <c r="X46">
        <v>0</v>
      </c>
      <c r="Z46">
        <v>0</v>
      </c>
      <c r="AA46">
        <v>0</v>
      </c>
      <c r="AB46">
        <v>24</v>
      </c>
      <c r="AC46">
        <v>408</v>
      </c>
      <c r="AD46">
        <v>1991</v>
      </c>
    </row>
    <row r="47" spans="1:30" x14ac:dyDescent="0.25">
      <c r="H47" t="s">
        <v>133</v>
      </c>
    </row>
    <row r="48" spans="1:30" x14ac:dyDescent="0.25">
      <c r="A48">
        <v>21</v>
      </c>
      <c r="B48">
        <v>3314</v>
      </c>
      <c r="C48" t="s">
        <v>134</v>
      </c>
      <c r="D48" t="s">
        <v>135</v>
      </c>
      <c r="E48" t="s">
        <v>95</v>
      </c>
      <c r="F48" t="s">
        <v>136</v>
      </c>
      <c r="G48" t="str">
        <f>"00022957"</f>
        <v>00022957</v>
      </c>
      <c r="H48" t="s">
        <v>137</v>
      </c>
      <c r="I48">
        <v>0</v>
      </c>
      <c r="J48">
        <v>400</v>
      </c>
      <c r="K48">
        <v>0</v>
      </c>
      <c r="L48">
        <v>200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138</v>
      </c>
    </row>
    <row r="49" spans="1:30" x14ac:dyDescent="0.25">
      <c r="H49" t="s">
        <v>139</v>
      </c>
    </row>
    <row r="50" spans="1:30" x14ac:dyDescent="0.25">
      <c r="A50">
        <v>22</v>
      </c>
      <c r="B50">
        <v>5120</v>
      </c>
      <c r="C50" t="s">
        <v>140</v>
      </c>
      <c r="D50" t="s">
        <v>49</v>
      </c>
      <c r="E50" t="s">
        <v>141</v>
      </c>
      <c r="F50" t="s">
        <v>142</v>
      </c>
      <c r="G50" t="str">
        <f>"200712001403"</f>
        <v>200712001403</v>
      </c>
      <c r="H50">
        <v>759</v>
      </c>
      <c r="I50">
        <v>0</v>
      </c>
      <c r="J50">
        <v>400</v>
      </c>
      <c r="K50">
        <v>0</v>
      </c>
      <c r="L50">
        <v>200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>
        <v>1977</v>
      </c>
    </row>
    <row r="51" spans="1:30" x14ac:dyDescent="0.25">
      <c r="H51" t="s">
        <v>143</v>
      </c>
    </row>
    <row r="52" spans="1:30" x14ac:dyDescent="0.25">
      <c r="A52">
        <v>23</v>
      </c>
      <c r="B52">
        <v>564</v>
      </c>
      <c r="C52" t="s">
        <v>144</v>
      </c>
      <c r="D52" t="s">
        <v>145</v>
      </c>
      <c r="E52" t="s">
        <v>70</v>
      </c>
      <c r="F52" t="s">
        <v>146</v>
      </c>
      <c r="G52" t="str">
        <f>"00287979"</f>
        <v>00287979</v>
      </c>
      <c r="H52" t="s">
        <v>147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50</v>
      </c>
      <c r="Q52">
        <v>0</v>
      </c>
      <c r="R52">
        <v>0</v>
      </c>
      <c r="S52">
        <v>0</v>
      </c>
      <c r="T52">
        <v>0</v>
      </c>
      <c r="U52">
        <v>0</v>
      </c>
      <c r="V52">
        <v>60</v>
      </c>
      <c r="W52">
        <v>420</v>
      </c>
      <c r="X52">
        <v>0</v>
      </c>
      <c r="Z52">
        <v>0</v>
      </c>
      <c r="AA52">
        <v>0</v>
      </c>
      <c r="AB52">
        <v>24</v>
      </c>
      <c r="AC52">
        <v>408</v>
      </c>
      <c r="AD52" t="s">
        <v>148</v>
      </c>
    </row>
    <row r="53" spans="1:30" x14ac:dyDescent="0.25">
      <c r="H53" t="s">
        <v>149</v>
      </c>
    </row>
    <row r="54" spans="1:30" x14ac:dyDescent="0.25">
      <c r="A54">
        <v>24</v>
      </c>
      <c r="B54">
        <v>2653</v>
      </c>
      <c r="C54" t="s">
        <v>150</v>
      </c>
      <c r="D54" t="s">
        <v>56</v>
      </c>
      <c r="E54" t="s">
        <v>141</v>
      </c>
      <c r="F54" t="s">
        <v>151</v>
      </c>
      <c r="G54" t="str">
        <f>"00328919"</f>
        <v>00328919</v>
      </c>
      <c r="H54" t="s">
        <v>152</v>
      </c>
      <c r="I54">
        <v>0</v>
      </c>
      <c r="J54">
        <v>400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153</v>
      </c>
    </row>
    <row r="55" spans="1:30" x14ac:dyDescent="0.25">
      <c r="H55" t="s">
        <v>154</v>
      </c>
    </row>
    <row r="56" spans="1:30" x14ac:dyDescent="0.25">
      <c r="A56">
        <v>25</v>
      </c>
      <c r="B56">
        <v>52</v>
      </c>
      <c r="C56" t="s">
        <v>155</v>
      </c>
      <c r="D56" t="s">
        <v>156</v>
      </c>
      <c r="E56" t="s">
        <v>62</v>
      </c>
      <c r="F56" t="s">
        <v>157</v>
      </c>
      <c r="G56" t="str">
        <f>"201504002284"</f>
        <v>201504002284</v>
      </c>
      <c r="H56" t="s">
        <v>158</v>
      </c>
      <c r="I56">
        <v>0</v>
      </c>
      <c r="J56">
        <v>0</v>
      </c>
      <c r="K56">
        <v>0</v>
      </c>
      <c r="L56">
        <v>260</v>
      </c>
      <c r="M56">
        <v>0</v>
      </c>
      <c r="N56">
        <v>70</v>
      </c>
      <c r="O56">
        <v>30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60</v>
      </c>
      <c r="W56">
        <v>420</v>
      </c>
      <c r="X56">
        <v>0</v>
      </c>
      <c r="Z56">
        <v>0</v>
      </c>
      <c r="AA56">
        <v>0</v>
      </c>
      <c r="AB56">
        <v>24</v>
      </c>
      <c r="AC56">
        <v>408</v>
      </c>
      <c r="AD56" t="s">
        <v>159</v>
      </c>
    </row>
    <row r="57" spans="1:30" x14ac:dyDescent="0.25">
      <c r="H57" t="s">
        <v>160</v>
      </c>
    </row>
    <row r="58" spans="1:30" x14ac:dyDescent="0.25">
      <c r="A58">
        <v>26</v>
      </c>
      <c r="B58">
        <v>4736</v>
      </c>
      <c r="C58" t="s">
        <v>161</v>
      </c>
      <c r="D58" t="s">
        <v>162</v>
      </c>
      <c r="E58" t="s">
        <v>163</v>
      </c>
      <c r="F58" t="s">
        <v>164</v>
      </c>
      <c r="G58" t="str">
        <f>"00020478"</f>
        <v>00020478</v>
      </c>
      <c r="H58" t="s">
        <v>165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56</v>
      </c>
      <c r="W58">
        <v>392</v>
      </c>
      <c r="X58">
        <v>0</v>
      </c>
      <c r="Z58">
        <v>0</v>
      </c>
      <c r="AA58">
        <v>0</v>
      </c>
      <c r="AB58">
        <v>20</v>
      </c>
      <c r="AC58">
        <v>340</v>
      </c>
      <c r="AD58" t="s">
        <v>166</v>
      </c>
    </row>
    <row r="59" spans="1:30" x14ac:dyDescent="0.25">
      <c r="H59" t="s">
        <v>167</v>
      </c>
    </row>
    <row r="60" spans="1:30" x14ac:dyDescent="0.25">
      <c r="A60">
        <v>27</v>
      </c>
      <c r="B60">
        <v>1033</v>
      </c>
      <c r="C60" t="s">
        <v>168</v>
      </c>
      <c r="D60" t="s">
        <v>169</v>
      </c>
      <c r="E60" t="s">
        <v>88</v>
      </c>
      <c r="F60" t="s">
        <v>170</v>
      </c>
      <c r="G60" t="str">
        <f>"200802009901"</f>
        <v>200802009901</v>
      </c>
      <c r="H60" t="s">
        <v>171</v>
      </c>
      <c r="I60">
        <v>0</v>
      </c>
      <c r="J60">
        <v>0</v>
      </c>
      <c r="K60">
        <v>0</v>
      </c>
      <c r="L60">
        <v>260</v>
      </c>
      <c r="M60">
        <v>0</v>
      </c>
      <c r="N60">
        <v>70</v>
      </c>
      <c r="O60">
        <v>0</v>
      </c>
      <c r="P60">
        <v>50</v>
      </c>
      <c r="Q60">
        <v>0</v>
      </c>
      <c r="R60">
        <v>0</v>
      </c>
      <c r="S60">
        <v>0</v>
      </c>
      <c r="T60">
        <v>0</v>
      </c>
      <c r="U60">
        <v>0</v>
      </c>
      <c r="V60">
        <v>60</v>
      </c>
      <c r="W60">
        <v>420</v>
      </c>
      <c r="X60">
        <v>0</v>
      </c>
      <c r="Z60">
        <v>0</v>
      </c>
      <c r="AA60">
        <v>0</v>
      </c>
      <c r="AB60">
        <v>24</v>
      </c>
      <c r="AC60">
        <v>408</v>
      </c>
      <c r="AD60" t="s">
        <v>172</v>
      </c>
    </row>
    <row r="61" spans="1:30" x14ac:dyDescent="0.25">
      <c r="H61" t="s">
        <v>173</v>
      </c>
    </row>
    <row r="62" spans="1:30" x14ac:dyDescent="0.25">
      <c r="A62">
        <v>28</v>
      </c>
      <c r="B62">
        <v>2183</v>
      </c>
      <c r="C62" t="s">
        <v>174</v>
      </c>
      <c r="D62" t="s">
        <v>175</v>
      </c>
      <c r="E62" t="s">
        <v>176</v>
      </c>
      <c r="F62" t="s">
        <v>177</v>
      </c>
      <c r="G62" t="str">
        <f>"00263789"</f>
        <v>00263789</v>
      </c>
      <c r="H62" t="s">
        <v>97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30</v>
      </c>
      <c r="R62">
        <v>0</v>
      </c>
      <c r="S62">
        <v>0</v>
      </c>
      <c r="T62">
        <v>0</v>
      </c>
      <c r="U62">
        <v>0</v>
      </c>
      <c r="V62">
        <v>60</v>
      </c>
      <c r="W62">
        <v>420</v>
      </c>
      <c r="X62">
        <v>0</v>
      </c>
      <c r="Z62">
        <v>0</v>
      </c>
      <c r="AA62">
        <v>0</v>
      </c>
      <c r="AB62">
        <v>24</v>
      </c>
      <c r="AC62">
        <v>408</v>
      </c>
      <c r="AD62" t="s">
        <v>178</v>
      </c>
    </row>
    <row r="63" spans="1:30" x14ac:dyDescent="0.25">
      <c r="H63" t="s">
        <v>179</v>
      </c>
    </row>
    <row r="64" spans="1:30" x14ac:dyDescent="0.25">
      <c r="A64">
        <v>29</v>
      </c>
      <c r="B64">
        <v>4337</v>
      </c>
      <c r="C64" t="s">
        <v>180</v>
      </c>
      <c r="D64" t="s">
        <v>27</v>
      </c>
      <c r="E64" t="s">
        <v>141</v>
      </c>
      <c r="F64" t="s">
        <v>181</v>
      </c>
      <c r="G64" t="str">
        <f>"201406012221"</f>
        <v>201406012221</v>
      </c>
      <c r="H64" t="s">
        <v>84</v>
      </c>
      <c r="I64">
        <v>0</v>
      </c>
      <c r="J64">
        <v>0</v>
      </c>
      <c r="K64">
        <v>0</v>
      </c>
      <c r="L64">
        <v>260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 t="s">
        <v>182</v>
      </c>
    </row>
    <row r="65" spans="1:30" x14ac:dyDescent="0.25">
      <c r="H65" t="s">
        <v>183</v>
      </c>
    </row>
    <row r="66" spans="1:30" x14ac:dyDescent="0.25">
      <c r="A66">
        <v>30</v>
      </c>
      <c r="B66">
        <v>166</v>
      </c>
      <c r="C66" t="s">
        <v>184</v>
      </c>
      <c r="D66" t="s">
        <v>185</v>
      </c>
      <c r="E66" t="s">
        <v>89</v>
      </c>
      <c r="F66" t="s">
        <v>186</v>
      </c>
      <c r="G66" t="str">
        <f>"201504002401"</f>
        <v>201504002401</v>
      </c>
      <c r="H66" t="s">
        <v>187</v>
      </c>
      <c r="I66">
        <v>0</v>
      </c>
      <c r="J66">
        <v>0</v>
      </c>
      <c r="K66">
        <v>0</v>
      </c>
      <c r="L66">
        <v>260</v>
      </c>
      <c r="M66">
        <v>0</v>
      </c>
      <c r="N66">
        <v>70</v>
      </c>
      <c r="O66">
        <v>70</v>
      </c>
      <c r="P66">
        <v>0</v>
      </c>
      <c r="Q66">
        <v>0</v>
      </c>
      <c r="R66">
        <v>70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188</v>
      </c>
    </row>
    <row r="67" spans="1:30" x14ac:dyDescent="0.25">
      <c r="H67" t="s">
        <v>189</v>
      </c>
    </row>
    <row r="68" spans="1:30" x14ac:dyDescent="0.25">
      <c r="A68">
        <v>31</v>
      </c>
      <c r="B68">
        <v>2493</v>
      </c>
      <c r="C68" t="s">
        <v>190</v>
      </c>
      <c r="D68" t="s">
        <v>191</v>
      </c>
      <c r="E68" t="s">
        <v>192</v>
      </c>
      <c r="F68" t="s">
        <v>193</v>
      </c>
      <c r="G68" t="str">
        <f>"200801003570"</f>
        <v>200801003570</v>
      </c>
      <c r="H68" t="s">
        <v>194</v>
      </c>
      <c r="I68">
        <v>0</v>
      </c>
      <c r="J68">
        <v>0</v>
      </c>
      <c r="K68">
        <v>0</v>
      </c>
      <c r="L68">
        <v>260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60</v>
      </c>
      <c r="W68">
        <v>420</v>
      </c>
      <c r="X68">
        <v>0</v>
      </c>
      <c r="Z68">
        <v>0</v>
      </c>
      <c r="AA68">
        <v>0</v>
      </c>
      <c r="AB68">
        <v>24</v>
      </c>
      <c r="AC68">
        <v>408</v>
      </c>
      <c r="AD68" t="s">
        <v>195</v>
      </c>
    </row>
    <row r="69" spans="1:30" x14ac:dyDescent="0.25">
      <c r="H69" t="s">
        <v>196</v>
      </c>
    </row>
    <row r="70" spans="1:30" x14ac:dyDescent="0.25">
      <c r="A70">
        <v>32</v>
      </c>
      <c r="B70">
        <v>716</v>
      </c>
      <c r="C70" t="s">
        <v>197</v>
      </c>
      <c r="D70" t="s">
        <v>198</v>
      </c>
      <c r="E70" t="s">
        <v>70</v>
      </c>
      <c r="F70" t="s">
        <v>199</v>
      </c>
      <c r="G70" t="str">
        <f>"00140528"</f>
        <v>00140528</v>
      </c>
      <c r="H70" t="s">
        <v>147</v>
      </c>
      <c r="I70">
        <v>0</v>
      </c>
      <c r="J70">
        <v>0</v>
      </c>
      <c r="K70">
        <v>0</v>
      </c>
      <c r="L70">
        <v>200</v>
      </c>
      <c r="M70">
        <v>0</v>
      </c>
      <c r="N70">
        <v>30</v>
      </c>
      <c r="O70">
        <v>50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60</v>
      </c>
      <c r="W70">
        <v>420</v>
      </c>
      <c r="X70">
        <v>0</v>
      </c>
      <c r="Z70">
        <v>0</v>
      </c>
      <c r="AA70">
        <v>0</v>
      </c>
      <c r="AB70">
        <v>24</v>
      </c>
      <c r="AC70">
        <v>408</v>
      </c>
      <c r="AD70" t="s">
        <v>200</v>
      </c>
    </row>
    <row r="71" spans="1:30" x14ac:dyDescent="0.25">
      <c r="H71" t="s">
        <v>201</v>
      </c>
    </row>
    <row r="72" spans="1:30" x14ac:dyDescent="0.25">
      <c r="A72">
        <v>33</v>
      </c>
      <c r="B72">
        <v>1853</v>
      </c>
      <c r="C72" t="s">
        <v>202</v>
      </c>
      <c r="D72" t="s">
        <v>62</v>
      </c>
      <c r="E72" t="s">
        <v>203</v>
      </c>
      <c r="F72" t="s">
        <v>204</v>
      </c>
      <c r="G72" t="str">
        <f>"00029224"</f>
        <v>00029224</v>
      </c>
      <c r="H72" t="s">
        <v>205</v>
      </c>
      <c r="I72">
        <v>0</v>
      </c>
      <c r="J72">
        <v>400</v>
      </c>
      <c r="K72">
        <v>0</v>
      </c>
      <c r="L72">
        <v>200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1</v>
      </c>
      <c r="AA72">
        <v>0</v>
      </c>
      <c r="AB72">
        <v>0</v>
      </c>
      <c r="AC72">
        <v>0</v>
      </c>
      <c r="AD72" t="s">
        <v>206</v>
      </c>
    </row>
    <row r="73" spans="1:30" x14ac:dyDescent="0.25">
      <c r="H73" t="s">
        <v>207</v>
      </c>
    </row>
    <row r="74" spans="1:30" x14ac:dyDescent="0.25">
      <c r="A74">
        <v>34</v>
      </c>
      <c r="B74">
        <v>2365</v>
      </c>
      <c r="C74" t="s">
        <v>208</v>
      </c>
      <c r="D74" t="s">
        <v>209</v>
      </c>
      <c r="E74" t="s">
        <v>62</v>
      </c>
      <c r="F74" t="s">
        <v>210</v>
      </c>
      <c r="G74" t="str">
        <f>"00019641"</f>
        <v>00019641</v>
      </c>
      <c r="H74">
        <v>880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66</v>
      </c>
      <c r="W74">
        <v>462</v>
      </c>
      <c r="X74">
        <v>0</v>
      </c>
      <c r="Z74">
        <v>0</v>
      </c>
      <c r="AA74">
        <v>0</v>
      </c>
      <c r="AB74">
        <v>18</v>
      </c>
      <c r="AC74">
        <v>306</v>
      </c>
      <c r="AD74">
        <v>1918</v>
      </c>
    </row>
    <row r="75" spans="1:30" x14ac:dyDescent="0.25">
      <c r="H75" t="s">
        <v>211</v>
      </c>
    </row>
    <row r="76" spans="1:30" x14ac:dyDescent="0.25">
      <c r="A76">
        <v>35</v>
      </c>
      <c r="B76">
        <v>5085</v>
      </c>
      <c r="C76" t="s">
        <v>212</v>
      </c>
      <c r="D76" t="s">
        <v>169</v>
      </c>
      <c r="E76" t="s">
        <v>213</v>
      </c>
      <c r="F76" t="s">
        <v>214</v>
      </c>
      <c r="G76" t="str">
        <f>"00369439"</f>
        <v>00369439</v>
      </c>
      <c r="H76" t="s">
        <v>215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30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60</v>
      </c>
      <c r="W76">
        <v>420</v>
      </c>
      <c r="X76">
        <v>0</v>
      </c>
      <c r="Z76">
        <v>0</v>
      </c>
      <c r="AA76">
        <v>0</v>
      </c>
      <c r="AB76">
        <v>24</v>
      </c>
      <c r="AC76">
        <v>408</v>
      </c>
      <c r="AD76" t="s">
        <v>216</v>
      </c>
    </row>
    <row r="77" spans="1:30" x14ac:dyDescent="0.25">
      <c r="H77" t="s">
        <v>217</v>
      </c>
    </row>
    <row r="78" spans="1:30" x14ac:dyDescent="0.25">
      <c r="A78">
        <v>36</v>
      </c>
      <c r="B78">
        <v>123</v>
      </c>
      <c r="C78" t="s">
        <v>218</v>
      </c>
      <c r="D78" t="s">
        <v>141</v>
      </c>
      <c r="E78" t="s">
        <v>49</v>
      </c>
      <c r="F78" t="s">
        <v>219</v>
      </c>
      <c r="G78" t="str">
        <f>"201401001180"</f>
        <v>201401001180</v>
      </c>
      <c r="H78" t="s">
        <v>220</v>
      </c>
      <c r="I78">
        <v>0</v>
      </c>
      <c r="J78">
        <v>0</v>
      </c>
      <c r="K78">
        <v>0</v>
      </c>
      <c r="L78">
        <v>200</v>
      </c>
      <c r="M78">
        <v>30</v>
      </c>
      <c r="N78">
        <v>30</v>
      </c>
      <c r="O78">
        <v>0</v>
      </c>
      <c r="P78">
        <v>0</v>
      </c>
      <c r="Q78">
        <v>30</v>
      </c>
      <c r="R78">
        <v>0</v>
      </c>
      <c r="S78">
        <v>0</v>
      </c>
      <c r="T78">
        <v>0</v>
      </c>
      <c r="U78">
        <v>0</v>
      </c>
      <c r="V78">
        <v>60</v>
      </c>
      <c r="W78">
        <v>420</v>
      </c>
      <c r="X78">
        <v>0</v>
      </c>
      <c r="Z78">
        <v>0</v>
      </c>
      <c r="AA78">
        <v>0</v>
      </c>
      <c r="AB78">
        <v>24</v>
      </c>
      <c r="AC78">
        <v>408</v>
      </c>
      <c r="AD78" t="s">
        <v>221</v>
      </c>
    </row>
    <row r="79" spans="1:30" x14ac:dyDescent="0.25">
      <c r="H79" t="s">
        <v>222</v>
      </c>
    </row>
    <row r="80" spans="1:30" x14ac:dyDescent="0.25">
      <c r="A80">
        <v>37</v>
      </c>
      <c r="B80">
        <v>1160</v>
      </c>
      <c r="C80" t="s">
        <v>223</v>
      </c>
      <c r="D80" t="s">
        <v>119</v>
      </c>
      <c r="E80" t="s">
        <v>224</v>
      </c>
      <c r="F80" t="s">
        <v>225</v>
      </c>
      <c r="G80" t="str">
        <f>"201503000517"</f>
        <v>201503000517</v>
      </c>
      <c r="H80" t="s">
        <v>226</v>
      </c>
      <c r="I80">
        <v>0</v>
      </c>
      <c r="J80">
        <v>0</v>
      </c>
      <c r="K80">
        <v>0</v>
      </c>
      <c r="L80">
        <v>260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60</v>
      </c>
      <c r="W80">
        <v>420</v>
      </c>
      <c r="X80">
        <v>0</v>
      </c>
      <c r="Z80">
        <v>0</v>
      </c>
      <c r="AA80">
        <v>0</v>
      </c>
      <c r="AB80">
        <v>24</v>
      </c>
      <c r="AC80">
        <v>408</v>
      </c>
      <c r="AD80" t="s">
        <v>227</v>
      </c>
    </row>
    <row r="81" spans="1:30" x14ac:dyDescent="0.25">
      <c r="H81" t="s">
        <v>228</v>
      </c>
    </row>
    <row r="82" spans="1:30" x14ac:dyDescent="0.25">
      <c r="A82">
        <v>38</v>
      </c>
      <c r="B82">
        <v>3490</v>
      </c>
      <c r="C82" t="s">
        <v>229</v>
      </c>
      <c r="D82" t="s">
        <v>169</v>
      </c>
      <c r="E82" t="s">
        <v>49</v>
      </c>
      <c r="F82" t="s">
        <v>230</v>
      </c>
      <c r="G82" t="str">
        <f>"00026833"</f>
        <v>00026833</v>
      </c>
      <c r="H82" t="s">
        <v>152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50</v>
      </c>
      <c r="Q82">
        <v>0</v>
      </c>
      <c r="R82">
        <v>0</v>
      </c>
      <c r="S82">
        <v>0</v>
      </c>
      <c r="T82">
        <v>0</v>
      </c>
      <c r="U82">
        <v>0</v>
      </c>
      <c r="V82">
        <v>60</v>
      </c>
      <c r="W82">
        <v>420</v>
      </c>
      <c r="X82">
        <v>0</v>
      </c>
      <c r="Z82">
        <v>0</v>
      </c>
      <c r="AA82">
        <v>0</v>
      </c>
      <c r="AB82">
        <v>24</v>
      </c>
      <c r="AC82">
        <v>408</v>
      </c>
      <c r="AD82" t="s">
        <v>231</v>
      </c>
    </row>
    <row r="83" spans="1:30" x14ac:dyDescent="0.25">
      <c r="H83" t="s">
        <v>232</v>
      </c>
    </row>
    <row r="84" spans="1:30" x14ac:dyDescent="0.25">
      <c r="A84">
        <v>39</v>
      </c>
      <c r="B84">
        <v>1385</v>
      </c>
      <c r="C84" t="s">
        <v>233</v>
      </c>
      <c r="D84" t="s">
        <v>234</v>
      </c>
      <c r="E84" t="s">
        <v>235</v>
      </c>
      <c r="F84" t="s">
        <v>236</v>
      </c>
      <c r="G84" t="str">
        <f>"201103000137"</f>
        <v>201103000137</v>
      </c>
      <c r="H84" t="s">
        <v>237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60</v>
      </c>
      <c r="W84">
        <v>420</v>
      </c>
      <c r="X84">
        <v>0</v>
      </c>
      <c r="Z84">
        <v>0</v>
      </c>
      <c r="AA84">
        <v>0</v>
      </c>
      <c r="AB84">
        <v>24</v>
      </c>
      <c r="AC84">
        <v>408</v>
      </c>
      <c r="AD84" t="s">
        <v>238</v>
      </c>
    </row>
    <row r="85" spans="1:30" x14ac:dyDescent="0.25">
      <c r="H85" t="s">
        <v>239</v>
      </c>
    </row>
    <row r="86" spans="1:30" x14ac:dyDescent="0.25">
      <c r="A86">
        <v>40</v>
      </c>
      <c r="B86">
        <v>1758</v>
      </c>
      <c r="C86" t="s">
        <v>240</v>
      </c>
      <c r="D86" t="s">
        <v>82</v>
      </c>
      <c r="E86" t="s">
        <v>111</v>
      </c>
      <c r="F86" t="s">
        <v>241</v>
      </c>
      <c r="G86" t="str">
        <f>"00319907"</f>
        <v>00319907</v>
      </c>
      <c r="H86" t="s">
        <v>220</v>
      </c>
      <c r="I86">
        <v>0</v>
      </c>
      <c r="J86">
        <v>0</v>
      </c>
      <c r="K86">
        <v>0</v>
      </c>
      <c r="L86">
        <v>260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52</v>
      </c>
      <c r="W86">
        <v>364</v>
      </c>
      <c r="X86">
        <v>0</v>
      </c>
      <c r="Z86">
        <v>0</v>
      </c>
      <c r="AA86">
        <v>0</v>
      </c>
      <c r="AB86">
        <v>24</v>
      </c>
      <c r="AC86">
        <v>408</v>
      </c>
      <c r="AD86" t="s">
        <v>242</v>
      </c>
    </row>
    <row r="87" spans="1:30" x14ac:dyDescent="0.25">
      <c r="H87" t="s">
        <v>243</v>
      </c>
    </row>
    <row r="88" spans="1:30" x14ac:dyDescent="0.25">
      <c r="A88">
        <v>41</v>
      </c>
      <c r="B88">
        <v>5282</v>
      </c>
      <c r="C88" t="s">
        <v>244</v>
      </c>
      <c r="D88" t="s">
        <v>245</v>
      </c>
      <c r="E88" t="s">
        <v>63</v>
      </c>
      <c r="F88" t="s">
        <v>246</v>
      </c>
      <c r="G88" t="str">
        <f>"00356934"</f>
        <v>00356934</v>
      </c>
      <c r="H88" t="s">
        <v>247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0</v>
      </c>
      <c r="P88">
        <v>0</v>
      </c>
      <c r="Q88">
        <v>50</v>
      </c>
      <c r="R88">
        <v>0</v>
      </c>
      <c r="S88">
        <v>0</v>
      </c>
      <c r="T88">
        <v>0</v>
      </c>
      <c r="U88">
        <v>0</v>
      </c>
      <c r="V88">
        <v>67</v>
      </c>
      <c r="W88">
        <v>469</v>
      </c>
      <c r="X88">
        <v>0</v>
      </c>
      <c r="Z88">
        <v>0</v>
      </c>
      <c r="AA88">
        <v>0</v>
      </c>
      <c r="AB88">
        <v>17</v>
      </c>
      <c r="AC88">
        <v>289</v>
      </c>
      <c r="AD88" t="s">
        <v>248</v>
      </c>
    </row>
    <row r="89" spans="1:30" x14ac:dyDescent="0.25">
      <c r="H89" t="s">
        <v>249</v>
      </c>
    </row>
    <row r="90" spans="1:30" x14ac:dyDescent="0.25">
      <c r="A90">
        <v>42</v>
      </c>
      <c r="B90">
        <v>4127</v>
      </c>
      <c r="C90" t="s">
        <v>250</v>
      </c>
      <c r="D90" t="s">
        <v>62</v>
      </c>
      <c r="E90" t="s">
        <v>101</v>
      </c>
      <c r="F90" t="s">
        <v>251</v>
      </c>
      <c r="G90" t="str">
        <f>"00303575"</f>
        <v>00303575</v>
      </c>
      <c r="H90" t="s">
        <v>252</v>
      </c>
      <c r="I90">
        <v>150</v>
      </c>
      <c r="J90">
        <v>0</v>
      </c>
      <c r="K90">
        <v>0</v>
      </c>
      <c r="L90">
        <v>200</v>
      </c>
      <c r="M90">
        <v>30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253</v>
      </c>
    </row>
    <row r="91" spans="1:30" x14ac:dyDescent="0.25">
      <c r="H91" t="s">
        <v>254</v>
      </c>
    </row>
    <row r="92" spans="1:30" x14ac:dyDescent="0.25">
      <c r="A92">
        <v>43</v>
      </c>
      <c r="B92">
        <v>634</v>
      </c>
      <c r="C92" t="s">
        <v>255</v>
      </c>
      <c r="D92" t="s">
        <v>101</v>
      </c>
      <c r="E92" t="s">
        <v>256</v>
      </c>
      <c r="F92" t="s">
        <v>257</v>
      </c>
      <c r="G92" t="str">
        <f>"200712006148"</f>
        <v>200712006148</v>
      </c>
      <c r="H92" t="s">
        <v>258</v>
      </c>
      <c r="I92">
        <v>0</v>
      </c>
      <c r="J92">
        <v>0</v>
      </c>
      <c r="K92">
        <v>0</v>
      </c>
      <c r="L92">
        <v>260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60</v>
      </c>
      <c r="W92">
        <v>420</v>
      </c>
      <c r="X92">
        <v>0</v>
      </c>
      <c r="Z92">
        <v>0</v>
      </c>
      <c r="AA92">
        <v>0</v>
      </c>
      <c r="AB92">
        <v>24</v>
      </c>
      <c r="AC92">
        <v>408</v>
      </c>
      <c r="AD92" t="s">
        <v>259</v>
      </c>
    </row>
    <row r="93" spans="1:30" x14ac:dyDescent="0.25">
      <c r="H93" t="s">
        <v>260</v>
      </c>
    </row>
    <row r="94" spans="1:30" x14ac:dyDescent="0.25">
      <c r="A94">
        <v>44</v>
      </c>
      <c r="B94">
        <v>1600</v>
      </c>
      <c r="C94" t="s">
        <v>261</v>
      </c>
      <c r="D94" t="s">
        <v>262</v>
      </c>
      <c r="E94" t="s">
        <v>263</v>
      </c>
      <c r="F94" t="s">
        <v>264</v>
      </c>
      <c r="G94" t="str">
        <f>"00320564"</f>
        <v>00320564</v>
      </c>
      <c r="H94" t="s">
        <v>265</v>
      </c>
      <c r="I94">
        <v>0</v>
      </c>
      <c r="J94">
        <v>0</v>
      </c>
      <c r="K94">
        <v>0</v>
      </c>
      <c r="L94">
        <v>200</v>
      </c>
      <c r="M94">
        <v>30</v>
      </c>
      <c r="N94">
        <v>70</v>
      </c>
      <c r="O94">
        <v>0</v>
      </c>
      <c r="P94">
        <v>0</v>
      </c>
      <c r="Q94">
        <v>70</v>
      </c>
      <c r="R94">
        <v>0</v>
      </c>
      <c r="S94">
        <v>0</v>
      </c>
      <c r="T94">
        <v>0</v>
      </c>
      <c r="U94">
        <v>0</v>
      </c>
      <c r="V94">
        <v>72</v>
      </c>
      <c r="W94">
        <v>504</v>
      </c>
      <c r="X94">
        <v>0</v>
      </c>
      <c r="Z94">
        <v>0</v>
      </c>
      <c r="AA94">
        <v>0</v>
      </c>
      <c r="AB94">
        <v>12</v>
      </c>
      <c r="AC94">
        <v>204</v>
      </c>
      <c r="AD94" t="s">
        <v>266</v>
      </c>
    </row>
    <row r="95" spans="1:30" x14ac:dyDescent="0.25">
      <c r="H95" t="s">
        <v>267</v>
      </c>
    </row>
    <row r="96" spans="1:30" x14ac:dyDescent="0.25">
      <c r="A96">
        <v>45</v>
      </c>
      <c r="B96">
        <v>3793</v>
      </c>
      <c r="C96" t="s">
        <v>268</v>
      </c>
      <c r="D96" t="s">
        <v>89</v>
      </c>
      <c r="E96" t="s">
        <v>70</v>
      </c>
      <c r="F96" t="s">
        <v>269</v>
      </c>
      <c r="G96" t="str">
        <f>"00253821"</f>
        <v>00253821</v>
      </c>
      <c r="H96" t="s">
        <v>158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60</v>
      </c>
      <c r="W96">
        <v>420</v>
      </c>
      <c r="X96">
        <v>0</v>
      </c>
      <c r="Z96">
        <v>0</v>
      </c>
      <c r="AA96">
        <v>0</v>
      </c>
      <c r="AB96">
        <v>24</v>
      </c>
      <c r="AC96">
        <v>408</v>
      </c>
      <c r="AD96" t="s">
        <v>270</v>
      </c>
    </row>
    <row r="97" spans="1:30" x14ac:dyDescent="0.25">
      <c r="H97" t="s">
        <v>271</v>
      </c>
    </row>
    <row r="98" spans="1:30" x14ac:dyDescent="0.25">
      <c r="A98">
        <v>46</v>
      </c>
      <c r="B98">
        <v>1492</v>
      </c>
      <c r="C98" t="s">
        <v>272</v>
      </c>
      <c r="D98" t="s">
        <v>273</v>
      </c>
      <c r="E98" t="s">
        <v>274</v>
      </c>
      <c r="F98" t="s">
        <v>275</v>
      </c>
      <c r="G98" t="str">
        <f>"00020050"</f>
        <v>00020050</v>
      </c>
      <c r="H98" t="s">
        <v>17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60</v>
      </c>
      <c r="W98">
        <v>420</v>
      </c>
      <c r="X98">
        <v>0</v>
      </c>
      <c r="Z98">
        <v>0</v>
      </c>
      <c r="AA98">
        <v>0</v>
      </c>
      <c r="AB98">
        <v>24</v>
      </c>
      <c r="AC98">
        <v>408</v>
      </c>
      <c r="AD98" t="s">
        <v>276</v>
      </c>
    </row>
    <row r="99" spans="1:30" x14ac:dyDescent="0.25">
      <c r="H99" t="s">
        <v>277</v>
      </c>
    </row>
    <row r="100" spans="1:30" x14ac:dyDescent="0.25">
      <c r="A100">
        <v>47</v>
      </c>
      <c r="B100">
        <v>2313</v>
      </c>
      <c r="C100" t="s">
        <v>278</v>
      </c>
      <c r="D100" t="s">
        <v>279</v>
      </c>
      <c r="E100" t="s">
        <v>82</v>
      </c>
      <c r="F100" t="s">
        <v>280</v>
      </c>
      <c r="G100" t="str">
        <f>"201402005434"</f>
        <v>201402005434</v>
      </c>
      <c r="H100" t="s">
        <v>281</v>
      </c>
      <c r="I100">
        <v>0</v>
      </c>
      <c r="J100">
        <v>0</v>
      </c>
      <c r="K100">
        <v>0</v>
      </c>
      <c r="L100">
        <v>260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60</v>
      </c>
      <c r="W100">
        <v>420</v>
      </c>
      <c r="X100">
        <v>0</v>
      </c>
      <c r="Z100">
        <v>0</v>
      </c>
      <c r="AA100">
        <v>0</v>
      </c>
      <c r="AB100">
        <v>24</v>
      </c>
      <c r="AC100">
        <v>408</v>
      </c>
      <c r="AD100" t="s">
        <v>282</v>
      </c>
    </row>
    <row r="101" spans="1:30" x14ac:dyDescent="0.25">
      <c r="H101" t="s">
        <v>283</v>
      </c>
    </row>
    <row r="102" spans="1:30" x14ac:dyDescent="0.25">
      <c r="A102">
        <v>48</v>
      </c>
      <c r="B102">
        <v>3429</v>
      </c>
      <c r="C102" t="s">
        <v>284</v>
      </c>
      <c r="D102" t="s">
        <v>62</v>
      </c>
      <c r="E102" t="s">
        <v>285</v>
      </c>
      <c r="F102" t="s">
        <v>286</v>
      </c>
      <c r="G102" t="str">
        <f>"00084514"</f>
        <v>00084514</v>
      </c>
      <c r="H102" t="s">
        <v>97</v>
      </c>
      <c r="I102">
        <v>0</v>
      </c>
      <c r="J102">
        <v>400</v>
      </c>
      <c r="K102">
        <v>0</v>
      </c>
      <c r="L102">
        <v>0</v>
      </c>
      <c r="M102">
        <v>0</v>
      </c>
      <c r="N102">
        <v>50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287</v>
      </c>
    </row>
    <row r="103" spans="1:30" x14ac:dyDescent="0.25">
      <c r="H103" t="s">
        <v>288</v>
      </c>
    </row>
    <row r="104" spans="1:30" x14ac:dyDescent="0.25">
      <c r="A104">
        <v>49</v>
      </c>
      <c r="B104">
        <v>687</v>
      </c>
      <c r="C104" t="s">
        <v>289</v>
      </c>
      <c r="D104" t="s">
        <v>49</v>
      </c>
      <c r="E104" t="s">
        <v>141</v>
      </c>
      <c r="F104" t="s">
        <v>290</v>
      </c>
      <c r="G104" t="str">
        <f>"201412005636"</f>
        <v>201412005636</v>
      </c>
      <c r="H104" t="s">
        <v>194</v>
      </c>
      <c r="I104">
        <v>0</v>
      </c>
      <c r="J104">
        <v>0</v>
      </c>
      <c r="K104">
        <v>200</v>
      </c>
      <c r="L104">
        <v>200</v>
      </c>
      <c r="M104">
        <v>0</v>
      </c>
      <c r="N104">
        <v>30</v>
      </c>
      <c r="O104">
        <v>30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291</v>
      </c>
    </row>
    <row r="105" spans="1:30" x14ac:dyDescent="0.25">
      <c r="H105" t="s">
        <v>292</v>
      </c>
    </row>
    <row r="106" spans="1:30" x14ac:dyDescent="0.25">
      <c r="A106">
        <v>50</v>
      </c>
      <c r="B106">
        <v>95</v>
      </c>
      <c r="C106" t="s">
        <v>293</v>
      </c>
      <c r="D106" t="s">
        <v>294</v>
      </c>
      <c r="E106" t="s">
        <v>62</v>
      </c>
      <c r="F106" t="s">
        <v>295</v>
      </c>
      <c r="G106" t="str">
        <f>"201402001461"</f>
        <v>201402001461</v>
      </c>
      <c r="H106" t="s">
        <v>296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30</v>
      </c>
      <c r="P106">
        <v>0</v>
      </c>
      <c r="Q106">
        <v>30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297</v>
      </c>
    </row>
    <row r="107" spans="1:30" x14ac:dyDescent="0.25">
      <c r="H107" t="s">
        <v>298</v>
      </c>
    </row>
    <row r="108" spans="1:30" x14ac:dyDescent="0.25">
      <c r="A108">
        <v>51</v>
      </c>
      <c r="B108">
        <v>1864</v>
      </c>
      <c r="C108" t="s">
        <v>299</v>
      </c>
      <c r="D108" t="s">
        <v>300</v>
      </c>
      <c r="E108" t="s">
        <v>70</v>
      </c>
      <c r="F108" t="s">
        <v>301</v>
      </c>
      <c r="G108" t="str">
        <f>"201504004224"</f>
        <v>201504004224</v>
      </c>
      <c r="H108" t="s">
        <v>78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60</v>
      </c>
      <c r="W108">
        <v>420</v>
      </c>
      <c r="X108">
        <v>0</v>
      </c>
      <c r="Z108">
        <v>1</v>
      </c>
      <c r="AA108">
        <v>0</v>
      </c>
      <c r="AB108">
        <v>24</v>
      </c>
      <c r="AC108">
        <v>408</v>
      </c>
      <c r="AD108" t="s">
        <v>302</v>
      </c>
    </row>
    <row r="109" spans="1:30" x14ac:dyDescent="0.25">
      <c r="H109" t="s">
        <v>303</v>
      </c>
    </row>
    <row r="110" spans="1:30" x14ac:dyDescent="0.25">
      <c r="A110">
        <v>52</v>
      </c>
      <c r="B110">
        <v>4887</v>
      </c>
      <c r="C110" t="s">
        <v>213</v>
      </c>
      <c r="D110" t="s">
        <v>101</v>
      </c>
      <c r="E110" t="s">
        <v>213</v>
      </c>
      <c r="F110" t="s">
        <v>304</v>
      </c>
      <c r="G110" t="str">
        <f>"201406015923"</f>
        <v>201406015923</v>
      </c>
      <c r="H110" t="s">
        <v>305</v>
      </c>
      <c r="I110">
        <v>150</v>
      </c>
      <c r="J110">
        <v>0</v>
      </c>
      <c r="K110">
        <v>0</v>
      </c>
      <c r="L110">
        <v>260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306</v>
      </c>
    </row>
    <row r="111" spans="1:30" x14ac:dyDescent="0.25">
      <c r="H111" t="s">
        <v>307</v>
      </c>
    </row>
    <row r="112" spans="1:30" x14ac:dyDescent="0.25">
      <c r="A112">
        <v>53</v>
      </c>
      <c r="B112">
        <v>1126</v>
      </c>
      <c r="C112" t="s">
        <v>308</v>
      </c>
      <c r="D112" t="s">
        <v>70</v>
      </c>
      <c r="E112" t="s">
        <v>49</v>
      </c>
      <c r="F112" t="s">
        <v>309</v>
      </c>
      <c r="G112" t="str">
        <f>"00018457"</f>
        <v>00018457</v>
      </c>
      <c r="H112" t="s">
        <v>310</v>
      </c>
      <c r="I112">
        <v>0</v>
      </c>
      <c r="J112">
        <v>0</v>
      </c>
      <c r="K112">
        <v>0</v>
      </c>
      <c r="L112">
        <v>260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60</v>
      </c>
      <c r="W112">
        <v>420</v>
      </c>
      <c r="X112">
        <v>0</v>
      </c>
      <c r="Z112">
        <v>0</v>
      </c>
      <c r="AA112">
        <v>0</v>
      </c>
      <c r="AB112">
        <v>24</v>
      </c>
      <c r="AC112">
        <v>408</v>
      </c>
      <c r="AD112" t="s">
        <v>311</v>
      </c>
    </row>
    <row r="113" spans="1:30" x14ac:dyDescent="0.25">
      <c r="H113" t="s">
        <v>312</v>
      </c>
    </row>
    <row r="114" spans="1:30" x14ac:dyDescent="0.25">
      <c r="A114">
        <v>54</v>
      </c>
      <c r="B114">
        <v>1607</v>
      </c>
      <c r="C114" t="s">
        <v>313</v>
      </c>
      <c r="D114" t="s">
        <v>314</v>
      </c>
      <c r="E114" t="s">
        <v>49</v>
      </c>
      <c r="F114" t="s">
        <v>315</v>
      </c>
      <c r="G114" t="str">
        <f>"201402003920"</f>
        <v>201402003920</v>
      </c>
      <c r="H114" t="s">
        <v>316</v>
      </c>
      <c r="I114">
        <v>0</v>
      </c>
      <c r="J114">
        <v>0</v>
      </c>
      <c r="K114">
        <v>0</v>
      </c>
      <c r="L114">
        <v>260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317</v>
      </c>
    </row>
    <row r="115" spans="1:30" x14ac:dyDescent="0.25">
      <c r="H115" t="s">
        <v>318</v>
      </c>
    </row>
    <row r="116" spans="1:30" x14ac:dyDescent="0.25">
      <c r="A116">
        <v>55</v>
      </c>
      <c r="B116">
        <v>4438</v>
      </c>
      <c r="C116" t="s">
        <v>319</v>
      </c>
      <c r="D116" t="s">
        <v>70</v>
      </c>
      <c r="E116" t="s">
        <v>141</v>
      </c>
      <c r="F116" t="s">
        <v>320</v>
      </c>
      <c r="G116" t="str">
        <f>"00027809"</f>
        <v>00027809</v>
      </c>
      <c r="H116" t="s">
        <v>321</v>
      </c>
      <c r="I116">
        <v>0</v>
      </c>
      <c r="J116">
        <v>400</v>
      </c>
      <c r="K116">
        <v>0</v>
      </c>
      <c r="L116">
        <v>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322</v>
      </c>
    </row>
    <row r="117" spans="1:30" x14ac:dyDescent="0.25">
      <c r="H117" t="s">
        <v>323</v>
      </c>
    </row>
    <row r="118" spans="1:30" x14ac:dyDescent="0.25">
      <c r="A118">
        <v>56</v>
      </c>
      <c r="B118">
        <v>1648</v>
      </c>
      <c r="C118" t="s">
        <v>324</v>
      </c>
      <c r="D118" t="s">
        <v>325</v>
      </c>
      <c r="E118" t="s">
        <v>111</v>
      </c>
      <c r="F118" t="s">
        <v>326</v>
      </c>
      <c r="G118" t="str">
        <f>"00323922"</f>
        <v>00323922</v>
      </c>
      <c r="H118" t="s">
        <v>327</v>
      </c>
      <c r="I118">
        <v>0</v>
      </c>
      <c r="J118">
        <v>0</v>
      </c>
      <c r="K118">
        <v>0</v>
      </c>
      <c r="L118">
        <v>260</v>
      </c>
      <c r="M118">
        <v>0</v>
      </c>
      <c r="N118">
        <v>50</v>
      </c>
      <c r="O118">
        <v>70</v>
      </c>
      <c r="P118">
        <v>0</v>
      </c>
      <c r="Q118">
        <v>30</v>
      </c>
      <c r="R118">
        <v>30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328</v>
      </c>
    </row>
    <row r="119" spans="1:30" x14ac:dyDescent="0.25">
      <c r="H119" t="s">
        <v>329</v>
      </c>
    </row>
    <row r="120" spans="1:30" x14ac:dyDescent="0.25">
      <c r="A120">
        <v>57</v>
      </c>
      <c r="B120">
        <v>5221</v>
      </c>
      <c r="C120" t="s">
        <v>330</v>
      </c>
      <c r="D120" t="s">
        <v>331</v>
      </c>
      <c r="E120" t="s">
        <v>62</v>
      </c>
      <c r="F120" t="s">
        <v>332</v>
      </c>
      <c r="G120" t="str">
        <f>"201511042603"</f>
        <v>201511042603</v>
      </c>
      <c r="H120">
        <v>858</v>
      </c>
      <c r="I120">
        <v>0</v>
      </c>
      <c r="J120">
        <v>0</v>
      </c>
      <c r="K120">
        <v>0</v>
      </c>
      <c r="L120">
        <v>260</v>
      </c>
      <c r="M120">
        <v>0</v>
      </c>
      <c r="N120">
        <v>70</v>
      </c>
      <c r="O120">
        <v>50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>
        <v>1826</v>
      </c>
    </row>
    <row r="121" spans="1:30" x14ac:dyDescent="0.25">
      <c r="H121" t="s">
        <v>333</v>
      </c>
    </row>
    <row r="122" spans="1:30" x14ac:dyDescent="0.25">
      <c r="A122">
        <v>58</v>
      </c>
      <c r="B122">
        <v>2214</v>
      </c>
      <c r="C122" t="s">
        <v>334</v>
      </c>
      <c r="D122" t="s">
        <v>209</v>
      </c>
      <c r="E122" t="s">
        <v>335</v>
      </c>
      <c r="F122" t="s">
        <v>336</v>
      </c>
      <c r="G122" t="str">
        <f>"201504004658"</f>
        <v>201504004658</v>
      </c>
      <c r="H122" t="s">
        <v>337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42</v>
      </c>
      <c r="W122">
        <v>294</v>
      </c>
      <c r="X122">
        <v>0</v>
      </c>
      <c r="Z122">
        <v>1</v>
      </c>
      <c r="AA122">
        <v>0</v>
      </c>
      <c r="AB122">
        <v>24</v>
      </c>
      <c r="AC122">
        <v>408</v>
      </c>
      <c r="AD122" t="s">
        <v>338</v>
      </c>
    </row>
    <row r="123" spans="1:30" x14ac:dyDescent="0.25">
      <c r="H123" t="s">
        <v>339</v>
      </c>
    </row>
    <row r="124" spans="1:30" x14ac:dyDescent="0.25">
      <c r="A124">
        <v>59</v>
      </c>
      <c r="B124">
        <v>3781</v>
      </c>
      <c r="C124" t="s">
        <v>340</v>
      </c>
      <c r="D124" t="s">
        <v>234</v>
      </c>
      <c r="E124" t="s">
        <v>341</v>
      </c>
      <c r="F124" t="s">
        <v>342</v>
      </c>
      <c r="G124" t="str">
        <f>"201402005577"</f>
        <v>201402005577</v>
      </c>
      <c r="H124">
        <v>693</v>
      </c>
      <c r="I124">
        <v>0</v>
      </c>
      <c r="J124">
        <v>0</v>
      </c>
      <c r="K124">
        <v>0</v>
      </c>
      <c r="L124">
        <v>200</v>
      </c>
      <c r="M124">
        <v>30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60</v>
      </c>
      <c r="W124">
        <v>420</v>
      </c>
      <c r="X124">
        <v>0</v>
      </c>
      <c r="Z124">
        <v>0</v>
      </c>
      <c r="AA124">
        <v>0</v>
      </c>
      <c r="AB124">
        <v>24</v>
      </c>
      <c r="AC124">
        <v>408</v>
      </c>
      <c r="AD124">
        <v>1821</v>
      </c>
    </row>
    <row r="125" spans="1:30" x14ac:dyDescent="0.25">
      <c r="H125" t="s">
        <v>343</v>
      </c>
    </row>
    <row r="126" spans="1:30" x14ac:dyDescent="0.25">
      <c r="A126">
        <v>60</v>
      </c>
      <c r="B126">
        <v>4126</v>
      </c>
      <c r="C126" t="s">
        <v>344</v>
      </c>
      <c r="D126" t="s">
        <v>141</v>
      </c>
      <c r="E126" t="s">
        <v>62</v>
      </c>
      <c r="F126" t="s">
        <v>345</v>
      </c>
      <c r="G126" t="str">
        <f>"201412006322"</f>
        <v>201412006322</v>
      </c>
      <c r="H126" t="s">
        <v>346</v>
      </c>
      <c r="I126">
        <v>0</v>
      </c>
      <c r="J126">
        <v>0</v>
      </c>
      <c r="K126">
        <v>0</v>
      </c>
      <c r="L126">
        <v>260</v>
      </c>
      <c r="M126">
        <v>0</v>
      </c>
      <c r="N126">
        <v>50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347</v>
      </c>
    </row>
    <row r="127" spans="1:30" x14ac:dyDescent="0.25">
      <c r="H127" t="s">
        <v>348</v>
      </c>
    </row>
    <row r="128" spans="1:30" x14ac:dyDescent="0.25">
      <c r="A128">
        <v>61</v>
      </c>
      <c r="B128">
        <v>3019</v>
      </c>
      <c r="C128" t="s">
        <v>62</v>
      </c>
      <c r="D128" t="s">
        <v>349</v>
      </c>
      <c r="E128" t="s">
        <v>350</v>
      </c>
      <c r="F128" t="s">
        <v>351</v>
      </c>
      <c r="G128" t="str">
        <f>"00254419"</f>
        <v>00254419</v>
      </c>
      <c r="H128" t="s">
        <v>327</v>
      </c>
      <c r="I128">
        <v>0</v>
      </c>
      <c r="J128">
        <v>400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352</v>
      </c>
    </row>
    <row r="129" spans="1:30" x14ac:dyDescent="0.25">
      <c r="H129" t="s">
        <v>353</v>
      </c>
    </row>
    <row r="130" spans="1:30" x14ac:dyDescent="0.25">
      <c r="A130">
        <v>62</v>
      </c>
      <c r="B130">
        <v>4835</v>
      </c>
      <c r="C130" t="s">
        <v>354</v>
      </c>
      <c r="D130" t="s">
        <v>355</v>
      </c>
      <c r="E130" t="s">
        <v>356</v>
      </c>
      <c r="F130" t="s">
        <v>357</v>
      </c>
      <c r="G130" t="str">
        <f>"00308787"</f>
        <v>00308787</v>
      </c>
      <c r="H130" t="s">
        <v>358</v>
      </c>
      <c r="I130">
        <v>150</v>
      </c>
      <c r="J130">
        <v>0</v>
      </c>
      <c r="K130">
        <v>0</v>
      </c>
      <c r="L130">
        <v>200</v>
      </c>
      <c r="M130">
        <v>0</v>
      </c>
      <c r="N130">
        <v>30</v>
      </c>
      <c r="O130">
        <v>30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359</v>
      </c>
    </row>
    <row r="131" spans="1:30" x14ac:dyDescent="0.25">
      <c r="H131" t="s">
        <v>360</v>
      </c>
    </row>
    <row r="132" spans="1:30" x14ac:dyDescent="0.25">
      <c r="A132">
        <v>63</v>
      </c>
      <c r="B132">
        <v>4257</v>
      </c>
      <c r="C132" t="s">
        <v>361</v>
      </c>
      <c r="D132" t="s">
        <v>111</v>
      </c>
      <c r="E132" t="s">
        <v>263</v>
      </c>
      <c r="F132" t="s">
        <v>362</v>
      </c>
      <c r="G132" t="str">
        <f>"201603000417"</f>
        <v>201603000417</v>
      </c>
      <c r="H132" t="s">
        <v>363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50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60</v>
      </c>
      <c r="W132">
        <v>420</v>
      </c>
      <c r="X132">
        <v>0</v>
      </c>
      <c r="Z132">
        <v>0</v>
      </c>
      <c r="AA132">
        <v>0</v>
      </c>
      <c r="AB132">
        <v>24</v>
      </c>
      <c r="AC132">
        <v>408</v>
      </c>
      <c r="AD132" t="s">
        <v>364</v>
      </c>
    </row>
    <row r="133" spans="1:30" x14ac:dyDescent="0.25">
      <c r="H133" t="s">
        <v>365</v>
      </c>
    </row>
    <row r="134" spans="1:30" x14ac:dyDescent="0.25">
      <c r="A134">
        <v>64</v>
      </c>
      <c r="B134">
        <v>3026</v>
      </c>
      <c r="C134" t="s">
        <v>366</v>
      </c>
      <c r="D134" t="s">
        <v>367</v>
      </c>
      <c r="E134" t="s">
        <v>89</v>
      </c>
      <c r="F134" t="s">
        <v>368</v>
      </c>
      <c r="G134" t="str">
        <f>"00017984"</f>
        <v>00017984</v>
      </c>
      <c r="H134" t="s">
        <v>369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60</v>
      </c>
      <c r="W134">
        <v>420</v>
      </c>
      <c r="X134">
        <v>0</v>
      </c>
      <c r="Z134">
        <v>0</v>
      </c>
      <c r="AA134">
        <v>0</v>
      </c>
      <c r="AB134">
        <v>24</v>
      </c>
      <c r="AC134">
        <v>408</v>
      </c>
      <c r="AD134" t="s">
        <v>370</v>
      </c>
    </row>
    <row r="135" spans="1:30" x14ac:dyDescent="0.25">
      <c r="H135" t="s">
        <v>371</v>
      </c>
    </row>
    <row r="136" spans="1:30" x14ac:dyDescent="0.25">
      <c r="A136">
        <v>65</v>
      </c>
      <c r="B136">
        <v>2560</v>
      </c>
      <c r="C136" t="s">
        <v>372</v>
      </c>
      <c r="D136" t="s">
        <v>101</v>
      </c>
      <c r="E136" t="s">
        <v>62</v>
      </c>
      <c r="F136" t="s">
        <v>373</v>
      </c>
      <c r="G136" t="str">
        <f>"201507000158"</f>
        <v>201507000158</v>
      </c>
      <c r="H136" t="s">
        <v>374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30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72</v>
      </c>
      <c r="W136">
        <v>504</v>
      </c>
      <c r="X136">
        <v>0</v>
      </c>
      <c r="Z136">
        <v>0</v>
      </c>
      <c r="AA136">
        <v>0</v>
      </c>
      <c r="AB136">
        <v>12</v>
      </c>
      <c r="AC136">
        <v>204</v>
      </c>
      <c r="AD136" t="s">
        <v>375</v>
      </c>
    </row>
    <row r="137" spans="1:30" x14ac:dyDescent="0.25">
      <c r="H137" t="s">
        <v>376</v>
      </c>
    </row>
    <row r="138" spans="1:30" x14ac:dyDescent="0.25">
      <c r="A138">
        <v>66</v>
      </c>
      <c r="B138">
        <v>3050</v>
      </c>
      <c r="C138" t="s">
        <v>377</v>
      </c>
      <c r="D138" t="s">
        <v>285</v>
      </c>
      <c r="E138" t="s">
        <v>111</v>
      </c>
      <c r="F138" t="s">
        <v>378</v>
      </c>
      <c r="G138" t="str">
        <f>"200802002598"</f>
        <v>200802002598</v>
      </c>
      <c r="H138" t="s">
        <v>379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60</v>
      </c>
      <c r="W138">
        <v>420</v>
      </c>
      <c r="X138">
        <v>0</v>
      </c>
      <c r="Z138">
        <v>0</v>
      </c>
      <c r="AA138">
        <v>0</v>
      </c>
      <c r="AB138">
        <v>24</v>
      </c>
      <c r="AC138">
        <v>408</v>
      </c>
      <c r="AD138" t="s">
        <v>380</v>
      </c>
    </row>
    <row r="139" spans="1:30" x14ac:dyDescent="0.25">
      <c r="H139" t="s">
        <v>381</v>
      </c>
    </row>
    <row r="140" spans="1:30" x14ac:dyDescent="0.25">
      <c r="A140">
        <v>67</v>
      </c>
      <c r="B140">
        <v>915</v>
      </c>
      <c r="C140" t="s">
        <v>382</v>
      </c>
      <c r="D140" t="s">
        <v>35</v>
      </c>
      <c r="E140" t="s">
        <v>62</v>
      </c>
      <c r="F140" t="s">
        <v>383</v>
      </c>
      <c r="G140" t="str">
        <f>"201412003564"</f>
        <v>201412003564</v>
      </c>
      <c r="H140" t="s">
        <v>384</v>
      </c>
      <c r="I140">
        <v>0</v>
      </c>
      <c r="J140">
        <v>0</v>
      </c>
      <c r="K140">
        <v>0</v>
      </c>
      <c r="L140">
        <v>260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385</v>
      </c>
    </row>
    <row r="141" spans="1:30" x14ac:dyDescent="0.25">
      <c r="H141" t="s">
        <v>386</v>
      </c>
    </row>
    <row r="142" spans="1:30" x14ac:dyDescent="0.25">
      <c r="A142">
        <v>68</v>
      </c>
      <c r="B142">
        <v>2925</v>
      </c>
      <c r="C142" t="s">
        <v>387</v>
      </c>
      <c r="D142" t="s">
        <v>27</v>
      </c>
      <c r="E142" t="s">
        <v>56</v>
      </c>
      <c r="F142" t="s">
        <v>388</v>
      </c>
      <c r="G142" t="str">
        <f>"00359705"</f>
        <v>00359705</v>
      </c>
      <c r="H142" t="s">
        <v>389</v>
      </c>
      <c r="I142">
        <v>150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0</v>
      </c>
      <c r="P142">
        <v>30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390</v>
      </c>
    </row>
    <row r="143" spans="1:30" x14ac:dyDescent="0.25">
      <c r="H143" t="s">
        <v>391</v>
      </c>
    </row>
    <row r="144" spans="1:30" x14ac:dyDescent="0.25">
      <c r="A144">
        <v>69</v>
      </c>
      <c r="B144">
        <v>1317</v>
      </c>
      <c r="C144" t="s">
        <v>392</v>
      </c>
      <c r="D144" t="s">
        <v>14</v>
      </c>
      <c r="E144" t="s">
        <v>62</v>
      </c>
      <c r="F144" t="s">
        <v>393</v>
      </c>
      <c r="G144" t="str">
        <f>"201412007172"</f>
        <v>201412007172</v>
      </c>
      <c r="H144" t="s">
        <v>394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60</v>
      </c>
      <c r="W144">
        <v>420</v>
      </c>
      <c r="X144">
        <v>0</v>
      </c>
      <c r="Z144">
        <v>0</v>
      </c>
      <c r="AA144">
        <v>0</v>
      </c>
      <c r="AB144">
        <v>24</v>
      </c>
      <c r="AC144">
        <v>408</v>
      </c>
      <c r="AD144" t="s">
        <v>395</v>
      </c>
    </row>
    <row r="145" spans="1:30" x14ac:dyDescent="0.25">
      <c r="H145" t="s">
        <v>396</v>
      </c>
    </row>
    <row r="146" spans="1:30" x14ac:dyDescent="0.25">
      <c r="A146">
        <v>70</v>
      </c>
      <c r="B146">
        <v>3415</v>
      </c>
      <c r="C146" t="s">
        <v>397</v>
      </c>
      <c r="D146" t="s">
        <v>355</v>
      </c>
      <c r="E146" t="s">
        <v>398</v>
      </c>
      <c r="F146" t="s">
        <v>399</v>
      </c>
      <c r="G146" t="str">
        <f>"00344795"</f>
        <v>00344795</v>
      </c>
      <c r="H146">
        <v>803</v>
      </c>
      <c r="I146">
        <v>0</v>
      </c>
      <c r="J146">
        <v>0</v>
      </c>
      <c r="K146">
        <v>0</v>
      </c>
      <c r="L146">
        <v>260</v>
      </c>
      <c r="M146">
        <v>0</v>
      </c>
      <c r="N146">
        <v>70</v>
      </c>
      <c r="O146">
        <v>30</v>
      </c>
      <c r="P146">
        <v>50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>
        <v>1801</v>
      </c>
    </row>
    <row r="147" spans="1:30" x14ac:dyDescent="0.25">
      <c r="H147" t="s">
        <v>400</v>
      </c>
    </row>
    <row r="148" spans="1:30" x14ac:dyDescent="0.25">
      <c r="A148">
        <v>71</v>
      </c>
      <c r="B148">
        <v>415</v>
      </c>
      <c r="C148" t="s">
        <v>401</v>
      </c>
      <c r="D148" t="s">
        <v>402</v>
      </c>
      <c r="E148" t="s">
        <v>101</v>
      </c>
      <c r="F148" t="s">
        <v>403</v>
      </c>
      <c r="G148" t="str">
        <f>"201412002030"</f>
        <v>201412002030</v>
      </c>
      <c r="H148" t="s">
        <v>404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56</v>
      </c>
      <c r="W148">
        <v>392</v>
      </c>
      <c r="X148">
        <v>0</v>
      </c>
      <c r="Z148">
        <v>0</v>
      </c>
      <c r="AA148">
        <v>0</v>
      </c>
      <c r="AB148">
        <v>24</v>
      </c>
      <c r="AC148">
        <v>408</v>
      </c>
      <c r="AD148" t="s">
        <v>405</v>
      </c>
    </row>
    <row r="149" spans="1:30" x14ac:dyDescent="0.25">
      <c r="H149" t="s">
        <v>406</v>
      </c>
    </row>
    <row r="150" spans="1:30" x14ac:dyDescent="0.25">
      <c r="A150">
        <v>72</v>
      </c>
      <c r="B150">
        <v>372</v>
      </c>
      <c r="C150" t="s">
        <v>407</v>
      </c>
      <c r="D150" t="s">
        <v>14</v>
      </c>
      <c r="E150" t="s">
        <v>89</v>
      </c>
      <c r="F150" t="s">
        <v>408</v>
      </c>
      <c r="G150" t="str">
        <f>"00029533"</f>
        <v>00029533</v>
      </c>
      <c r="H150" t="s">
        <v>409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50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72</v>
      </c>
      <c r="W150">
        <v>504</v>
      </c>
      <c r="X150">
        <v>0</v>
      </c>
      <c r="Z150">
        <v>0</v>
      </c>
      <c r="AA150">
        <v>0</v>
      </c>
      <c r="AB150">
        <v>12</v>
      </c>
      <c r="AC150">
        <v>204</v>
      </c>
      <c r="AD150" t="s">
        <v>410</v>
      </c>
    </row>
    <row r="151" spans="1:30" x14ac:dyDescent="0.25">
      <c r="H151" t="s">
        <v>411</v>
      </c>
    </row>
    <row r="152" spans="1:30" x14ac:dyDescent="0.25">
      <c r="A152">
        <v>73</v>
      </c>
      <c r="B152">
        <v>2914</v>
      </c>
      <c r="C152" t="s">
        <v>412</v>
      </c>
      <c r="D152" t="s">
        <v>413</v>
      </c>
      <c r="E152" t="s">
        <v>273</v>
      </c>
      <c r="F152" t="s">
        <v>414</v>
      </c>
      <c r="G152" t="str">
        <f>"00257722"</f>
        <v>00257722</v>
      </c>
      <c r="H152" t="s">
        <v>415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66</v>
      </c>
      <c r="W152">
        <v>462</v>
      </c>
      <c r="X152">
        <v>0</v>
      </c>
      <c r="Z152">
        <v>0</v>
      </c>
      <c r="AA152">
        <v>0</v>
      </c>
      <c r="AB152">
        <v>18</v>
      </c>
      <c r="AC152">
        <v>306</v>
      </c>
      <c r="AD152" t="s">
        <v>416</v>
      </c>
    </row>
    <row r="153" spans="1:30" x14ac:dyDescent="0.25">
      <c r="H153" t="s">
        <v>417</v>
      </c>
    </row>
    <row r="154" spans="1:30" x14ac:dyDescent="0.25">
      <c r="A154">
        <v>74</v>
      </c>
      <c r="B154">
        <v>667</v>
      </c>
      <c r="C154" t="s">
        <v>418</v>
      </c>
      <c r="D154" t="s">
        <v>245</v>
      </c>
      <c r="E154" t="s">
        <v>56</v>
      </c>
      <c r="F154" t="s">
        <v>419</v>
      </c>
      <c r="G154" t="str">
        <f>"00001768"</f>
        <v>00001768</v>
      </c>
      <c r="H154" t="s">
        <v>97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30</v>
      </c>
      <c r="S154">
        <v>0</v>
      </c>
      <c r="T154">
        <v>0</v>
      </c>
      <c r="U154">
        <v>0</v>
      </c>
      <c r="V154">
        <v>76</v>
      </c>
      <c r="W154">
        <v>532</v>
      </c>
      <c r="X154">
        <v>0</v>
      </c>
      <c r="Z154">
        <v>0</v>
      </c>
      <c r="AA154">
        <v>0</v>
      </c>
      <c r="AB154">
        <v>8</v>
      </c>
      <c r="AC154">
        <v>136</v>
      </c>
      <c r="AD154" t="s">
        <v>420</v>
      </c>
    </row>
    <row r="155" spans="1:30" x14ac:dyDescent="0.25">
      <c r="H155" t="s">
        <v>421</v>
      </c>
    </row>
    <row r="156" spans="1:30" x14ac:dyDescent="0.25">
      <c r="A156">
        <v>75</v>
      </c>
      <c r="B156">
        <v>526</v>
      </c>
      <c r="C156" t="s">
        <v>422</v>
      </c>
      <c r="D156" t="s">
        <v>169</v>
      </c>
      <c r="E156" t="s">
        <v>56</v>
      </c>
      <c r="F156" t="s">
        <v>423</v>
      </c>
      <c r="G156" t="str">
        <f>"00018346"</f>
        <v>00018346</v>
      </c>
      <c r="H156" t="s">
        <v>358</v>
      </c>
      <c r="I156">
        <v>0</v>
      </c>
      <c r="J156">
        <v>0</v>
      </c>
      <c r="K156">
        <v>0</v>
      </c>
      <c r="L156">
        <v>260</v>
      </c>
      <c r="M156">
        <v>0</v>
      </c>
      <c r="N156">
        <v>70</v>
      </c>
      <c r="O156">
        <v>0</v>
      </c>
      <c r="P156">
        <v>50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424</v>
      </c>
    </row>
    <row r="157" spans="1:30" x14ac:dyDescent="0.25">
      <c r="H157" t="s">
        <v>425</v>
      </c>
    </row>
    <row r="158" spans="1:30" x14ac:dyDescent="0.25">
      <c r="A158">
        <v>76</v>
      </c>
      <c r="B158">
        <v>446</v>
      </c>
      <c r="C158" t="s">
        <v>426</v>
      </c>
      <c r="D158" t="s">
        <v>56</v>
      </c>
      <c r="E158" t="s">
        <v>49</v>
      </c>
      <c r="F158" t="s">
        <v>427</v>
      </c>
      <c r="G158" t="str">
        <f>"200802010463"</f>
        <v>200802010463</v>
      </c>
      <c r="H158" t="s">
        <v>428</v>
      </c>
      <c r="I158">
        <v>0</v>
      </c>
      <c r="J158">
        <v>400</v>
      </c>
      <c r="K158">
        <v>0</v>
      </c>
      <c r="L158">
        <v>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429</v>
      </c>
    </row>
    <row r="159" spans="1:30" x14ac:dyDescent="0.25">
      <c r="H159" t="s">
        <v>430</v>
      </c>
    </row>
    <row r="160" spans="1:30" x14ac:dyDescent="0.25">
      <c r="A160">
        <v>77</v>
      </c>
      <c r="B160">
        <v>1327</v>
      </c>
      <c r="C160" t="s">
        <v>431</v>
      </c>
      <c r="D160" t="s">
        <v>27</v>
      </c>
      <c r="E160" t="s">
        <v>56</v>
      </c>
      <c r="F160" t="s">
        <v>432</v>
      </c>
      <c r="G160" t="str">
        <f>"00319876"</f>
        <v>00319876</v>
      </c>
      <c r="H160" t="s">
        <v>165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79</v>
      </c>
      <c r="W160">
        <v>553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433</v>
      </c>
    </row>
    <row r="161" spans="1:30" x14ac:dyDescent="0.25">
      <c r="H161" t="s">
        <v>434</v>
      </c>
    </row>
    <row r="162" spans="1:30" x14ac:dyDescent="0.25">
      <c r="A162">
        <v>78</v>
      </c>
      <c r="B162">
        <v>1121</v>
      </c>
      <c r="C162" t="s">
        <v>435</v>
      </c>
      <c r="D162" t="s">
        <v>141</v>
      </c>
      <c r="E162" t="s">
        <v>176</v>
      </c>
      <c r="F162" t="s">
        <v>436</v>
      </c>
      <c r="G162" t="str">
        <f>"201411001507"</f>
        <v>201411001507</v>
      </c>
      <c r="H162" t="s">
        <v>437</v>
      </c>
      <c r="I162">
        <v>0</v>
      </c>
      <c r="J162">
        <v>0</v>
      </c>
      <c r="K162">
        <v>0</v>
      </c>
      <c r="L162">
        <v>200</v>
      </c>
      <c r="M162">
        <v>30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60</v>
      </c>
      <c r="W162">
        <v>420</v>
      </c>
      <c r="X162">
        <v>0</v>
      </c>
      <c r="Z162">
        <v>1</v>
      </c>
      <c r="AA162">
        <v>0</v>
      </c>
      <c r="AB162">
        <v>24</v>
      </c>
      <c r="AC162">
        <v>408</v>
      </c>
      <c r="AD162" t="s">
        <v>438</v>
      </c>
    </row>
    <row r="163" spans="1:30" x14ac:dyDescent="0.25">
      <c r="H163" t="s">
        <v>439</v>
      </c>
    </row>
    <row r="164" spans="1:30" x14ac:dyDescent="0.25">
      <c r="A164">
        <v>79</v>
      </c>
      <c r="B164">
        <v>2983</v>
      </c>
      <c r="C164" t="s">
        <v>440</v>
      </c>
      <c r="D164" t="s">
        <v>441</v>
      </c>
      <c r="E164" t="s">
        <v>263</v>
      </c>
      <c r="F164" t="s">
        <v>442</v>
      </c>
      <c r="G164" t="str">
        <f>"00044879"</f>
        <v>00044879</v>
      </c>
      <c r="H164" t="s">
        <v>443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444</v>
      </c>
    </row>
    <row r="165" spans="1:30" x14ac:dyDescent="0.25">
      <c r="H165" t="s">
        <v>445</v>
      </c>
    </row>
    <row r="166" spans="1:30" x14ac:dyDescent="0.25">
      <c r="A166">
        <v>80</v>
      </c>
      <c r="B166">
        <v>4077</v>
      </c>
      <c r="C166" t="s">
        <v>446</v>
      </c>
      <c r="D166" t="s">
        <v>156</v>
      </c>
      <c r="E166" t="s">
        <v>62</v>
      </c>
      <c r="F166" t="s">
        <v>447</v>
      </c>
      <c r="G166" t="str">
        <f>"200810000154"</f>
        <v>200810000154</v>
      </c>
      <c r="H166" t="s">
        <v>448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70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444</v>
      </c>
    </row>
    <row r="167" spans="1:30" x14ac:dyDescent="0.25">
      <c r="H167" t="s">
        <v>449</v>
      </c>
    </row>
    <row r="168" spans="1:30" x14ac:dyDescent="0.25">
      <c r="A168">
        <v>81</v>
      </c>
      <c r="B168">
        <v>767</v>
      </c>
      <c r="C168" t="s">
        <v>450</v>
      </c>
      <c r="D168" t="s">
        <v>451</v>
      </c>
      <c r="E168" t="s">
        <v>89</v>
      </c>
      <c r="F168" t="s">
        <v>452</v>
      </c>
      <c r="G168" t="str">
        <f>"200803000817"</f>
        <v>200803000817</v>
      </c>
      <c r="H168" t="s">
        <v>147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0</v>
      </c>
      <c r="P168">
        <v>0</v>
      </c>
      <c r="Q168">
        <v>30</v>
      </c>
      <c r="R168">
        <v>70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453</v>
      </c>
    </row>
    <row r="169" spans="1:30" x14ac:dyDescent="0.25">
      <c r="H169" t="s">
        <v>454</v>
      </c>
    </row>
    <row r="170" spans="1:30" x14ac:dyDescent="0.25">
      <c r="A170">
        <v>82</v>
      </c>
      <c r="B170">
        <v>4654</v>
      </c>
      <c r="C170" t="s">
        <v>455</v>
      </c>
      <c r="D170" t="s">
        <v>456</v>
      </c>
      <c r="E170" t="s">
        <v>49</v>
      </c>
      <c r="F170" t="s">
        <v>457</v>
      </c>
      <c r="G170" t="str">
        <f>"00018158"</f>
        <v>00018158</v>
      </c>
      <c r="H170" t="s">
        <v>458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60</v>
      </c>
      <c r="W170">
        <v>420</v>
      </c>
      <c r="X170">
        <v>0</v>
      </c>
      <c r="Z170">
        <v>0</v>
      </c>
      <c r="AA170">
        <v>0</v>
      </c>
      <c r="AB170">
        <v>24</v>
      </c>
      <c r="AC170">
        <v>408</v>
      </c>
      <c r="AD170" t="s">
        <v>459</v>
      </c>
    </row>
    <row r="171" spans="1:30" x14ac:dyDescent="0.25">
      <c r="H171" t="s">
        <v>460</v>
      </c>
    </row>
    <row r="172" spans="1:30" x14ac:dyDescent="0.25">
      <c r="A172">
        <v>83</v>
      </c>
      <c r="B172">
        <v>3241</v>
      </c>
      <c r="C172" t="s">
        <v>461</v>
      </c>
      <c r="D172" t="s">
        <v>462</v>
      </c>
      <c r="E172" t="s">
        <v>62</v>
      </c>
      <c r="F172" t="s">
        <v>463</v>
      </c>
      <c r="G172" t="str">
        <f>"00334977"</f>
        <v>00334977</v>
      </c>
      <c r="H172">
        <v>660</v>
      </c>
      <c r="I172">
        <v>150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74</v>
      </c>
      <c r="W172">
        <v>518</v>
      </c>
      <c r="X172">
        <v>0</v>
      </c>
      <c r="Z172">
        <v>0</v>
      </c>
      <c r="AA172">
        <v>0</v>
      </c>
      <c r="AB172">
        <v>10</v>
      </c>
      <c r="AC172">
        <v>170</v>
      </c>
      <c r="AD172">
        <v>1768</v>
      </c>
    </row>
    <row r="173" spans="1:30" x14ac:dyDescent="0.25">
      <c r="H173">
        <v>1069</v>
      </c>
    </row>
    <row r="174" spans="1:30" x14ac:dyDescent="0.25">
      <c r="A174">
        <v>84</v>
      </c>
      <c r="B174">
        <v>3444</v>
      </c>
      <c r="C174" t="s">
        <v>464</v>
      </c>
      <c r="D174" t="s">
        <v>56</v>
      </c>
      <c r="E174" t="s">
        <v>465</v>
      </c>
      <c r="F174" t="s">
        <v>466</v>
      </c>
      <c r="G174" t="str">
        <f>"00254527"</f>
        <v>00254527</v>
      </c>
      <c r="H174" t="s">
        <v>467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66</v>
      </c>
      <c r="W174">
        <v>462</v>
      </c>
      <c r="X174">
        <v>0</v>
      </c>
      <c r="Z174">
        <v>0</v>
      </c>
      <c r="AA174">
        <v>0</v>
      </c>
      <c r="AB174">
        <v>18</v>
      </c>
      <c r="AC174">
        <v>306</v>
      </c>
      <c r="AD174" t="s">
        <v>468</v>
      </c>
    </row>
    <row r="175" spans="1:30" x14ac:dyDescent="0.25">
      <c r="H175" t="s">
        <v>469</v>
      </c>
    </row>
    <row r="176" spans="1:30" x14ac:dyDescent="0.25">
      <c r="A176">
        <v>85</v>
      </c>
      <c r="B176">
        <v>4297</v>
      </c>
      <c r="C176" t="s">
        <v>470</v>
      </c>
      <c r="D176" t="s">
        <v>70</v>
      </c>
      <c r="E176" t="s">
        <v>176</v>
      </c>
      <c r="F176" t="s">
        <v>471</v>
      </c>
      <c r="G176" t="str">
        <f>"201005000163"</f>
        <v>201005000163</v>
      </c>
      <c r="H176" t="s">
        <v>472</v>
      </c>
      <c r="I176">
        <v>150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473</v>
      </c>
    </row>
    <row r="177" spans="1:30" x14ac:dyDescent="0.25">
      <c r="H177" t="s">
        <v>474</v>
      </c>
    </row>
    <row r="178" spans="1:30" x14ac:dyDescent="0.25">
      <c r="A178">
        <v>86</v>
      </c>
      <c r="B178">
        <v>5142</v>
      </c>
      <c r="C178" t="s">
        <v>475</v>
      </c>
      <c r="D178" t="s">
        <v>476</v>
      </c>
      <c r="E178" t="s">
        <v>95</v>
      </c>
      <c r="F178" t="s">
        <v>477</v>
      </c>
      <c r="G178" t="str">
        <f>"00075124"</f>
        <v>00075124</v>
      </c>
      <c r="H178" t="s">
        <v>478</v>
      </c>
      <c r="I178">
        <v>0</v>
      </c>
      <c r="J178">
        <v>0</v>
      </c>
      <c r="K178">
        <v>0</v>
      </c>
      <c r="L178">
        <v>260</v>
      </c>
      <c r="M178">
        <v>0</v>
      </c>
      <c r="N178">
        <v>70</v>
      </c>
      <c r="O178">
        <v>0</v>
      </c>
      <c r="P178">
        <v>0</v>
      </c>
      <c r="Q178">
        <v>30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479</v>
      </c>
    </row>
    <row r="179" spans="1:30" x14ac:dyDescent="0.25">
      <c r="H179" t="s">
        <v>480</v>
      </c>
    </row>
    <row r="180" spans="1:30" x14ac:dyDescent="0.25">
      <c r="A180">
        <v>87</v>
      </c>
      <c r="B180">
        <v>2863</v>
      </c>
      <c r="C180" t="s">
        <v>481</v>
      </c>
      <c r="D180" t="s">
        <v>482</v>
      </c>
      <c r="E180" t="s">
        <v>483</v>
      </c>
      <c r="F180" t="s">
        <v>484</v>
      </c>
      <c r="G180" t="str">
        <f>"00324477"</f>
        <v>00324477</v>
      </c>
      <c r="H180" t="s">
        <v>485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50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486</v>
      </c>
    </row>
    <row r="181" spans="1:30" x14ac:dyDescent="0.25">
      <c r="H181" t="s">
        <v>487</v>
      </c>
    </row>
    <row r="182" spans="1:30" x14ac:dyDescent="0.25">
      <c r="A182">
        <v>88</v>
      </c>
      <c r="B182">
        <v>5353</v>
      </c>
      <c r="C182" t="s">
        <v>488</v>
      </c>
      <c r="D182" t="s">
        <v>89</v>
      </c>
      <c r="E182" t="s">
        <v>101</v>
      </c>
      <c r="F182" t="s">
        <v>489</v>
      </c>
      <c r="G182" t="str">
        <f>"00369451"</f>
        <v>00369451</v>
      </c>
      <c r="H182" t="s">
        <v>171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62</v>
      </c>
      <c r="W182">
        <v>434</v>
      </c>
      <c r="X182">
        <v>0</v>
      </c>
      <c r="Z182">
        <v>0</v>
      </c>
      <c r="AA182">
        <v>0</v>
      </c>
      <c r="AB182">
        <v>22</v>
      </c>
      <c r="AC182">
        <v>374</v>
      </c>
      <c r="AD182" t="s">
        <v>490</v>
      </c>
    </row>
    <row r="183" spans="1:30" x14ac:dyDescent="0.25">
      <c r="H183" t="s">
        <v>491</v>
      </c>
    </row>
    <row r="184" spans="1:30" x14ac:dyDescent="0.25">
      <c r="A184">
        <v>89</v>
      </c>
      <c r="B184">
        <v>3462</v>
      </c>
      <c r="C184" t="s">
        <v>492</v>
      </c>
      <c r="D184" t="s">
        <v>56</v>
      </c>
      <c r="E184" t="s">
        <v>62</v>
      </c>
      <c r="F184" t="s">
        <v>493</v>
      </c>
      <c r="G184" t="str">
        <f>"201504002558"</f>
        <v>201504002558</v>
      </c>
      <c r="H184" t="s">
        <v>494</v>
      </c>
      <c r="I184">
        <v>150</v>
      </c>
      <c r="J184">
        <v>0</v>
      </c>
      <c r="K184">
        <v>0</v>
      </c>
      <c r="L184">
        <v>200</v>
      </c>
      <c r="M184">
        <v>0</v>
      </c>
      <c r="N184">
        <v>30</v>
      </c>
      <c r="O184">
        <v>30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495</v>
      </c>
    </row>
    <row r="185" spans="1:30" x14ac:dyDescent="0.25">
      <c r="H185" t="s">
        <v>496</v>
      </c>
    </row>
    <row r="186" spans="1:30" x14ac:dyDescent="0.25">
      <c r="A186">
        <v>90</v>
      </c>
      <c r="B186">
        <v>1981</v>
      </c>
      <c r="C186" t="s">
        <v>497</v>
      </c>
      <c r="D186" t="s">
        <v>498</v>
      </c>
      <c r="E186" t="s">
        <v>70</v>
      </c>
      <c r="F186" t="s">
        <v>499</v>
      </c>
      <c r="G186" t="str">
        <f>"00145015"</f>
        <v>00145015</v>
      </c>
      <c r="H186" t="s">
        <v>500</v>
      </c>
      <c r="I186">
        <v>0</v>
      </c>
      <c r="J186">
        <v>0</v>
      </c>
      <c r="K186">
        <v>200</v>
      </c>
      <c r="L186">
        <v>0</v>
      </c>
      <c r="M186">
        <v>0</v>
      </c>
      <c r="N186">
        <v>70</v>
      </c>
      <c r="O186">
        <v>30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72</v>
      </c>
      <c r="W186">
        <v>504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501</v>
      </c>
    </row>
    <row r="187" spans="1:30" x14ac:dyDescent="0.25">
      <c r="H187" t="s">
        <v>502</v>
      </c>
    </row>
    <row r="188" spans="1:30" x14ac:dyDescent="0.25">
      <c r="A188">
        <v>91</v>
      </c>
      <c r="B188">
        <v>240</v>
      </c>
      <c r="C188" t="s">
        <v>503</v>
      </c>
      <c r="D188" t="s">
        <v>504</v>
      </c>
      <c r="E188" t="s">
        <v>69</v>
      </c>
      <c r="F188" t="s">
        <v>505</v>
      </c>
      <c r="G188" t="str">
        <f>"200906000419"</f>
        <v>200906000419</v>
      </c>
      <c r="H188">
        <v>814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0</v>
      </c>
      <c r="P188">
        <v>0</v>
      </c>
      <c r="Q188">
        <v>30</v>
      </c>
      <c r="R188">
        <v>30</v>
      </c>
      <c r="S188">
        <v>0</v>
      </c>
      <c r="T188">
        <v>30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>
        <v>1762</v>
      </c>
    </row>
    <row r="189" spans="1:30" x14ac:dyDescent="0.25">
      <c r="H189" t="s">
        <v>506</v>
      </c>
    </row>
    <row r="190" spans="1:30" x14ac:dyDescent="0.25">
      <c r="A190">
        <v>92</v>
      </c>
      <c r="B190">
        <v>3914</v>
      </c>
      <c r="C190" t="s">
        <v>507</v>
      </c>
      <c r="D190" t="s">
        <v>176</v>
      </c>
      <c r="E190" t="s">
        <v>508</v>
      </c>
      <c r="F190" t="s">
        <v>509</v>
      </c>
      <c r="G190" t="str">
        <f>"00360357"</f>
        <v>00360357</v>
      </c>
      <c r="H190" t="s">
        <v>510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60</v>
      </c>
      <c r="W190">
        <v>420</v>
      </c>
      <c r="X190">
        <v>0</v>
      </c>
      <c r="Z190">
        <v>0</v>
      </c>
      <c r="AA190">
        <v>0</v>
      </c>
      <c r="AB190">
        <v>24</v>
      </c>
      <c r="AC190">
        <v>408</v>
      </c>
      <c r="AD190" t="s">
        <v>511</v>
      </c>
    </row>
    <row r="191" spans="1:30" x14ac:dyDescent="0.25">
      <c r="H191" t="s">
        <v>512</v>
      </c>
    </row>
    <row r="192" spans="1:30" x14ac:dyDescent="0.25">
      <c r="A192">
        <v>93</v>
      </c>
      <c r="B192">
        <v>4498</v>
      </c>
      <c r="C192" t="s">
        <v>513</v>
      </c>
      <c r="D192" t="s">
        <v>514</v>
      </c>
      <c r="E192" t="s">
        <v>263</v>
      </c>
      <c r="F192" t="s">
        <v>515</v>
      </c>
      <c r="G192" t="str">
        <f>"00341967"</f>
        <v>00341967</v>
      </c>
      <c r="H192" t="s">
        <v>321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30</v>
      </c>
      <c r="Q192">
        <v>30</v>
      </c>
      <c r="R192">
        <v>70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516</v>
      </c>
    </row>
    <row r="193" spans="1:30" x14ac:dyDescent="0.25">
      <c r="H193" t="s">
        <v>517</v>
      </c>
    </row>
    <row r="194" spans="1:30" x14ac:dyDescent="0.25">
      <c r="A194">
        <v>94</v>
      </c>
      <c r="B194">
        <v>5244</v>
      </c>
      <c r="C194" t="s">
        <v>518</v>
      </c>
      <c r="D194" t="s">
        <v>156</v>
      </c>
      <c r="E194" t="s">
        <v>70</v>
      </c>
      <c r="F194" t="s">
        <v>519</v>
      </c>
      <c r="G194" t="str">
        <f>"00369947"</f>
        <v>00369947</v>
      </c>
      <c r="H194" t="s">
        <v>152</v>
      </c>
      <c r="I194">
        <v>0</v>
      </c>
      <c r="J194">
        <v>0</v>
      </c>
      <c r="K194">
        <v>0</v>
      </c>
      <c r="L194">
        <v>0</v>
      </c>
      <c r="M194">
        <v>100</v>
      </c>
      <c r="N194">
        <v>50</v>
      </c>
      <c r="O194">
        <v>0</v>
      </c>
      <c r="P194">
        <v>0</v>
      </c>
      <c r="Q194">
        <v>0</v>
      </c>
      <c r="R194">
        <v>30</v>
      </c>
      <c r="S194">
        <v>0</v>
      </c>
      <c r="T194">
        <v>0</v>
      </c>
      <c r="U194">
        <v>0</v>
      </c>
      <c r="V194">
        <v>60</v>
      </c>
      <c r="W194">
        <v>420</v>
      </c>
      <c r="X194">
        <v>0</v>
      </c>
      <c r="Z194">
        <v>0</v>
      </c>
      <c r="AA194">
        <v>0</v>
      </c>
      <c r="AB194">
        <v>24</v>
      </c>
      <c r="AC194">
        <v>408</v>
      </c>
      <c r="AD194" t="s">
        <v>520</v>
      </c>
    </row>
    <row r="195" spans="1:30" x14ac:dyDescent="0.25">
      <c r="H195" t="s">
        <v>521</v>
      </c>
    </row>
    <row r="196" spans="1:30" x14ac:dyDescent="0.25">
      <c r="A196">
        <v>95</v>
      </c>
      <c r="B196">
        <v>536</v>
      </c>
      <c r="C196" t="s">
        <v>522</v>
      </c>
      <c r="D196" t="s">
        <v>156</v>
      </c>
      <c r="E196" t="s">
        <v>523</v>
      </c>
      <c r="F196" t="s">
        <v>524</v>
      </c>
      <c r="G196" t="str">
        <f>"00025106"</f>
        <v>00025106</v>
      </c>
      <c r="H196" t="s">
        <v>525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70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526</v>
      </c>
    </row>
    <row r="197" spans="1:30" x14ac:dyDescent="0.25">
      <c r="H197" t="s">
        <v>527</v>
      </c>
    </row>
    <row r="198" spans="1:30" x14ac:dyDescent="0.25">
      <c r="A198">
        <v>96</v>
      </c>
      <c r="B198">
        <v>2961</v>
      </c>
      <c r="C198" t="s">
        <v>528</v>
      </c>
      <c r="D198" t="s">
        <v>529</v>
      </c>
      <c r="E198" t="s">
        <v>49</v>
      </c>
      <c r="F198" t="s">
        <v>530</v>
      </c>
      <c r="G198" t="str">
        <f>"201507005291"</f>
        <v>201507005291</v>
      </c>
      <c r="H198" t="s">
        <v>531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30</v>
      </c>
      <c r="O198">
        <v>0</v>
      </c>
      <c r="P198">
        <v>50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47</v>
      </c>
      <c r="W198">
        <v>329</v>
      </c>
      <c r="X198">
        <v>0</v>
      </c>
      <c r="Z198">
        <v>0</v>
      </c>
      <c r="AA198">
        <v>0</v>
      </c>
      <c r="AB198">
        <v>21</v>
      </c>
      <c r="AC198">
        <v>357</v>
      </c>
      <c r="AD198" t="s">
        <v>532</v>
      </c>
    </row>
    <row r="199" spans="1:30" x14ac:dyDescent="0.25">
      <c r="H199" t="s">
        <v>533</v>
      </c>
    </row>
    <row r="200" spans="1:30" x14ac:dyDescent="0.25">
      <c r="A200">
        <v>97</v>
      </c>
      <c r="B200">
        <v>3570</v>
      </c>
      <c r="C200" t="s">
        <v>534</v>
      </c>
      <c r="D200" t="s">
        <v>535</v>
      </c>
      <c r="E200" t="s">
        <v>62</v>
      </c>
      <c r="F200" t="s">
        <v>536</v>
      </c>
      <c r="G200" t="str">
        <f>"00363416"</f>
        <v>00363416</v>
      </c>
      <c r="H200" t="s">
        <v>537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68</v>
      </c>
      <c r="W200">
        <v>476</v>
      </c>
      <c r="X200">
        <v>0</v>
      </c>
      <c r="Z200">
        <v>0</v>
      </c>
      <c r="AA200">
        <v>0</v>
      </c>
      <c r="AB200">
        <v>16</v>
      </c>
      <c r="AC200">
        <v>272</v>
      </c>
      <c r="AD200" t="s">
        <v>538</v>
      </c>
    </row>
    <row r="201" spans="1:30" x14ac:dyDescent="0.25">
      <c r="H201" t="s">
        <v>539</v>
      </c>
    </row>
    <row r="202" spans="1:30" x14ac:dyDescent="0.25">
      <c r="A202">
        <v>98</v>
      </c>
      <c r="B202">
        <v>4093</v>
      </c>
      <c r="C202" t="s">
        <v>540</v>
      </c>
      <c r="D202" t="s">
        <v>541</v>
      </c>
      <c r="E202" t="s">
        <v>56</v>
      </c>
      <c r="F202" t="s">
        <v>542</v>
      </c>
      <c r="G202" t="str">
        <f>"00017167"</f>
        <v>00017167</v>
      </c>
      <c r="H202" t="s">
        <v>543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0</v>
      </c>
      <c r="P202">
        <v>50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544</v>
      </c>
    </row>
    <row r="203" spans="1:30" x14ac:dyDescent="0.25">
      <c r="H203" t="s">
        <v>545</v>
      </c>
    </row>
    <row r="204" spans="1:30" x14ac:dyDescent="0.25">
      <c r="A204">
        <v>99</v>
      </c>
      <c r="B204">
        <v>1394</v>
      </c>
      <c r="C204" t="s">
        <v>546</v>
      </c>
      <c r="D204" t="s">
        <v>547</v>
      </c>
      <c r="E204" t="s">
        <v>49</v>
      </c>
      <c r="F204" t="s">
        <v>548</v>
      </c>
      <c r="G204" t="str">
        <f>"201401002462"</f>
        <v>201401002462</v>
      </c>
      <c r="H204" t="s">
        <v>549</v>
      </c>
      <c r="I204">
        <v>0</v>
      </c>
      <c r="J204">
        <v>0</v>
      </c>
      <c r="K204">
        <v>0</v>
      </c>
      <c r="L204">
        <v>260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550</v>
      </c>
    </row>
    <row r="205" spans="1:30" x14ac:dyDescent="0.25">
      <c r="H205" t="s">
        <v>551</v>
      </c>
    </row>
    <row r="206" spans="1:30" x14ac:dyDescent="0.25">
      <c r="A206">
        <v>100</v>
      </c>
      <c r="B206">
        <v>3938</v>
      </c>
      <c r="C206" t="s">
        <v>552</v>
      </c>
      <c r="D206" t="s">
        <v>498</v>
      </c>
      <c r="E206" t="s">
        <v>553</v>
      </c>
      <c r="F206" t="s">
        <v>554</v>
      </c>
      <c r="G206" t="str">
        <f>"00144836"</f>
        <v>00144836</v>
      </c>
      <c r="H206" t="s">
        <v>555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30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556</v>
      </c>
    </row>
    <row r="207" spans="1:30" x14ac:dyDescent="0.25">
      <c r="H207" t="s">
        <v>557</v>
      </c>
    </row>
    <row r="208" spans="1:30" x14ac:dyDescent="0.25">
      <c r="A208">
        <v>101</v>
      </c>
      <c r="B208">
        <v>4846</v>
      </c>
      <c r="C208" t="s">
        <v>558</v>
      </c>
      <c r="D208" t="s">
        <v>234</v>
      </c>
      <c r="E208" t="s">
        <v>70</v>
      </c>
      <c r="F208" t="s">
        <v>559</v>
      </c>
      <c r="G208" t="str">
        <f>"201504003734"</f>
        <v>201504003734</v>
      </c>
      <c r="H208" t="s">
        <v>525</v>
      </c>
      <c r="I208">
        <v>0</v>
      </c>
      <c r="J208">
        <v>0</v>
      </c>
      <c r="K208">
        <v>0</v>
      </c>
      <c r="L208">
        <v>260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560</v>
      </c>
    </row>
    <row r="209" spans="1:30" x14ac:dyDescent="0.25">
      <c r="H209" t="s">
        <v>561</v>
      </c>
    </row>
    <row r="210" spans="1:30" x14ac:dyDescent="0.25">
      <c r="A210">
        <v>102</v>
      </c>
      <c r="B210">
        <v>1240</v>
      </c>
      <c r="C210" t="s">
        <v>562</v>
      </c>
      <c r="D210" t="s">
        <v>563</v>
      </c>
      <c r="E210" t="s">
        <v>564</v>
      </c>
      <c r="F210" t="s">
        <v>565</v>
      </c>
      <c r="G210" t="str">
        <f>"201511042954"</f>
        <v>201511042954</v>
      </c>
      <c r="H210" t="s">
        <v>65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50</v>
      </c>
      <c r="P210">
        <v>0</v>
      </c>
      <c r="Q210">
        <v>0</v>
      </c>
      <c r="R210">
        <v>30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566</v>
      </c>
    </row>
    <row r="211" spans="1:30" x14ac:dyDescent="0.25">
      <c r="H211" t="s">
        <v>567</v>
      </c>
    </row>
    <row r="212" spans="1:30" x14ac:dyDescent="0.25">
      <c r="A212">
        <v>103</v>
      </c>
      <c r="B212">
        <v>2343</v>
      </c>
      <c r="C212" t="s">
        <v>568</v>
      </c>
      <c r="D212" t="s">
        <v>569</v>
      </c>
      <c r="E212" t="s">
        <v>367</v>
      </c>
      <c r="F212" t="s">
        <v>570</v>
      </c>
      <c r="G212" t="str">
        <f>"00363406"</f>
        <v>00363406</v>
      </c>
      <c r="H212" t="s">
        <v>571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70</v>
      </c>
      <c r="O212">
        <v>50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572</v>
      </c>
    </row>
    <row r="213" spans="1:30" x14ac:dyDescent="0.25">
      <c r="H213" t="s">
        <v>573</v>
      </c>
    </row>
    <row r="214" spans="1:30" x14ac:dyDescent="0.25">
      <c r="A214">
        <v>104</v>
      </c>
      <c r="B214">
        <v>89</v>
      </c>
      <c r="C214" t="s">
        <v>574</v>
      </c>
      <c r="D214" t="s">
        <v>234</v>
      </c>
      <c r="E214" t="s">
        <v>62</v>
      </c>
      <c r="F214" t="s">
        <v>575</v>
      </c>
      <c r="G214" t="str">
        <f>"201504000604"</f>
        <v>201504000604</v>
      </c>
      <c r="H214" t="s">
        <v>576</v>
      </c>
      <c r="I214">
        <v>0</v>
      </c>
      <c r="J214">
        <v>0</v>
      </c>
      <c r="K214">
        <v>0</v>
      </c>
      <c r="L214">
        <v>260</v>
      </c>
      <c r="M214">
        <v>0</v>
      </c>
      <c r="N214">
        <v>30</v>
      </c>
      <c r="O214">
        <v>0</v>
      </c>
      <c r="P214">
        <v>0</v>
      </c>
      <c r="Q214">
        <v>50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577</v>
      </c>
    </row>
    <row r="215" spans="1:30" x14ac:dyDescent="0.25">
      <c r="H215" t="s">
        <v>578</v>
      </c>
    </row>
    <row r="216" spans="1:30" x14ac:dyDescent="0.25">
      <c r="A216">
        <v>105</v>
      </c>
      <c r="B216">
        <v>1811</v>
      </c>
      <c r="C216" t="s">
        <v>579</v>
      </c>
      <c r="D216" t="s">
        <v>580</v>
      </c>
      <c r="E216" t="s">
        <v>49</v>
      </c>
      <c r="F216" t="s">
        <v>581</v>
      </c>
      <c r="G216" t="str">
        <f>"201402001607"</f>
        <v>201402001607</v>
      </c>
      <c r="H216" t="s">
        <v>448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30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582</v>
      </c>
    </row>
    <row r="217" spans="1:30" x14ac:dyDescent="0.25">
      <c r="H217" t="s">
        <v>583</v>
      </c>
    </row>
    <row r="218" spans="1:30" x14ac:dyDescent="0.25">
      <c r="A218">
        <v>106</v>
      </c>
      <c r="B218">
        <v>4088</v>
      </c>
      <c r="C218" t="s">
        <v>584</v>
      </c>
      <c r="D218" t="s">
        <v>115</v>
      </c>
      <c r="E218" t="s">
        <v>367</v>
      </c>
      <c r="F218" t="s">
        <v>585</v>
      </c>
      <c r="G218" t="str">
        <f>"00202147"</f>
        <v>00202147</v>
      </c>
      <c r="H218" t="s">
        <v>586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0</v>
      </c>
      <c r="P218">
        <v>50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587</v>
      </c>
    </row>
    <row r="219" spans="1:30" x14ac:dyDescent="0.25">
      <c r="H219" t="s">
        <v>588</v>
      </c>
    </row>
    <row r="220" spans="1:30" x14ac:dyDescent="0.25">
      <c r="A220">
        <v>107</v>
      </c>
      <c r="B220">
        <v>4750</v>
      </c>
      <c r="C220" t="s">
        <v>589</v>
      </c>
      <c r="D220" t="s">
        <v>590</v>
      </c>
      <c r="E220" t="s">
        <v>279</v>
      </c>
      <c r="F220" t="s">
        <v>591</v>
      </c>
      <c r="G220" t="str">
        <f>"200912000245"</f>
        <v>200912000245</v>
      </c>
      <c r="H220" t="s">
        <v>409</v>
      </c>
      <c r="I220">
        <v>0</v>
      </c>
      <c r="J220">
        <v>0</v>
      </c>
      <c r="K220">
        <v>0</v>
      </c>
      <c r="L220">
        <v>200</v>
      </c>
      <c r="M220">
        <v>30</v>
      </c>
      <c r="N220">
        <v>70</v>
      </c>
      <c r="O220">
        <v>30</v>
      </c>
      <c r="P220">
        <v>0</v>
      </c>
      <c r="Q220">
        <v>50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592</v>
      </c>
    </row>
    <row r="221" spans="1:30" x14ac:dyDescent="0.25">
      <c r="H221" t="s">
        <v>593</v>
      </c>
    </row>
    <row r="222" spans="1:30" x14ac:dyDescent="0.25">
      <c r="A222">
        <v>108</v>
      </c>
      <c r="B222">
        <v>1287</v>
      </c>
      <c r="C222" t="s">
        <v>594</v>
      </c>
      <c r="D222" t="s">
        <v>62</v>
      </c>
      <c r="E222" t="s">
        <v>49</v>
      </c>
      <c r="F222" t="s">
        <v>595</v>
      </c>
      <c r="G222" t="str">
        <f>"00077280"</f>
        <v>00077280</v>
      </c>
      <c r="H222" t="s">
        <v>596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60</v>
      </c>
      <c r="W222">
        <v>420</v>
      </c>
      <c r="X222">
        <v>0</v>
      </c>
      <c r="Z222">
        <v>1</v>
      </c>
      <c r="AA222">
        <v>0</v>
      </c>
      <c r="AB222">
        <v>24</v>
      </c>
      <c r="AC222">
        <v>408</v>
      </c>
      <c r="AD222" t="s">
        <v>597</v>
      </c>
    </row>
    <row r="223" spans="1:30" x14ac:dyDescent="0.25">
      <c r="H223" t="s">
        <v>598</v>
      </c>
    </row>
    <row r="224" spans="1:30" x14ac:dyDescent="0.25">
      <c r="A224">
        <v>109</v>
      </c>
      <c r="B224">
        <v>1659</v>
      </c>
      <c r="C224" t="s">
        <v>599</v>
      </c>
      <c r="D224" t="s">
        <v>141</v>
      </c>
      <c r="E224" t="s">
        <v>62</v>
      </c>
      <c r="F224" t="s">
        <v>600</v>
      </c>
      <c r="G224" t="str">
        <f>"201504001123"</f>
        <v>201504001123</v>
      </c>
      <c r="H224" t="s">
        <v>601</v>
      </c>
      <c r="I224">
        <v>150</v>
      </c>
      <c r="J224">
        <v>0</v>
      </c>
      <c r="K224">
        <v>0</v>
      </c>
      <c r="L224">
        <v>200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72</v>
      </c>
      <c r="W224">
        <v>504</v>
      </c>
      <c r="X224">
        <v>0</v>
      </c>
      <c r="Z224">
        <v>1</v>
      </c>
      <c r="AA224">
        <v>0</v>
      </c>
      <c r="AB224">
        <v>12</v>
      </c>
      <c r="AC224">
        <v>204</v>
      </c>
      <c r="AD224" t="s">
        <v>602</v>
      </c>
    </row>
    <row r="225" spans="1:30" x14ac:dyDescent="0.25">
      <c r="H225" t="s">
        <v>491</v>
      </c>
    </row>
    <row r="226" spans="1:30" x14ac:dyDescent="0.25">
      <c r="A226">
        <v>110</v>
      </c>
      <c r="B226">
        <v>2985</v>
      </c>
      <c r="C226" t="s">
        <v>603</v>
      </c>
      <c r="D226" t="s">
        <v>604</v>
      </c>
      <c r="E226" t="s">
        <v>111</v>
      </c>
      <c r="F226" t="s">
        <v>605</v>
      </c>
      <c r="G226" t="str">
        <f>"00139353"</f>
        <v>00139353</v>
      </c>
      <c r="H226" t="s">
        <v>606</v>
      </c>
      <c r="I226">
        <v>150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70</v>
      </c>
      <c r="W226">
        <v>490</v>
      </c>
      <c r="X226">
        <v>0</v>
      </c>
      <c r="Z226">
        <v>1</v>
      </c>
      <c r="AA226">
        <v>0</v>
      </c>
      <c r="AB226">
        <v>2</v>
      </c>
      <c r="AC226">
        <v>34</v>
      </c>
      <c r="AD226" t="s">
        <v>607</v>
      </c>
    </row>
    <row r="227" spans="1:30" x14ac:dyDescent="0.25">
      <c r="H227" t="s">
        <v>608</v>
      </c>
    </row>
    <row r="228" spans="1:30" x14ac:dyDescent="0.25">
      <c r="A228">
        <v>111</v>
      </c>
      <c r="B228">
        <v>154</v>
      </c>
      <c r="C228" t="s">
        <v>609</v>
      </c>
      <c r="D228" t="s">
        <v>610</v>
      </c>
      <c r="E228" t="s">
        <v>62</v>
      </c>
      <c r="F228" t="s">
        <v>611</v>
      </c>
      <c r="G228" t="str">
        <f>"200801008721"</f>
        <v>200801008721</v>
      </c>
      <c r="H228" t="s">
        <v>478</v>
      </c>
      <c r="I228">
        <v>0</v>
      </c>
      <c r="J228">
        <v>0</v>
      </c>
      <c r="K228">
        <v>0</v>
      </c>
      <c r="L228">
        <v>260</v>
      </c>
      <c r="M228">
        <v>0</v>
      </c>
      <c r="N228">
        <v>70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612</v>
      </c>
    </row>
    <row r="229" spans="1:30" x14ac:dyDescent="0.25">
      <c r="H229" t="s">
        <v>613</v>
      </c>
    </row>
    <row r="230" spans="1:30" x14ac:dyDescent="0.25">
      <c r="A230">
        <v>112</v>
      </c>
      <c r="B230">
        <v>4484</v>
      </c>
      <c r="C230" t="s">
        <v>614</v>
      </c>
      <c r="D230" t="s">
        <v>279</v>
      </c>
      <c r="E230" t="s">
        <v>185</v>
      </c>
      <c r="F230" t="s">
        <v>615</v>
      </c>
      <c r="G230" t="str">
        <f>"201504003534"</f>
        <v>201504003534</v>
      </c>
      <c r="H230" t="s">
        <v>616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70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617</v>
      </c>
    </row>
    <row r="231" spans="1:30" x14ac:dyDescent="0.25">
      <c r="H231" t="s">
        <v>618</v>
      </c>
    </row>
    <row r="232" spans="1:30" x14ac:dyDescent="0.25">
      <c r="A232">
        <v>113</v>
      </c>
      <c r="B232">
        <v>1792</v>
      </c>
      <c r="C232" t="s">
        <v>619</v>
      </c>
      <c r="D232" t="s">
        <v>620</v>
      </c>
      <c r="E232" t="s">
        <v>70</v>
      </c>
      <c r="F232" t="s">
        <v>621</v>
      </c>
      <c r="G232" t="str">
        <f>"201406014147"</f>
        <v>201406014147</v>
      </c>
      <c r="H232" t="s">
        <v>622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623</v>
      </c>
    </row>
    <row r="233" spans="1:30" x14ac:dyDescent="0.25">
      <c r="H233" t="s">
        <v>624</v>
      </c>
    </row>
    <row r="234" spans="1:30" x14ac:dyDescent="0.25">
      <c r="A234">
        <v>114</v>
      </c>
      <c r="B234">
        <v>1660</v>
      </c>
      <c r="C234" t="s">
        <v>625</v>
      </c>
      <c r="D234" t="s">
        <v>111</v>
      </c>
      <c r="E234" t="s">
        <v>56</v>
      </c>
      <c r="F234" t="s">
        <v>626</v>
      </c>
      <c r="G234" t="str">
        <f>"00251619"</f>
        <v>00251619</v>
      </c>
      <c r="H234" t="s">
        <v>467</v>
      </c>
      <c r="I234">
        <v>0</v>
      </c>
      <c r="J234">
        <v>0</v>
      </c>
      <c r="K234">
        <v>0</v>
      </c>
      <c r="L234">
        <v>260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72</v>
      </c>
      <c r="W234">
        <v>504</v>
      </c>
      <c r="X234">
        <v>0</v>
      </c>
      <c r="Z234">
        <v>0</v>
      </c>
      <c r="AA234">
        <v>0</v>
      </c>
      <c r="AB234">
        <v>12</v>
      </c>
      <c r="AC234">
        <v>204</v>
      </c>
      <c r="AD234" t="s">
        <v>627</v>
      </c>
    </row>
    <row r="235" spans="1:30" x14ac:dyDescent="0.25">
      <c r="H235" t="s">
        <v>628</v>
      </c>
    </row>
    <row r="236" spans="1:30" x14ac:dyDescent="0.25">
      <c r="A236">
        <v>115</v>
      </c>
      <c r="B236">
        <v>2058</v>
      </c>
      <c r="C236" t="s">
        <v>629</v>
      </c>
      <c r="D236" t="s">
        <v>514</v>
      </c>
      <c r="E236" t="s">
        <v>111</v>
      </c>
      <c r="F236" t="s">
        <v>630</v>
      </c>
      <c r="G236" t="str">
        <f>"00017695"</f>
        <v>00017695</v>
      </c>
      <c r="H236" t="s">
        <v>631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50</v>
      </c>
      <c r="O236">
        <v>30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76</v>
      </c>
      <c r="W236">
        <v>532</v>
      </c>
      <c r="X236">
        <v>0</v>
      </c>
      <c r="Z236">
        <v>0</v>
      </c>
      <c r="AA236">
        <v>0</v>
      </c>
      <c r="AB236">
        <v>8</v>
      </c>
      <c r="AC236">
        <v>136</v>
      </c>
      <c r="AD236" t="s">
        <v>632</v>
      </c>
    </row>
    <row r="237" spans="1:30" x14ac:dyDescent="0.25">
      <c r="H237" t="s">
        <v>633</v>
      </c>
    </row>
    <row r="238" spans="1:30" x14ac:dyDescent="0.25">
      <c r="A238">
        <v>116</v>
      </c>
      <c r="B238">
        <v>2786</v>
      </c>
      <c r="C238" t="s">
        <v>634</v>
      </c>
      <c r="D238" t="s">
        <v>635</v>
      </c>
      <c r="E238" t="s">
        <v>95</v>
      </c>
      <c r="F238" t="s">
        <v>636</v>
      </c>
      <c r="G238" t="str">
        <f>"201406007165"</f>
        <v>201406007165</v>
      </c>
      <c r="H238" t="s">
        <v>637</v>
      </c>
      <c r="I238">
        <v>0</v>
      </c>
      <c r="J238">
        <v>0</v>
      </c>
      <c r="K238">
        <v>0</v>
      </c>
      <c r="L238">
        <v>200</v>
      </c>
      <c r="M238">
        <v>30</v>
      </c>
      <c r="N238">
        <v>70</v>
      </c>
      <c r="O238">
        <v>50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638</v>
      </c>
    </row>
    <row r="239" spans="1:30" x14ac:dyDescent="0.25">
      <c r="H239" t="s">
        <v>639</v>
      </c>
    </row>
    <row r="240" spans="1:30" x14ac:dyDescent="0.25">
      <c r="A240">
        <v>117</v>
      </c>
      <c r="B240">
        <v>4520</v>
      </c>
      <c r="C240" t="s">
        <v>640</v>
      </c>
      <c r="D240" t="s">
        <v>641</v>
      </c>
      <c r="E240" t="s">
        <v>150</v>
      </c>
      <c r="F240" t="s">
        <v>642</v>
      </c>
      <c r="G240" t="str">
        <f>"00332141"</f>
        <v>00332141</v>
      </c>
      <c r="H240" t="s">
        <v>643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644</v>
      </c>
    </row>
    <row r="241" spans="1:30" x14ac:dyDescent="0.25">
      <c r="H241" t="s">
        <v>645</v>
      </c>
    </row>
    <row r="242" spans="1:30" x14ac:dyDescent="0.25">
      <c r="A242">
        <v>118</v>
      </c>
      <c r="B242">
        <v>2367</v>
      </c>
      <c r="C242" t="s">
        <v>646</v>
      </c>
      <c r="D242" t="s">
        <v>27</v>
      </c>
      <c r="E242" t="s">
        <v>62</v>
      </c>
      <c r="F242" t="s">
        <v>647</v>
      </c>
      <c r="G242" t="str">
        <f>"201504000975"</f>
        <v>201504000975</v>
      </c>
      <c r="H242" t="s">
        <v>648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30</v>
      </c>
      <c r="O242">
        <v>30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76</v>
      </c>
      <c r="W242">
        <v>532</v>
      </c>
      <c r="X242">
        <v>0</v>
      </c>
      <c r="Z242">
        <v>0</v>
      </c>
      <c r="AA242">
        <v>0</v>
      </c>
      <c r="AB242">
        <v>8</v>
      </c>
      <c r="AC242">
        <v>136</v>
      </c>
      <c r="AD242" t="s">
        <v>644</v>
      </c>
    </row>
    <row r="243" spans="1:30" x14ac:dyDescent="0.25">
      <c r="H243" t="s">
        <v>649</v>
      </c>
    </row>
    <row r="244" spans="1:30" x14ac:dyDescent="0.25">
      <c r="A244">
        <v>119</v>
      </c>
      <c r="B244">
        <v>376</v>
      </c>
      <c r="C244" t="s">
        <v>650</v>
      </c>
      <c r="D244" t="s">
        <v>314</v>
      </c>
      <c r="E244" t="s">
        <v>15</v>
      </c>
      <c r="F244" t="s">
        <v>651</v>
      </c>
      <c r="G244" t="str">
        <f>"00140154"</f>
        <v>00140154</v>
      </c>
      <c r="H244" t="s">
        <v>652</v>
      </c>
      <c r="I244">
        <v>0</v>
      </c>
      <c r="J244">
        <v>0</v>
      </c>
      <c r="K244">
        <v>0</v>
      </c>
      <c r="L244">
        <v>200</v>
      </c>
      <c r="M244">
        <v>30</v>
      </c>
      <c r="N244">
        <v>70</v>
      </c>
      <c r="O244">
        <v>0</v>
      </c>
      <c r="P244">
        <v>30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653</v>
      </c>
    </row>
    <row r="245" spans="1:30" x14ac:dyDescent="0.25">
      <c r="H245" t="s">
        <v>654</v>
      </c>
    </row>
    <row r="246" spans="1:30" x14ac:dyDescent="0.25">
      <c r="A246">
        <v>120</v>
      </c>
      <c r="B246">
        <v>2915</v>
      </c>
      <c r="C246" t="s">
        <v>655</v>
      </c>
      <c r="D246" t="s">
        <v>656</v>
      </c>
      <c r="E246" t="s">
        <v>185</v>
      </c>
      <c r="F246" t="s">
        <v>657</v>
      </c>
      <c r="G246" t="str">
        <f>"00020723"</f>
        <v>00020723</v>
      </c>
      <c r="H246" t="s">
        <v>658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30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659</v>
      </c>
    </row>
    <row r="247" spans="1:30" x14ac:dyDescent="0.25">
      <c r="H247" t="s">
        <v>660</v>
      </c>
    </row>
    <row r="248" spans="1:30" x14ac:dyDescent="0.25">
      <c r="A248">
        <v>121</v>
      </c>
      <c r="B248">
        <v>2511</v>
      </c>
      <c r="C248" t="s">
        <v>661</v>
      </c>
      <c r="D248" t="s">
        <v>662</v>
      </c>
      <c r="E248" t="s">
        <v>141</v>
      </c>
      <c r="F248" t="s">
        <v>663</v>
      </c>
      <c r="G248" t="str">
        <f>"200712004417"</f>
        <v>200712004417</v>
      </c>
      <c r="H248" t="s">
        <v>310</v>
      </c>
      <c r="I248">
        <v>0</v>
      </c>
      <c r="J248">
        <v>0</v>
      </c>
      <c r="K248">
        <v>0</v>
      </c>
      <c r="L248">
        <v>0</v>
      </c>
      <c r="M248">
        <v>100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60</v>
      </c>
      <c r="W248">
        <v>420</v>
      </c>
      <c r="X248">
        <v>0</v>
      </c>
      <c r="Z248">
        <v>0</v>
      </c>
      <c r="AA248">
        <v>0</v>
      </c>
      <c r="AB248">
        <v>24</v>
      </c>
      <c r="AC248">
        <v>408</v>
      </c>
      <c r="AD248" t="s">
        <v>659</v>
      </c>
    </row>
    <row r="249" spans="1:30" x14ac:dyDescent="0.25">
      <c r="H249" t="s">
        <v>664</v>
      </c>
    </row>
    <row r="250" spans="1:30" x14ac:dyDescent="0.25">
      <c r="A250">
        <v>122</v>
      </c>
      <c r="B250">
        <v>1554</v>
      </c>
      <c r="C250" t="s">
        <v>665</v>
      </c>
      <c r="D250" t="s">
        <v>666</v>
      </c>
      <c r="E250" t="s">
        <v>70</v>
      </c>
      <c r="F250" t="s">
        <v>667</v>
      </c>
      <c r="G250" t="str">
        <f>"00109607"</f>
        <v>00109607</v>
      </c>
      <c r="H250" t="s">
        <v>668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72</v>
      </c>
      <c r="W250">
        <v>504</v>
      </c>
      <c r="X250">
        <v>0</v>
      </c>
      <c r="Z250">
        <v>0</v>
      </c>
      <c r="AA250">
        <v>0</v>
      </c>
      <c r="AB250">
        <v>12</v>
      </c>
      <c r="AC250">
        <v>204</v>
      </c>
      <c r="AD250" t="s">
        <v>669</v>
      </c>
    </row>
    <row r="251" spans="1:30" x14ac:dyDescent="0.25">
      <c r="H251" t="s">
        <v>670</v>
      </c>
    </row>
    <row r="252" spans="1:30" x14ac:dyDescent="0.25">
      <c r="A252">
        <v>123</v>
      </c>
      <c r="B252">
        <v>531</v>
      </c>
      <c r="C252" t="s">
        <v>671</v>
      </c>
      <c r="D252" t="s">
        <v>156</v>
      </c>
      <c r="E252" t="s">
        <v>63</v>
      </c>
      <c r="F252" t="s">
        <v>672</v>
      </c>
      <c r="G252" t="str">
        <f>"00250237"</f>
        <v>00250237</v>
      </c>
      <c r="H252" t="s">
        <v>226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70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673</v>
      </c>
    </row>
    <row r="253" spans="1:30" x14ac:dyDescent="0.25">
      <c r="H253" t="s">
        <v>674</v>
      </c>
    </row>
    <row r="254" spans="1:30" x14ac:dyDescent="0.25">
      <c r="A254">
        <v>124</v>
      </c>
      <c r="B254">
        <v>478</v>
      </c>
      <c r="C254" t="s">
        <v>675</v>
      </c>
      <c r="D254" t="s">
        <v>48</v>
      </c>
      <c r="E254" t="s">
        <v>676</v>
      </c>
      <c r="F254" t="s">
        <v>677</v>
      </c>
      <c r="G254" t="str">
        <f>"00081897"</f>
        <v>00081897</v>
      </c>
      <c r="H254" t="s">
        <v>549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50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678</v>
      </c>
    </row>
    <row r="255" spans="1:30" x14ac:dyDescent="0.25">
      <c r="H255" t="s">
        <v>679</v>
      </c>
    </row>
    <row r="256" spans="1:30" x14ac:dyDescent="0.25">
      <c r="A256">
        <v>125</v>
      </c>
      <c r="B256">
        <v>617</v>
      </c>
      <c r="C256" t="s">
        <v>680</v>
      </c>
      <c r="D256" t="s">
        <v>56</v>
      </c>
      <c r="E256" t="s">
        <v>263</v>
      </c>
      <c r="F256" t="s">
        <v>681</v>
      </c>
      <c r="G256" t="str">
        <f>"201402007742"</f>
        <v>201402007742</v>
      </c>
      <c r="H256" t="s">
        <v>194</v>
      </c>
      <c r="I256">
        <v>150</v>
      </c>
      <c r="J256">
        <v>0</v>
      </c>
      <c r="K256">
        <v>0</v>
      </c>
      <c r="L256">
        <v>200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68</v>
      </c>
      <c r="W256">
        <v>476</v>
      </c>
      <c r="X256">
        <v>0</v>
      </c>
      <c r="Z256">
        <v>0</v>
      </c>
      <c r="AA256">
        <v>0</v>
      </c>
      <c r="AB256">
        <v>0</v>
      </c>
      <c r="AC256">
        <v>0</v>
      </c>
      <c r="AD256" t="s">
        <v>682</v>
      </c>
    </row>
    <row r="257" spans="1:30" x14ac:dyDescent="0.25">
      <c r="H257" t="s">
        <v>683</v>
      </c>
    </row>
    <row r="258" spans="1:30" x14ac:dyDescent="0.25">
      <c r="A258">
        <v>126</v>
      </c>
      <c r="B258">
        <v>2124</v>
      </c>
      <c r="C258" t="s">
        <v>684</v>
      </c>
      <c r="D258" t="s">
        <v>62</v>
      </c>
      <c r="E258" t="s">
        <v>89</v>
      </c>
      <c r="F258" t="s">
        <v>685</v>
      </c>
      <c r="G258" t="str">
        <f>"201402010305"</f>
        <v>201402010305</v>
      </c>
      <c r="H258" t="s">
        <v>126</v>
      </c>
      <c r="I258">
        <v>150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76</v>
      </c>
      <c r="W258">
        <v>532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686</v>
      </c>
    </row>
    <row r="259" spans="1:30" x14ac:dyDescent="0.25">
      <c r="H259" t="s">
        <v>687</v>
      </c>
    </row>
    <row r="260" spans="1:30" x14ac:dyDescent="0.25">
      <c r="A260">
        <v>127</v>
      </c>
      <c r="B260">
        <v>2022</v>
      </c>
      <c r="C260" t="s">
        <v>688</v>
      </c>
      <c r="D260" t="s">
        <v>689</v>
      </c>
      <c r="E260" t="s">
        <v>35</v>
      </c>
      <c r="F260" t="s">
        <v>690</v>
      </c>
      <c r="G260" t="str">
        <f>"201402003296"</f>
        <v>201402003296</v>
      </c>
      <c r="H260" t="s">
        <v>691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692</v>
      </c>
    </row>
    <row r="261" spans="1:30" x14ac:dyDescent="0.25">
      <c r="H261" t="s">
        <v>693</v>
      </c>
    </row>
    <row r="262" spans="1:30" x14ac:dyDescent="0.25">
      <c r="A262">
        <v>128</v>
      </c>
      <c r="B262">
        <v>2730</v>
      </c>
      <c r="C262" t="s">
        <v>694</v>
      </c>
      <c r="D262" t="s">
        <v>695</v>
      </c>
      <c r="E262" t="s">
        <v>367</v>
      </c>
      <c r="F262" t="s">
        <v>696</v>
      </c>
      <c r="G262" t="str">
        <f>"00369035"</f>
        <v>00369035</v>
      </c>
      <c r="H262" t="s">
        <v>697</v>
      </c>
      <c r="I262">
        <v>0</v>
      </c>
      <c r="J262">
        <v>0</v>
      </c>
      <c r="K262">
        <v>0</v>
      </c>
      <c r="L262">
        <v>0</v>
      </c>
      <c r="M262">
        <v>100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60</v>
      </c>
      <c r="W262">
        <v>420</v>
      </c>
      <c r="X262">
        <v>0</v>
      </c>
      <c r="Z262">
        <v>0</v>
      </c>
      <c r="AA262">
        <v>0</v>
      </c>
      <c r="AB262">
        <v>24</v>
      </c>
      <c r="AC262">
        <v>408</v>
      </c>
      <c r="AD262" t="s">
        <v>698</v>
      </c>
    </row>
    <row r="263" spans="1:30" x14ac:dyDescent="0.25">
      <c r="H263" t="s">
        <v>699</v>
      </c>
    </row>
    <row r="264" spans="1:30" x14ac:dyDescent="0.25">
      <c r="A264">
        <v>129</v>
      </c>
      <c r="B264">
        <v>1031</v>
      </c>
      <c r="C264" t="s">
        <v>700</v>
      </c>
      <c r="D264" t="s">
        <v>701</v>
      </c>
      <c r="E264" t="s">
        <v>285</v>
      </c>
      <c r="F264" t="s">
        <v>702</v>
      </c>
      <c r="G264" t="str">
        <f>"201402007255"</f>
        <v>201402007255</v>
      </c>
      <c r="H264" t="s">
        <v>703</v>
      </c>
      <c r="I264">
        <v>0</v>
      </c>
      <c r="J264">
        <v>0</v>
      </c>
      <c r="K264">
        <v>0</v>
      </c>
      <c r="L264">
        <v>260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704</v>
      </c>
    </row>
    <row r="265" spans="1:30" x14ac:dyDescent="0.25">
      <c r="H265" t="s">
        <v>705</v>
      </c>
    </row>
    <row r="266" spans="1:30" x14ac:dyDescent="0.25">
      <c r="A266">
        <v>130</v>
      </c>
      <c r="B266">
        <v>225</v>
      </c>
      <c r="C266" t="s">
        <v>706</v>
      </c>
      <c r="D266" t="s">
        <v>209</v>
      </c>
      <c r="E266" t="s">
        <v>279</v>
      </c>
      <c r="F266" t="s">
        <v>707</v>
      </c>
      <c r="G266" t="str">
        <f>"201504000022"</f>
        <v>201504000022</v>
      </c>
      <c r="H266">
        <v>847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>
        <v>1705</v>
      </c>
    </row>
    <row r="267" spans="1:30" x14ac:dyDescent="0.25">
      <c r="H267" t="s">
        <v>708</v>
      </c>
    </row>
    <row r="268" spans="1:30" x14ac:dyDescent="0.25">
      <c r="A268">
        <v>131</v>
      </c>
      <c r="B268">
        <v>4822</v>
      </c>
      <c r="C268" t="s">
        <v>709</v>
      </c>
      <c r="D268" t="s">
        <v>710</v>
      </c>
      <c r="E268" t="s">
        <v>70</v>
      </c>
      <c r="F268" t="s">
        <v>711</v>
      </c>
      <c r="G268" t="str">
        <f>"00152302"</f>
        <v>00152302</v>
      </c>
      <c r="H268" t="s">
        <v>78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0</v>
      </c>
      <c r="P268">
        <v>50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712</v>
      </c>
    </row>
    <row r="269" spans="1:30" x14ac:dyDescent="0.25">
      <c r="H269" t="s">
        <v>713</v>
      </c>
    </row>
    <row r="270" spans="1:30" x14ac:dyDescent="0.25">
      <c r="A270">
        <v>132</v>
      </c>
      <c r="B270">
        <v>2171</v>
      </c>
      <c r="C270" t="s">
        <v>714</v>
      </c>
      <c r="D270" t="s">
        <v>715</v>
      </c>
      <c r="E270" t="s">
        <v>89</v>
      </c>
      <c r="F270" t="s">
        <v>716</v>
      </c>
      <c r="G270" t="str">
        <f>"00251144"</f>
        <v>00251144</v>
      </c>
      <c r="H270" t="s">
        <v>717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1</v>
      </c>
      <c r="AA270">
        <v>0</v>
      </c>
      <c r="AB270">
        <v>0</v>
      </c>
      <c r="AC270">
        <v>0</v>
      </c>
      <c r="AD270" t="s">
        <v>718</v>
      </c>
    </row>
    <row r="271" spans="1:30" x14ac:dyDescent="0.25">
      <c r="H271" t="s">
        <v>719</v>
      </c>
    </row>
    <row r="272" spans="1:30" x14ac:dyDescent="0.25">
      <c r="A272">
        <v>133</v>
      </c>
      <c r="B272">
        <v>2623</v>
      </c>
      <c r="C272" t="s">
        <v>720</v>
      </c>
      <c r="D272" t="s">
        <v>234</v>
      </c>
      <c r="E272" t="s">
        <v>176</v>
      </c>
      <c r="F272" t="s">
        <v>721</v>
      </c>
      <c r="G272" t="str">
        <f>"201504002314"</f>
        <v>201504002314</v>
      </c>
      <c r="H272" t="s">
        <v>220</v>
      </c>
      <c r="I272">
        <v>0</v>
      </c>
      <c r="J272">
        <v>0</v>
      </c>
      <c r="K272">
        <v>0</v>
      </c>
      <c r="L272">
        <v>260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722</v>
      </c>
    </row>
    <row r="273" spans="1:30" x14ac:dyDescent="0.25">
      <c r="H273" t="s">
        <v>723</v>
      </c>
    </row>
    <row r="274" spans="1:30" x14ac:dyDescent="0.25">
      <c r="A274">
        <v>134</v>
      </c>
      <c r="B274">
        <v>3492</v>
      </c>
      <c r="C274" t="s">
        <v>724</v>
      </c>
      <c r="D274" t="s">
        <v>725</v>
      </c>
      <c r="E274" t="s">
        <v>263</v>
      </c>
      <c r="F274" t="s">
        <v>726</v>
      </c>
      <c r="G274" t="str">
        <f>"00363278"</f>
        <v>00363278</v>
      </c>
      <c r="H274" t="s">
        <v>194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50</v>
      </c>
      <c r="O274">
        <v>50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727</v>
      </c>
    </row>
    <row r="275" spans="1:30" x14ac:dyDescent="0.25">
      <c r="H275" t="s">
        <v>728</v>
      </c>
    </row>
    <row r="276" spans="1:30" x14ac:dyDescent="0.25">
      <c r="A276">
        <v>135</v>
      </c>
      <c r="B276">
        <v>1714</v>
      </c>
      <c r="C276" t="s">
        <v>729</v>
      </c>
      <c r="D276" t="s">
        <v>234</v>
      </c>
      <c r="E276" t="s">
        <v>70</v>
      </c>
      <c r="F276" t="s">
        <v>730</v>
      </c>
      <c r="G276" t="str">
        <f>"00212794"</f>
        <v>00212794</v>
      </c>
      <c r="H276" t="s">
        <v>731</v>
      </c>
      <c r="I276">
        <v>150</v>
      </c>
      <c r="J276">
        <v>0</v>
      </c>
      <c r="K276">
        <v>0</v>
      </c>
      <c r="L276">
        <v>200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732</v>
      </c>
    </row>
    <row r="277" spans="1:30" x14ac:dyDescent="0.25">
      <c r="H277" t="s">
        <v>733</v>
      </c>
    </row>
    <row r="278" spans="1:30" x14ac:dyDescent="0.25">
      <c r="A278">
        <v>136</v>
      </c>
      <c r="B278">
        <v>4170</v>
      </c>
      <c r="C278" t="s">
        <v>734</v>
      </c>
      <c r="D278" t="s">
        <v>735</v>
      </c>
      <c r="E278" t="s">
        <v>111</v>
      </c>
      <c r="F278" t="s">
        <v>736</v>
      </c>
      <c r="G278" t="str">
        <f>"201512000781"</f>
        <v>201512000781</v>
      </c>
      <c r="H278" t="s">
        <v>531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70</v>
      </c>
      <c r="O278">
        <v>0</v>
      </c>
      <c r="P278">
        <v>0</v>
      </c>
      <c r="Q278">
        <v>50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737</v>
      </c>
    </row>
    <row r="279" spans="1:30" x14ac:dyDescent="0.25">
      <c r="H279" t="s">
        <v>738</v>
      </c>
    </row>
    <row r="280" spans="1:30" x14ac:dyDescent="0.25">
      <c r="A280">
        <v>137</v>
      </c>
      <c r="B280">
        <v>1760</v>
      </c>
      <c r="C280" t="s">
        <v>739</v>
      </c>
      <c r="D280" t="s">
        <v>740</v>
      </c>
      <c r="E280" t="s">
        <v>56</v>
      </c>
      <c r="F280" t="s">
        <v>741</v>
      </c>
      <c r="G280" t="str">
        <f>"201504003182"</f>
        <v>201504003182</v>
      </c>
      <c r="H280">
        <v>770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70</v>
      </c>
      <c r="O280">
        <v>0</v>
      </c>
      <c r="P280">
        <v>0</v>
      </c>
      <c r="Q280">
        <v>70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>
        <v>1698</v>
      </c>
    </row>
    <row r="281" spans="1:30" x14ac:dyDescent="0.25">
      <c r="H281" t="s">
        <v>742</v>
      </c>
    </row>
    <row r="282" spans="1:30" x14ac:dyDescent="0.25">
      <c r="A282">
        <v>138</v>
      </c>
      <c r="B282">
        <v>1356</v>
      </c>
      <c r="C282" t="s">
        <v>743</v>
      </c>
      <c r="D282" t="s">
        <v>641</v>
      </c>
      <c r="E282" t="s">
        <v>141</v>
      </c>
      <c r="F282" t="s">
        <v>744</v>
      </c>
      <c r="G282" t="str">
        <f>"200712002823"</f>
        <v>200712002823</v>
      </c>
      <c r="H282" t="s">
        <v>745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70</v>
      </c>
      <c r="R282">
        <v>0</v>
      </c>
      <c r="S282">
        <v>0</v>
      </c>
      <c r="T282">
        <v>0</v>
      </c>
      <c r="U282">
        <v>0</v>
      </c>
      <c r="V282">
        <v>60</v>
      </c>
      <c r="W282">
        <v>420</v>
      </c>
      <c r="X282">
        <v>0</v>
      </c>
      <c r="Z282">
        <v>0</v>
      </c>
      <c r="AA282">
        <v>0</v>
      </c>
      <c r="AB282">
        <v>24</v>
      </c>
      <c r="AC282">
        <v>408</v>
      </c>
      <c r="AD282" t="s">
        <v>746</v>
      </c>
    </row>
    <row r="283" spans="1:30" x14ac:dyDescent="0.25">
      <c r="H283" t="s">
        <v>747</v>
      </c>
    </row>
    <row r="284" spans="1:30" x14ac:dyDescent="0.25">
      <c r="A284">
        <v>139</v>
      </c>
      <c r="B284">
        <v>2047</v>
      </c>
      <c r="C284" t="s">
        <v>748</v>
      </c>
      <c r="D284" t="s">
        <v>27</v>
      </c>
      <c r="E284" t="s">
        <v>263</v>
      </c>
      <c r="F284" t="s">
        <v>749</v>
      </c>
      <c r="G284" t="str">
        <f>"200902000287"</f>
        <v>200902000287</v>
      </c>
      <c r="H284" t="s">
        <v>158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78</v>
      </c>
      <c r="W284">
        <v>546</v>
      </c>
      <c r="X284">
        <v>0</v>
      </c>
      <c r="Z284">
        <v>0</v>
      </c>
      <c r="AA284">
        <v>0</v>
      </c>
      <c r="AB284">
        <v>6</v>
      </c>
      <c r="AC284">
        <v>102</v>
      </c>
      <c r="AD284" t="s">
        <v>750</v>
      </c>
    </row>
    <row r="285" spans="1:30" x14ac:dyDescent="0.25">
      <c r="H285" t="s">
        <v>751</v>
      </c>
    </row>
    <row r="286" spans="1:30" x14ac:dyDescent="0.25">
      <c r="A286">
        <v>140</v>
      </c>
      <c r="B286">
        <v>129</v>
      </c>
      <c r="C286" t="s">
        <v>752</v>
      </c>
      <c r="D286" t="s">
        <v>56</v>
      </c>
      <c r="E286" t="s">
        <v>62</v>
      </c>
      <c r="F286" t="s">
        <v>753</v>
      </c>
      <c r="G286" t="str">
        <f>"00015970"</f>
        <v>00015970</v>
      </c>
      <c r="H286" t="s">
        <v>754</v>
      </c>
      <c r="I286">
        <v>0</v>
      </c>
      <c r="J286">
        <v>0</v>
      </c>
      <c r="K286">
        <v>0</v>
      </c>
      <c r="L286">
        <v>260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755</v>
      </c>
    </row>
    <row r="287" spans="1:30" x14ac:dyDescent="0.25">
      <c r="H287" t="s">
        <v>756</v>
      </c>
    </row>
    <row r="288" spans="1:30" x14ac:dyDescent="0.25">
      <c r="A288">
        <v>141</v>
      </c>
      <c r="B288">
        <v>157</v>
      </c>
      <c r="C288" t="s">
        <v>757</v>
      </c>
      <c r="D288" t="s">
        <v>758</v>
      </c>
      <c r="E288" t="s">
        <v>759</v>
      </c>
      <c r="F288" t="s">
        <v>760</v>
      </c>
      <c r="G288" t="str">
        <f>"00026298"</f>
        <v>00026298</v>
      </c>
      <c r="H288">
        <v>836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>
        <v>1694</v>
      </c>
    </row>
    <row r="289" spans="1:30" x14ac:dyDescent="0.25">
      <c r="H289" t="s">
        <v>761</v>
      </c>
    </row>
    <row r="290" spans="1:30" x14ac:dyDescent="0.25">
      <c r="A290">
        <v>142</v>
      </c>
      <c r="B290">
        <v>1604</v>
      </c>
      <c r="C290" t="s">
        <v>762</v>
      </c>
      <c r="D290" t="s">
        <v>95</v>
      </c>
      <c r="E290" t="s">
        <v>141</v>
      </c>
      <c r="F290" t="s">
        <v>763</v>
      </c>
      <c r="G290" t="str">
        <f>"201412003831"</f>
        <v>201412003831</v>
      </c>
      <c r="H290" t="s">
        <v>586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764</v>
      </c>
    </row>
    <row r="291" spans="1:30" x14ac:dyDescent="0.25">
      <c r="H291" t="s">
        <v>765</v>
      </c>
    </row>
    <row r="292" spans="1:30" x14ac:dyDescent="0.25">
      <c r="A292">
        <v>143</v>
      </c>
      <c r="B292">
        <v>4512</v>
      </c>
      <c r="C292" t="s">
        <v>766</v>
      </c>
      <c r="D292" t="s">
        <v>300</v>
      </c>
      <c r="E292" t="s">
        <v>535</v>
      </c>
      <c r="F292" t="s">
        <v>767</v>
      </c>
      <c r="G292" t="str">
        <f>"200802008764"</f>
        <v>200802008764</v>
      </c>
      <c r="H292" t="s">
        <v>768</v>
      </c>
      <c r="I292">
        <v>0</v>
      </c>
      <c r="J292">
        <v>0</v>
      </c>
      <c r="K292">
        <v>0</v>
      </c>
      <c r="L292">
        <v>260</v>
      </c>
      <c r="M292">
        <v>0</v>
      </c>
      <c r="N292">
        <v>70</v>
      </c>
      <c r="O292">
        <v>0</v>
      </c>
      <c r="P292">
        <v>30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769</v>
      </c>
    </row>
    <row r="293" spans="1:30" x14ac:dyDescent="0.25">
      <c r="H293" t="s">
        <v>770</v>
      </c>
    </row>
    <row r="294" spans="1:30" x14ac:dyDescent="0.25">
      <c r="A294">
        <v>144</v>
      </c>
      <c r="B294">
        <v>750</v>
      </c>
      <c r="C294" t="s">
        <v>771</v>
      </c>
      <c r="D294" t="s">
        <v>314</v>
      </c>
      <c r="E294" t="s">
        <v>111</v>
      </c>
      <c r="F294" t="s">
        <v>772</v>
      </c>
      <c r="G294" t="str">
        <f>"00020677"</f>
        <v>00020677</v>
      </c>
      <c r="H294" t="s">
        <v>648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60</v>
      </c>
      <c r="W294">
        <v>420</v>
      </c>
      <c r="X294">
        <v>0</v>
      </c>
      <c r="Z294">
        <v>0</v>
      </c>
      <c r="AA294">
        <v>0</v>
      </c>
      <c r="AB294">
        <v>24</v>
      </c>
      <c r="AC294">
        <v>408</v>
      </c>
      <c r="AD294" t="s">
        <v>773</v>
      </c>
    </row>
    <row r="295" spans="1:30" x14ac:dyDescent="0.25">
      <c r="H295" t="s">
        <v>774</v>
      </c>
    </row>
    <row r="296" spans="1:30" x14ac:dyDescent="0.25">
      <c r="A296">
        <v>145</v>
      </c>
      <c r="B296">
        <v>361</v>
      </c>
      <c r="C296" t="s">
        <v>775</v>
      </c>
      <c r="D296" t="s">
        <v>111</v>
      </c>
      <c r="E296" t="s">
        <v>70</v>
      </c>
      <c r="F296" t="s">
        <v>776</v>
      </c>
      <c r="G296" t="str">
        <f>"201412003112"</f>
        <v>201412003112</v>
      </c>
      <c r="H296" t="s">
        <v>622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777</v>
      </c>
    </row>
    <row r="297" spans="1:30" x14ac:dyDescent="0.25">
      <c r="H297" t="s">
        <v>778</v>
      </c>
    </row>
    <row r="298" spans="1:30" x14ac:dyDescent="0.25">
      <c r="A298">
        <v>146</v>
      </c>
      <c r="B298">
        <v>713</v>
      </c>
      <c r="C298" t="s">
        <v>779</v>
      </c>
      <c r="D298" t="s">
        <v>56</v>
      </c>
      <c r="E298" t="s">
        <v>111</v>
      </c>
      <c r="F298" t="s">
        <v>780</v>
      </c>
      <c r="G298" t="str">
        <f>"00308783"</f>
        <v>00308783</v>
      </c>
      <c r="H298" t="s">
        <v>731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70</v>
      </c>
      <c r="W298">
        <v>490</v>
      </c>
      <c r="X298">
        <v>0</v>
      </c>
      <c r="Z298">
        <v>0</v>
      </c>
      <c r="AA298">
        <v>0</v>
      </c>
      <c r="AB298">
        <v>14</v>
      </c>
      <c r="AC298">
        <v>238</v>
      </c>
      <c r="AD298" t="s">
        <v>781</v>
      </c>
    </row>
    <row r="299" spans="1:30" x14ac:dyDescent="0.25">
      <c r="H299" t="s">
        <v>782</v>
      </c>
    </row>
    <row r="300" spans="1:30" x14ac:dyDescent="0.25">
      <c r="A300">
        <v>147</v>
      </c>
      <c r="B300">
        <v>1588</v>
      </c>
      <c r="C300" t="s">
        <v>783</v>
      </c>
      <c r="D300" t="s">
        <v>514</v>
      </c>
      <c r="E300" t="s">
        <v>285</v>
      </c>
      <c r="F300" t="s">
        <v>784</v>
      </c>
      <c r="G300" t="str">
        <f>"00269573"</f>
        <v>00269573</v>
      </c>
      <c r="H300">
        <v>781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70</v>
      </c>
      <c r="O300">
        <v>50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>
        <v>1689</v>
      </c>
    </row>
    <row r="301" spans="1:30" x14ac:dyDescent="0.25">
      <c r="H301" t="s">
        <v>785</v>
      </c>
    </row>
    <row r="302" spans="1:30" x14ac:dyDescent="0.25">
      <c r="A302">
        <v>148</v>
      </c>
      <c r="B302">
        <v>5055</v>
      </c>
      <c r="C302" t="s">
        <v>786</v>
      </c>
      <c r="D302" t="s">
        <v>787</v>
      </c>
      <c r="E302" t="s">
        <v>89</v>
      </c>
      <c r="F302" t="s">
        <v>788</v>
      </c>
      <c r="G302" t="str">
        <f>"201402010172"</f>
        <v>201402010172</v>
      </c>
      <c r="H302" t="s">
        <v>789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790</v>
      </c>
    </row>
    <row r="303" spans="1:30" x14ac:dyDescent="0.25">
      <c r="H303" t="s">
        <v>791</v>
      </c>
    </row>
    <row r="304" spans="1:30" x14ac:dyDescent="0.25">
      <c r="A304">
        <v>149</v>
      </c>
      <c r="B304">
        <v>8</v>
      </c>
      <c r="C304" t="s">
        <v>792</v>
      </c>
      <c r="D304" t="s">
        <v>793</v>
      </c>
      <c r="E304" t="s">
        <v>141</v>
      </c>
      <c r="F304" t="s">
        <v>794</v>
      </c>
      <c r="G304" t="str">
        <f>"201412006190"</f>
        <v>201412006190</v>
      </c>
      <c r="H304">
        <v>770</v>
      </c>
      <c r="I304">
        <v>0</v>
      </c>
      <c r="J304">
        <v>0</v>
      </c>
      <c r="K304">
        <v>0</v>
      </c>
      <c r="L304">
        <v>260</v>
      </c>
      <c r="M304">
        <v>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>
        <v>1688</v>
      </c>
    </row>
    <row r="305" spans="1:30" x14ac:dyDescent="0.25">
      <c r="H305" t="s">
        <v>795</v>
      </c>
    </row>
    <row r="306" spans="1:30" x14ac:dyDescent="0.25">
      <c r="A306">
        <v>150</v>
      </c>
      <c r="B306">
        <v>3437</v>
      </c>
      <c r="C306" t="s">
        <v>796</v>
      </c>
      <c r="D306" t="s">
        <v>169</v>
      </c>
      <c r="E306" t="s">
        <v>797</v>
      </c>
      <c r="F306" t="s">
        <v>798</v>
      </c>
      <c r="G306" t="str">
        <f>"00028759"</f>
        <v>00028759</v>
      </c>
      <c r="H306" t="s">
        <v>215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70</v>
      </c>
      <c r="O306">
        <v>0</v>
      </c>
      <c r="P306">
        <v>50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799</v>
      </c>
    </row>
    <row r="307" spans="1:30" x14ac:dyDescent="0.25">
      <c r="H307" t="s">
        <v>800</v>
      </c>
    </row>
    <row r="308" spans="1:30" x14ac:dyDescent="0.25">
      <c r="A308">
        <v>151</v>
      </c>
      <c r="B308">
        <v>3289</v>
      </c>
      <c r="C308" t="s">
        <v>801</v>
      </c>
      <c r="D308" t="s">
        <v>740</v>
      </c>
      <c r="E308" t="s">
        <v>141</v>
      </c>
      <c r="F308" t="s">
        <v>802</v>
      </c>
      <c r="G308" t="str">
        <f>"00167590"</f>
        <v>00167590</v>
      </c>
      <c r="H308" t="s">
        <v>358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70</v>
      </c>
      <c r="O308">
        <v>30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81</v>
      </c>
      <c r="W308">
        <v>567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803</v>
      </c>
    </row>
    <row r="309" spans="1:30" x14ac:dyDescent="0.25">
      <c r="H309" t="s">
        <v>804</v>
      </c>
    </row>
    <row r="310" spans="1:30" x14ac:dyDescent="0.25">
      <c r="A310">
        <v>152</v>
      </c>
      <c r="B310">
        <v>5366</v>
      </c>
      <c r="C310" t="s">
        <v>805</v>
      </c>
      <c r="D310" t="s">
        <v>35</v>
      </c>
      <c r="E310" t="s">
        <v>62</v>
      </c>
      <c r="F310" t="s">
        <v>806</v>
      </c>
      <c r="G310" t="str">
        <f>"201402011865"</f>
        <v>201402011865</v>
      </c>
      <c r="H310" t="s">
        <v>703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807</v>
      </c>
    </row>
    <row r="311" spans="1:30" x14ac:dyDescent="0.25">
      <c r="H311" t="s">
        <v>808</v>
      </c>
    </row>
    <row r="312" spans="1:30" x14ac:dyDescent="0.25">
      <c r="A312">
        <v>153</v>
      </c>
      <c r="B312">
        <v>2687</v>
      </c>
      <c r="C312" t="s">
        <v>809</v>
      </c>
      <c r="D312" t="s">
        <v>810</v>
      </c>
      <c r="E312" t="s">
        <v>811</v>
      </c>
      <c r="F312" t="s">
        <v>812</v>
      </c>
      <c r="G312" t="str">
        <f>"00293208"</f>
        <v>00293208</v>
      </c>
      <c r="H312" t="s">
        <v>658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813</v>
      </c>
    </row>
    <row r="313" spans="1:30" x14ac:dyDescent="0.25">
      <c r="H313" t="s">
        <v>674</v>
      </c>
    </row>
    <row r="314" spans="1:30" x14ac:dyDescent="0.25">
      <c r="A314">
        <v>154</v>
      </c>
      <c r="B314">
        <v>511</v>
      </c>
      <c r="C314" t="s">
        <v>814</v>
      </c>
      <c r="D314" t="s">
        <v>815</v>
      </c>
      <c r="E314" t="s">
        <v>95</v>
      </c>
      <c r="F314" t="s">
        <v>816</v>
      </c>
      <c r="G314" t="str">
        <f>"201402008115"</f>
        <v>201402008115</v>
      </c>
      <c r="H314" t="s">
        <v>817</v>
      </c>
      <c r="I314">
        <v>0</v>
      </c>
      <c r="J314">
        <v>0</v>
      </c>
      <c r="K314">
        <v>0</v>
      </c>
      <c r="L314">
        <v>260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818</v>
      </c>
    </row>
    <row r="315" spans="1:30" x14ac:dyDescent="0.25">
      <c r="H315" t="s">
        <v>819</v>
      </c>
    </row>
    <row r="316" spans="1:30" x14ac:dyDescent="0.25">
      <c r="A316">
        <v>155</v>
      </c>
      <c r="B316">
        <v>2043</v>
      </c>
      <c r="C316" t="s">
        <v>820</v>
      </c>
      <c r="D316" t="s">
        <v>62</v>
      </c>
      <c r="E316" t="s">
        <v>89</v>
      </c>
      <c r="F316" t="s">
        <v>821</v>
      </c>
      <c r="G316" t="str">
        <f>"00243086"</f>
        <v>00243086</v>
      </c>
      <c r="H316" t="s">
        <v>822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823</v>
      </c>
    </row>
    <row r="317" spans="1:30" x14ac:dyDescent="0.25">
      <c r="H317" t="s">
        <v>824</v>
      </c>
    </row>
    <row r="318" spans="1:30" x14ac:dyDescent="0.25">
      <c r="A318">
        <v>156</v>
      </c>
      <c r="B318">
        <v>4865</v>
      </c>
      <c r="C318" t="s">
        <v>825</v>
      </c>
      <c r="D318" t="s">
        <v>826</v>
      </c>
      <c r="E318" t="s">
        <v>101</v>
      </c>
      <c r="F318" t="s">
        <v>827</v>
      </c>
      <c r="G318" t="str">
        <f>"00362534"</f>
        <v>00362534</v>
      </c>
      <c r="H318" t="s">
        <v>828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829</v>
      </c>
    </row>
    <row r="319" spans="1:30" x14ac:dyDescent="0.25">
      <c r="H319" t="s">
        <v>830</v>
      </c>
    </row>
    <row r="320" spans="1:30" x14ac:dyDescent="0.25">
      <c r="A320">
        <v>157</v>
      </c>
      <c r="B320">
        <v>2529</v>
      </c>
      <c r="C320" t="s">
        <v>831</v>
      </c>
      <c r="D320" t="s">
        <v>185</v>
      </c>
      <c r="E320" t="s">
        <v>111</v>
      </c>
      <c r="F320" t="s">
        <v>832</v>
      </c>
      <c r="G320" t="str">
        <f>"00016821"</f>
        <v>00016821</v>
      </c>
      <c r="H320" t="s">
        <v>833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834</v>
      </c>
    </row>
    <row r="321" spans="1:30" x14ac:dyDescent="0.25">
      <c r="H321" t="s">
        <v>835</v>
      </c>
    </row>
    <row r="322" spans="1:30" x14ac:dyDescent="0.25">
      <c r="A322">
        <v>158</v>
      </c>
      <c r="B322">
        <v>3913</v>
      </c>
      <c r="C322" t="s">
        <v>836</v>
      </c>
      <c r="D322" t="s">
        <v>837</v>
      </c>
      <c r="E322" t="s">
        <v>279</v>
      </c>
      <c r="F322" t="s">
        <v>838</v>
      </c>
      <c r="G322" t="str">
        <f>"00003720"</f>
        <v>00003720</v>
      </c>
      <c r="H322" t="s">
        <v>839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70</v>
      </c>
      <c r="O322">
        <v>30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76</v>
      </c>
      <c r="W322">
        <v>532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840</v>
      </c>
    </row>
    <row r="323" spans="1:30" x14ac:dyDescent="0.25">
      <c r="H323" t="s">
        <v>841</v>
      </c>
    </row>
    <row r="324" spans="1:30" x14ac:dyDescent="0.25">
      <c r="A324">
        <v>159</v>
      </c>
      <c r="B324">
        <v>4511</v>
      </c>
      <c r="C324" t="s">
        <v>842</v>
      </c>
      <c r="D324" t="s">
        <v>810</v>
      </c>
      <c r="E324" t="s">
        <v>843</v>
      </c>
      <c r="F324" t="s">
        <v>844</v>
      </c>
      <c r="G324" t="str">
        <f>"00022974"</f>
        <v>00022974</v>
      </c>
      <c r="H324">
        <v>682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66</v>
      </c>
      <c r="W324">
        <v>462</v>
      </c>
      <c r="X324">
        <v>0</v>
      </c>
      <c r="Z324">
        <v>0</v>
      </c>
      <c r="AA324">
        <v>0</v>
      </c>
      <c r="AB324">
        <v>18</v>
      </c>
      <c r="AC324">
        <v>306</v>
      </c>
      <c r="AD324">
        <v>1680</v>
      </c>
    </row>
    <row r="325" spans="1:30" x14ac:dyDescent="0.25">
      <c r="H325" t="s">
        <v>845</v>
      </c>
    </row>
    <row r="326" spans="1:30" x14ac:dyDescent="0.25">
      <c r="A326">
        <v>160</v>
      </c>
      <c r="B326">
        <v>879</v>
      </c>
      <c r="C326" t="s">
        <v>846</v>
      </c>
      <c r="D326" t="s">
        <v>262</v>
      </c>
      <c r="E326" t="s">
        <v>89</v>
      </c>
      <c r="F326" t="s">
        <v>847</v>
      </c>
      <c r="G326" t="str">
        <f>"00024885"</f>
        <v>00024885</v>
      </c>
      <c r="H326" t="s">
        <v>194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70</v>
      </c>
      <c r="O326">
        <v>30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81</v>
      </c>
      <c r="W326">
        <v>567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848</v>
      </c>
    </row>
    <row r="327" spans="1:30" x14ac:dyDescent="0.25">
      <c r="H327" t="s">
        <v>849</v>
      </c>
    </row>
    <row r="328" spans="1:30" x14ac:dyDescent="0.25">
      <c r="A328">
        <v>161</v>
      </c>
      <c r="B328">
        <v>648</v>
      </c>
      <c r="C328" t="s">
        <v>850</v>
      </c>
      <c r="D328" t="s">
        <v>56</v>
      </c>
      <c r="E328" t="s">
        <v>356</v>
      </c>
      <c r="F328" t="s">
        <v>851</v>
      </c>
      <c r="G328" t="str">
        <f>"201504000875"</f>
        <v>201504000875</v>
      </c>
      <c r="H328" t="s">
        <v>305</v>
      </c>
      <c r="I328">
        <v>150</v>
      </c>
      <c r="J328">
        <v>0</v>
      </c>
      <c r="K328">
        <v>0</v>
      </c>
      <c r="L328">
        <v>200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70</v>
      </c>
      <c r="W328">
        <v>490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852</v>
      </c>
    </row>
    <row r="329" spans="1:30" x14ac:dyDescent="0.25">
      <c r="H329" t="s">
        <v>853</v>
      </c>
    </row>
    <row r="330" spans="1:30" x14ac:dyDescent="0.25">
      <c r="A330">
        <v>162</v>
      </c>
      <c r="B330">
        <v>2393</v>
      </c>
      <c r="C330" t="s">
        <v>854</v>
      </c>
      <c r="D330" t="s">
        <v>14</v>
      </c>
      <c r="E330" t="s">
        <v>279</v>
      </c>
      <c r="F330" t="s">
        <v>855</v>
      </c>
      <c r="G330" t="str">
        <f>"00143598"</f>
        <v>00143598</v>
      </c>
      <c r="H330" t="s">
        <v>147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856</v>
      </c>
    </row>
    <row r="331" spans="1:30" x14ac:dyDescent="0.25">
      <c r="H331" t="s">
        <v>857</v>
      </c>
    </row>
    <row r="332" spans="1:30" x14ac:dyDescent="0.25">
      <c r="A332">
        <v>163</v>
      </c>
      <c r="B332">
        <v>726</v>
      </c>
      <c r="C332" t="s">
        <v>858</v>
      </c>
      <c r="D332" t="s">
        <v>676</v>
      </c>
      <c r="E332" t="s">
        <v>341</v>
      </c>
      <c r="F332" t="s">
        <v>859</v>
      </c>
      <c r="G332" t="str">
        <f>"201504003136"</f>
        <v>201504003136</v>
      </c>
      <c r="H332" t="s">
        <v>789</v>
      </c>
      <c r="I332">
        <v>0</v>
      </c>
      <c r="J332">
        <v>0</v>
      </c>
      <c r="K332">
        <v>0</v>
      </c>
      <c r="L332">
        <v>200</v>
      </c>
      <c r="M332">
        <v>30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860</v>
      </c>
    </row>
    <row r="333" spans="1:30" x14ac:dyDescent="0.25">
      <c r="H333" t="s">
        <v>353</v>
      </c>
    </row>
    <row r="334" spans="1:30" x14ac:dyDescent="0.25">
      <c r="A334">
        <v>164</v>
      </c>
      <c r="B334">
        <v>4179</v>
      </c>
      <c r="C334" t="s">
        <v>861</v>
      </c>
      <c r="D334" t="s">
        <v>862</v>
      </c>
      <c r="E334" t="s">
        <v>89</v>
      </c>
      <c r="F334" t="s">
        <v>863</v>
      </c>
      <c r="G334" t="str">
        <f>"00108764"</f>
        <v>00108764</v>
      </c>
      <c r="H334">
        <v>660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64</v>
      </c>
      <c r="W334">
        <v>448</v>
      </c>
      <c r="X334">
        <v>0</v>
      </c>
      <c r="Z334">
        <v>0</v>
      </c>
      <c r="AA334">
        <v>0</v>
      </c>
      <c r="AB334">
        <v>20</v>
      </c>
      <c r="AC334">
        <v>340</v>
      </c>
      <c r="AD334">
        <v>1678</v>
      </c>
    </row>
    <row r="335" spans="1:30" x14ac:dyDescent="0.25">
      <c r="H335" t="s">
        <v>864</v>
      </c>
    </row>
    <row r="336" spans="1:30" x14ac:dyDescent="0.25">
      <c r="A336">
        <v>165</v>
      </c>
      <c r="B336">
        <v>4699</v>
      </c>
      <c r="C336" t="s">
        <v>865</v>
      </c>
      <c r="D336" t="s">
        <v>279</v>
      </c>
      <c r="E336" t="s">
        <v>49</v>
      </c>
      <c r="F336" t="s">
        <v>866</v>
      </c>
      <c r="G336" t="str">
        <f>"00015785"</f>
        <v>00015785</v>
      </c>
      <c r="H336" t="s">
        <v>754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867</v>
      </c>
    </row>
    <row r="337" spans="1:30" x14ac:dyDescent="0.25">
      <c r="H337" t="s">
        <v>868</v>
      </c>
    </row>
    <row r="338" spans="1:30" x14ac:dyDescent="0.25">
      <c r="A338">
        <v>166</v>
      </c>
      <c r="B338">
        <v>2667</v>
      </c>
      <c r="C338" t="s">
        <v>869</v>
      </c>
      <c r="D338" t="s">
        <v>870</v>
      </c>
      <c r="E338" t="s">
        <v>871</v>
      </c>
      <c r="F338" t="s">
        <v>872</v>
      </c>
      <c r="G338" t="str">
        <f>"00015767"</f>
        <v>00015767</v>
      </c>
      <c r="H338" t="s">
        <v>873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874</v>
      </c>
    </row>
    <row r="339" spans="1:30" x14ac:dyDescent="0.25">
      <c r="H339" t="s">
        <v>875</v>
      </c>
    </row>
    <row r="340" spans="1:30" x14ac:dyDescent="0.25">
      <c r="A340">
        <v>167</v>
      </c>
      <c r="B340">
        <v>4712</v>
      </c>
      <c r="C340" t="s">
        <v>876</v>
      </c>
      <c r="D340" t="s">
        <v>877</v>
      </c>
      <c r="E340" t="s">
        <v>101</v>
      </c>
      <c r="F340" t="s">
        <v>878</v>
      </c>
      <c r="G340" t="str">
        <f>"201504002537"</f>
        <v>201504002537</v>
      </c>
      <c r="H340" t="s">
        <v>171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70</v>
      </c>
      <c r="O340">
        <v>0</v>
      </c>
      <c r="P340">
        <v>50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42</v>
      </c>
      <c r="W340">
        <v>294</v>
      </c>
      <c r="X340">
        <v>0</v>
      </c>
      <c r="Z340">
        <v>0</v>
      </c>
      <c r="AA340">
        <v>0</v>
      </c>
      <c r="AB340">
        <v>18</v>
      </c>
      <c r="AC340">
        <v>306</v>
      </c>
      <c r="AD340" t="s">
        <v>879</v>
      </c>
    </row>
    <row r="341" spans="1:30" x14ac:dyDescent="0.25">
      <c r="H341" t="s">
        <v>880</v>
      </c>
    </row>
    <row r="342" spans="1:30" x14ac:dyDescent="0.25">
      <c r="A342">
        <v>168</v>
      </c>
      <c r="B342">
        <v>1593</v>
      </c>
      <c r="C342" t="s">
        <v>881</v>
      </c>
      <c r="D342" t="s">
        <v>89</v>
      </c>
      <c r="E342" t="s">
        <v>882</v>
      </c>
      <c r="F342" t="s">
        <v>883</v>
      </c>
      <c r="G342" t="str">
        <f>"00142032"</f>
        <v>00142032</v>
      </c>
      <c r="H342" t="s">
        <v>72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50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60</v>
      </c>
      <c r="W342">
        <v>420</v>
      </c>
      <c r="X342">
        <v>0</v>
      </c>
      <c r="Z342">
        <v>0</v>
      </c>
      <c r="AA342">
        <v>0</v>
      </c>
      <c r="AB342">
        <v>24</v>
      </c>
      <c r="AC342">
        <v>408</v>
      </c>
      <c r="AD342" t="s">
        <v>884</v>
      </c>
    </row>
    <row r="343" spans="1:30" x14ac:dyDescent="0.25">
      <c r="H343" t="s">
        <v>885</v>
      </c>
    </row>
    <row r="344" spans="1:30" x14ac:dyDescent="0.25">
      <c r="A344">
        <v>169</v>
      </c>
      <c r="B344">
        <v>4581</v>
      </c>
      <c r="C344" t="s">
        <v>35</v>
      </c>
      <c r="D344" t="s">
        <v>886</v>
      </c>
      <c r="E344" t="s">
        <v>49</v>
      </c>
      <c r="F344" t="s">
        <v>887</v>
      </c>
      <c r="G344" t="str">
        <f>"00274731"</f>
        <v>00274731</v>
      </c>
      <c r="H344" t="s">
        <v>226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70</v>
      </c>
      <c r="O344">
        <v>0</v>
      </c>
      <c r="P344">
        <v>0</v>
      </c>
      <c r="Q344">
        <v>30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888</v>
      </c>
    </row>
    <row r="345" spans="1:30" x14ac:dyDescent="0.25">
      <c r="H345" t="s">
        <v>889</v>
      </c>
    </row>
    <row r="346" spans="1:30" x14ac:dyDescent="0.25">
      <c r="A346">
        <v>170</v>
      </c>
      <c r="B346">
        <v>4953</v>
      </c>
      <c r="C346" t="s">
        <v>890</v>
      </c>
      <c r="D346" t="s">
        <v>891</v>
      </c>
      <c r="E346" t="s">
        <v>56</v>
      </c>
      <c r="F346" t="s">
        <v>892</v>
      </c>
      <c r="G346" t="str">
        <f>"201504002991"</f>
        <v>201504002991</v>
      </c>
      <c r="H346">
        <v>814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>
        <v>1672</v>
      </c>
    </row>
    <row r="347" spans="1:30" x14ac:dyDescent="0.25">
      <c r="H347" t="s">
        <v>893</v>
      </c>
    </row>
    <row r="348" spans="1:30" x14ac:dyDescent="0.25">
      <c r="A348">
        <v>171</v>
      </c>
      <c r="B348">
        <v>2955</v>
      </c>
      <c r="C348" t="s">
        <v>894</v>
      </c>
      <c r="D348" t="s">
        <v>895</v>
      </c>
      <c r="E348" t="s">
        <v>49</v>
      </c>
      <c r="F348" t="s">
        <v>896</v>
      </c>
      <c r="G348" t="str">
        <f>"201504003996"</f>
        <v>201504003996</v>
      </c>
      <c r="H348" t="s">
        <v>220</v>
      </c>
      <c r="I348">
        <v>150</v>
      </c>
      <c r="J348">
        <v>0</v>
      </c>
      <c r="K348">
        <v>0</v>
      </c>
      <c r="L348">
        <v>200</v>
      </c>
      <c r="M348">
        <v>30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68</v>
      </c>
      <c r="W348">
        <v>476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897</v>
      </c>
    </row>
    <row r="349" spans="1:30" x14ac:dyDescent="0.25">
      <c r="H349" t="s">
        <v>898</v>
      </c>
    </row>
    <row r="350" spans="1:30" x14ac:dyDescent="0.25">
      <c r="A350">
        <v>172</v>
      </c>
      <c r="B350">
        <v>1603</v>
      </c>
      <c r="C350" t="s">
        <v>899</v>
      </c>
      <c r="D350" t="s">
        <v>350</v>
      </c>
      <c r="E350" t="s">
        <v>523</v>
      </c>
      <c r="F350" t="s">
        <v>900</v>
      </c>
      <c r="G350" t="str">
        <f>"00322190"</f>
        <v>00322190</v>
      </c>
      <c r="H350" t="s">
        <v>643</v>
      </c>
      <c r="I350">
        <v>150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901</v>
      </c>
    </row>
    <row r="351" spans="1:30" x14ac:dyDescent="0.25">
      <c r="H351" t="s">
        <v>902</v>
      </c>
    </row>
    <row r="352" spans="1:30" x14ac:dyDescent="0.25">
      <c r="A352">
        <v>173</v>
      </c>
      <c r="B352">
        <v>13</v>
      </c>
      <c r="C352" t="s">
        <v>903</v>
      </c>
      <c r="D352" t="s">
        <v>27</v>
      </c>
      <c r="E352" t="s">
        <v>49</v>
      </c>
      <c r="F352" t="s">
        <v>904</v>
      </c>
      <c r="G352" t="str">
        <f>"00138178"</f>
        <v>00138178</v>
      </c>
      <c r="H352" t="s">
        <v>905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30</v>
      </c>
      <c r="O352">
        <v>30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906</v>
      </c>
    </row>
    <row r="353" spans="1:30" x14ac:dyDescent="0.25">
      <c r="H353" t="s">
        <v>907</v>
      </c>
    </row>
    <row r="354" spans="1:30" x14ac:dyDescent="0.25">
      <c r="A354">
        <v>174</v>
      </c>
      <c r="B354">
        <v>391</v>
      </c>
      <c r="C354" t="s">
        <v>908</v>
      </c>
      <c r="D354" t="s">
        <v>909</v>
      </c>
      <c r="E354" t="s">
        <v>49</v>
      </c>
      <c r="F354" t="s">
        <v>910</v>
      </c>
      <c r="G354" t="str">
        <f>"00016175"</f>
        <v>00016175</v>
      </c>
      <c r="H354" t="s">
        <v>911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912</v>
      </c>
    </row>
    <row r="355" spans="1:30" x14ac:dyDescent="0.25">
      <c r="H355" t="s">
        <v>913</v>
      </c>
    </row>
    <row r="356" spans="1:30" x14ac:dyDescent="0.25">
      <c r="A356">
        <v>175</v>
      </c>
      <c r="B356">
        <v>4757</v>
      </c>
      <c r="C356" t="s">
        <v>914</v>
      </c>
      <c r="D356" t="s">
        <v>119</v>
      </c>
      <c r="E356" t="s">
        <v>141</v>
      </c>
      <c r="F356" t="s">
        <v>915</v>
      </c>
      <c r="G356" t="str">
        <f>"00338168"</f>
        <v>00338168</v>
      </c>
      <c r="H356" t="s">
        <v>152</v>
      </c>
      <c r="I356">
        <v>0</v>
      </c>
      <c r="J356">
        <v>0</v>
      </c>
      <c r="K356">
        <v>0</v>
      </c>
      <c r="L356">
        <v>260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916</v>
      </c>
    </row>
    <row r="357" spans="1:30" x14ac:dyDescent="0.25">
      <c r="H357" t="s">
        <v>917</v>
      </c>
    </row>
    <row r="358" spans="1:30" x14ac:dyDescent="0.25">
      <c r="A358">
        <v>176</v>
      </c>
      <c r="B358">
        <v>217</v>
      </c>
      <c r="C358" t="s">
        <v>918</v>
      </c>
      <c r="D358" t="s">
        <v>27</v>
      </c>
      <c r="E358" t="s">
        <v>141</v>
      </c>
      <c r="F358" t="s">
        <v>919</v>
      </c>
      <c r="G358" t="str">
        <f>"201504003829"</f>
        <v>201504003829</v>
      </c>
      <c r="H358" t="s">
        <v>415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70</v>
      </c>
      <c r="O358">
        <v>50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920</v>
      </c>
    </row>
    <row r="359" spans="1:30" x14ac:dyDescent="0.25">
      <c r="H359" t="s">
        <v>921</v>
      </c>
    </row>
    <row r="360" spans="1:30" x14ac:dyDescent="0.25">
      <c r="A360">
        <v>177</v>
      </c>
      <c r="B360">
        <v>789</v>
      </c>
      <c r="C360" t="s">
        <v>922</v>
      </c>
      <c r="D360" t="s">
        <v>725</v>
      </c>
      <c r="E360" t="s">
        <v>56</v>
      </c>
      <c r="F360" t="s">
        <v>923</v>
      </c>
      <c r="G360" t="str">
        <f>"00031192"</f>
        <v>00031192</v>
      </c>
      <c r="H360" t="s">
        <v>215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70</v>
      </c>
      <c r="O360">
        <v>0</v>
      </c>
      <c r="P360">
        <v>0</v>
      </c>
      <c r="Q360">
        <v>30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924</v>
      </c>
    </row>
    <row r="361" spans="1:30" x14ac:dyDescent="0.25">
      <c r="H361" t="s">
        <v>925</v>
      </c>
    </row>
    <row r="362" spans="1:30" x14ac:dyDescent="0.25">
      <c r="A362">
        <v>178</v>
      </c>
      <c r="B362">
        <v>4501</v>
      </c>
      <c r="C362" t="s">
        <v>709</v>
      </c>
      <c r="D362" t="s">
        <v>56</v>
      </c>
      <c r="E362" t="s">
        <v>70</v>
      </c>
      <c r="F362" t="s">
        <v>926</v>
      </c>
      <c r="G362" t="str">
        <f>"00340925"</f>
        <v>00340925</v>
      </c>
      <c r="H362" t="s">
        <v>305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927</v>
      </c>
    </row>
    <row r="363" spans="1:30" x14ac:dyDescent="0.25">
      <c r="H363" t="s">
        <v>928</v>
      </c>
    </row>
    <row r="364" spans="1:30" x14ac:dyDescent="0.25">
      <c r="A364">
        <v>179</v>
      </c>
      <c r="B364">
        <v>3361</v>
      </c>
      <c r="C364" t="s">
        <v>929</v>
      </c>
      <c r="D364" t="s">
        <v>930</v>
      </c>
      <c r="E364" t="s">
        <v>141</v>
      </c>
      <c r="F364" t="s">
        <v>931</v>
      </c>
      <c r="G364" t="str">
        <f>"201401001020"</f>
        <v>201401001020</v>
      </c>
      <c r="H364" t="s">
        <v>389</v>
      </c>
      <c r="I364">
        <v>0</v>
      </c>
      <c r="J364">
        <v>0</v>
      </c>
      <c r="K364">
        <v>0</v>
      </c>
      <c r="L364">
        <v>260</v>
      </c>
      <c r="M364">
        <v>0</v>
      </c>
      <c r="N364">
        <v>50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932</v>
      </c>
    </row>
    <row r="365" spans="1:30" x14ac:dyDescent="0.25">
      <c r="H365" t="s">
        <v>933</v>
      </c>
    </row>
    <row r="366" spans="1:30" x14ac:dyDescent="0.25">
      <c r="A366">
        <v>180</v>
      </c>
      <c r="B366">
        <v>4440</v>
      </c>
      <c r="C366" t="s">
        <v>934</v>
      </c>
      <c r="D366" t="s">
        <v>27</v>
      </c>
      <c r="E366" t="s">
        <v>56</v>
      </c>
      <c r="F366" t="s">
        <v>935</v>
      </c>
      <c r="G366" t="str">
        <f>"00036092"</f>
        <v>00036092</v>
      </c>
      <c r="H366" t="s">
        <v>65</v>
      </c>
      <c r="I366">
        <v>0</v>
      </c>
      <c r="J366">
        <v>0</v>
      </c>
      <c r="K366">
        <v>0</v>
      </c>
      <c r="L366">
        <v>200</v>
      </c>
      <c r="M366">
        <v>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84</v>
      </c>
      <c r="W366">
        <v>588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936</v>
      </c>
    </row>
    <row r="367" spans="1:30" x14ac:dyDescent="0.25">
      <c r="H367" t="s">
        <v>937</v>
      </c>
    </row>
    <row r="368" spans="1:30" x14ac:dyDescent="0.25">
      <c r="A368">
        <v>181</v>
      </c>
      <c r="B368">
        <v>4847</v>
      </c>
      <c r="C368" t="s">
        <v>938</v>
      </c>
      <c r="D368" t="s">
        <v>541</v>
      </c>
      <c r="E368" t="s">
        <v>35</v>
      </c>
      <c r="F368" t="s">
        <v>939</v>
      </c>
      <c r="G368" t="str">
        <f>"201410012818"</f>
        <v>201410012818</v>
      </c>
      <c r="H368" t="s">
        <v>668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30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84</v>
      </c>
      <c r="W368">
        <v>588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940</v>
      </c>
    </row>
    <row r="369" spans="1:30" x14ac:dyDescent="0.25">
      <c r="H369" t="s">
        <v>941</v>
      </c>
    </row>
    <row r="370" spans="1:30" x14ac:dyDescent="0.25">
      <c r="A370">
        <v>182</v>
      </c>
      <c r="B370">
        <v>2920</v>
      </c>
      <c r="C370" t="s">
        <v>942</v>
      </c>
      <c r="D370" t="s">
        <v>451</v>
      </c>
      <c r="E370" t="s">
        <v>943</v>
      </c>
      <c r="F370" t="s">
        <v>944</v>
      </c>
      <c r="G370" t="str">
        <f>"00350332"</f>
        <v>00350332</v>
      </c>
      <c r="H370" t="s">
        <v>717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945</v>
      </c>
    </row>
    <row r="371" spans="1:30" x14ac:dyDescent="0.25">
      <c r="H371" t="s">
        <v>946</v>
      </c>
    </row>
    <row r="372" spans="1:30" x14ac:dyDescent="0.25">
      <c r="A372">
        <v>183</v>
      </c>
      <c r="B372">
        <v>1680</v>
      </c>
      <c r="C372" t="s">
        <v>947</v>
      </c>
      <c r="D372" t="s">
        <v>948</v>
      </c>
      <c r="E372" t="s">
        <v>62</v>
      </c>
      <c r="F372" t="s">
        <v>949</v>
      </c>
      <c r="G372" t="str">
        <f>"201411000745"</f>
        <v>201411000745</v>
      </c>
      <c r="H372" t="s">
        <v>950</v>
      </c>
      <c r="I372">
        <v>0</v>
      </c>
      <c r="J372">
        <v>0</v>
      </c>
      <c r="K372">
        <v>0</v>
      </c>
      <c r="L372">
        <v>260</v>
      </c>
      <c r="M372">
        <v>0</v>
      </c>
      <c r="N372">
        <v>30</v>
      </c>
      <c r="O372">
        <v>0</v>
      </c>
      <c r="P372">
        <v>50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945</v>
      </c>
    </row>
    <row r="373" spans="1:30" x14ac:dyDescent="0.25">
      <c r="H373" t="s">
        <v>951</v>
      </c>
    </row>
    <row r="374" spans="1:30" x14ac:dyDescent="0.25">
      <c r="A374">
        <v>184</v>
      </c>
      <c r="B374">
        <v>2203</v>
      </c>
      <c r="C374" t="s">
        <v>952</v>
      </c>
      <c r="D374" t="s">
        <v>953</v>
      </c>
      <c r="E374" t="s">
        <v>141</v>
      </c>
      <c r="F374" t="s">
        <v>954</v>
      </c>
      <c r="G374" t="str">
        <f>"00081916"</f>
        <v>00081916</v>
      </c>
      <c r="H374" t="s">
        <v>955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70</v>
      </c>
      <c r="O374">
        <v>30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956</v>
      </c>
    </row>
    <row r="375" spans="1:30" x14ac:dyDescent="0.25">
      <c r="H375" t="s">
        <v>957</v>
      </c>
    </row>
    <row r="376" spans="1:30" x14ac:dyDescent="0.25">
      <c r="A376">
        <v>185</v>
      </c>
      <c r="B376">
        <v>4845</v>
      </c>
      <c r="C376" t="s">
        <v>958</v>
      </c>
      <c r="D376" t="s">
        <v>959</v>
      </c>
      <c r="E376" t="s">
        <v>279</v>
      </c>
      <c r="F376" t="s">
        <v>960</v>
      </c>
      <c r="G376" t="str">
        <f>"00360173"</f>
        <v>00360173</v>
      </c>
      <c r="H376" t="s">
        <v>955</v>
      </c>
      <c r="I376">
        <v>0</v>
      </c>
      <c r="J376">
        <v>0</v>
      </c>
      <c r="K376">
        <v>0</v>
      </c>
      <c r="L376">
        <v>200</v>
      </c>
      <c r="M376">
        <v>0</v>
      </c>
      <c r="N376">
        <v>70</v>
      </c>
      <c r="O376">
        <v>30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956</v>
      </c>
    </row>
    <row r="377" spans="1:30" x14ac:dyDescent="0.25">
      <c r="H377" t="s">
        <v>961</v>
      </c>
    </row>
    <row r="378" spans="1:30" x14ac:dyDescent="0.25">
      <c r="A378">
        <v>186</v>
      </c>
      <c r="B378">
        <v>900</v>
      </c>
      <c r="C378" t="s">
        <v>962</v>
      </c>
      <c r="D378" t="s">
        <v>331</v>
      </c>
      <c r="E378" t="s">
        <v>70</v>
      </c>
      <c r="F378" t="s">
        <v>963</v>
      </c>
      <c r="G378" t="str">
        <f>"200801009799"</f>
        <v>200801009799</v>
      </c>
      <c r="H378" t="s">
        <v>220</v>
      </c>
      <c r="I378">
        <v>0</v>
      </c>
      <c r="J378">
        <v>0</v>
      </c>
      <c r="K378">
        <v>0</v>
      </c>
      <c r="L378">
        <v>260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964</v>
      </c>
    </row>
    <row r="379" spans="1:30" x14ac:dyDescent="0.25">
      <c r="H379" t="s">
        <v>965</v>
      </c>
    </row>
    <row r="380" spans="1:30" x14ac:dyDescent="0.25">
      <c r="A380">
        <v>187</v>
      </c>
      <c r="B380">
        <v>1653</v>
      </c>
      <c r="C380" t="s">
        <v>966</v>
      </c>
      <c r="D380" t="s">
        <v>279</v>
      </c>
      <c r="E380" t="s">
        <v>111</v>
      </c>
      <c r="F380" t="s">
        <v>967</v>
      </c>
      <c r="G380" t="str">
        <f>"201412000015"</f>
        <v>201412000015</v>
      </c>
      <c r="H380" t="s">
        <v>968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30</v>
      </c>
      <c r="O380">
        <v>0</v>
      </c>
      <c r="P380">
        <v>50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84</v>
      </c>
      <c r="W380">
        <v>588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969</v>
      </c>
    </row>
    <row r="381" spans="1:30" x14ac:dyDescent="0.25">
      <c r="H381" t="s">
        <v>970</v>
      </c>
    </row>
    <row r="382" spans="1:30" x14ac:dyDescent="0.25">
      <c r="A382">
        <v>188</v>
      </c>
      <c r="B382">
        <v>326</v>
      </c>
      <c r="C382" t="s">
        <v>625</v>
      </c>
      <c r="D382" t="s">
        <v>70</v>
      </c>
      <c r="E382" t="s">
        <v>62</v>
      </c>
      <c r="F382" t="s">
        <v>971</v>
      </c>
      <c r="G382" t="str">
        <f>"201411002110"</f>
        <v>201411002110</v>
      </c>
      <c r="H382" t="s">
        <v>972</v>
      </c>
      <c r="I382">
        <v>0</v>
      </c>
      <c r="J382">
        <v>0</v>
      </c>
      <c r="K382">
        <v>0</v>
      </c>
      <c r="L382">
        <v>0</v>
      </c>
      <c r="M382">
        <v>100</v>
      </c>
      <c r="N382">
        <v>70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63</v>
      </c>
      <c r="W382">
        <v>441</v>
      </c>
      <c r="X382">
        <v>0</v>
      </c>
      <c r="Z382">
        <v>0</v>
      </c>
      <c r="AA382">
        <v>0</v>
      </c>
      <c r="AB382">
        <v>21</v>
      </c>
      <c r="AC382">
        <v>357</v>
      </c>
      <c r="AD382" t="s">
        <v>973</v>
      </c>
    </row>
    <row r="383" spans="1:30" x14ac:dyDescent="0.25">
      <c r="H383" t="s">
        <v>974</v>
      </c>
    </row>
    <row r="384" spans="1:30" x14ac:dyDescent="0.25">
      <c r="A384">
        <v>189</v>
      </c>
      <c r="B384">
        <v>2423</v>
      </c>
      <c r="C384" t="s">
        <v>975</v>
      </c>
      <c r="D384" t="s">
        <v>641</v>
      </c>
      <c r="E384" t="s">
        <v>111</v>
      </c>
      <c r="F384" t="s">
        <v>976</v>
      </c>
      <c r="G384" t="str">
        <f>"00010876"</f>
        <v>00010876</v>
      </c>
      <c r="H384" t="s">
        <v>327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60</v>
      </c>
      <c r="W384">
        <v>420</v>
      </c>
      <c r="X384">
        <v>0</v>
      </c>
      <c r="Z384">
        <v>0</v>
      </c>
      <c r="AA384">
        <v>0</v>
      </c>
      <c r="AB384">
        <v>24</v>
      </c>
      <c r="AC384">
        <v>408</v>
      </c>
      <c r="AD384" t="s">
        <v>977</v>
      </c>
    </row>
    <row r="385" spans="1:30" x14ac:dyDescent="0.25">
      <c r="H385" t="s">
        <v>978</v>
      </c>
    </row>
    <row r="386" spans="1:30" x14ac:dyDescent="0.25">
      <c r="A386">
        <v>190</v>
      </c>
      <c r="B386">
        <v>56</v>
      </c>
      <c r="C386" t="s">
        <v>979</v>
      </c>
      <c r="D386" t="s">
        <v>14</v>
      </c>
      <c r="E386" t="s">
        <v>666</v>
      </c>
      <c r="F386" t="s">
        <v>980</v>
      </c>
      <c r="G386" t="str">
        <f>"200802007403"</f>
        <v>200802007403</v>
      </c>
      <c r="H386" t="s">
        <v>981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982</v>
      </c>
    </row>
    <row r="387" spans="1:30" x14ac:dyDescent="0.25">
      <c r="H387" t="s">
        <v>983</v>
      </c>
    </row>
    <row r="388" spans="1:30" x14ac:dyDescent="0.25">
      <c r="A388">
        <v>191</v>
      </c>
      <c r="B388">
        <v>2232</v>
      </c>
      <c r="C388" t="s">
        <v>984</v>
      </c>
      <c r="D388" t="s">
        <v>62</v>
      </c>
      <c r="E388" t="s">
        <v>56</v>
      </c>
      <c r="F388" t="s">
        <v>985</v>
      </c>
      <c r="G388" t="str">
        <f>"00336204"</f>
        <v>00336204</v>
      </c>
      <c r="H388" t="s">
        <v>152</v>
      </c>
      <c r="I388">
        <v>0</v>
      </c>
      <c r="J388">
        <v>0</v>
      </c>
      <c r="K388">
        <v>0</v>
      </c>
      <c r="L388">
        <v>200</v>
      </c>
      <c r="M388">
        <v>0</v>
      </c>
      <c r="N388">
        <v>70</v>
      </c>
      <c r="O388">
        <v>0</v>
      </c>
      <c r="P388">
        <v>50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986</v>
      </c>
    </row>
    <row r="389" spans="1:30" x14ac:dyDescent="0.25">
      <c r="H389" t="s">
        <v>770</v>
      </c>
    </row>
    <row r="390" spans="1:30" x14ac:dyDescent="0.25">
      <c r="A390">
        <v>192</v>
      </c>
      <c r="B390">
        <v>2934</v>
      </c>
      <c r="C390" t="s">
        <v>987</v>
      </c>
      <c r="D390" t="s">
        <v>988</v>
      </c>
      <c r="E390" t="s">
        <v>89</v>
      </c>
      <c r="F390" t="s">
        <v>989</v>
      </c>
      <c r="G390" t="str">
        <f>"00357838"</f>
        <v>00357838</v>
      </c>
      <c r="H390" t="s">
        <v>990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30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991</v>
      </c>
    </row>
    <row r="391" spans="1:30" x14ac:dyDescent="0.25">
      <c r="H391" t="s">
        <v>992</v>
      </c>
    </row>
    <row r="392" spans="1:30" x14ac:dyDescent="0.25">
      <c r="A392">
        <v>193</v>
      </c>
      <c r="B392">
        <v>3906</v>
      </c>
      <c r="C392" t="s">
        <v>993</v>
      </c>
      <c r="D392" t="s">
        <v>27</v>
      </c>
      <c r="E392" t="s">
        <v>285</v>
      </c>
      <c r="F392" t="s">
        <v>994</v>
      </c>
      <c r="G392" t="str">
        <f>"00337601"</f>
        <v>00337601</v>
      </c>
      <c r="H392" t="s">
        <v>571</v>
      </c>
      <c r="I392">
        <v>0</v>
      </c>
      <c r="J392">
        <v>0</v>
      </c>
      <c r="K392">
        <v>0</v>
      </c>
      <c r="L392">
        <v>200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84</v>
      </c>
      <c r="W392">
        <v>588</v>
      </c>
      <c r="X392">
        <v>0</v>
      </c>
      <c r="Z392">
        <v>0</v>
      </c>
      <c r="AA392">
        <v>0</v>
      </c>
      <c r="AB392">
        <v>0</v>
      </c>
      <c r="AC392">
        <v>0</v>
      </c>
      <c r="AD392" t="s">
        <v>995</v>
      </c>
    </row>
    <row r="393" spans="1:30" x14ac:dyDescent="0.25">
      <c r="H393" t="s">
        <v>907</v>
      </c>
    </row>
    <row r="394" spans="1:30" x14ac:dyDescent="0.25">
      <c r="A394">
        <v>194</v>
      </c>
      <c r="B394">
        <v>3967</v>
      </c>
      <c r="C394" t="s">
        <v>996</v>
      </c>
      <c r="D394" t="s">
        <v>997</v>
      </c>
      <c r="E394" t="s">
        <v>356</v>
      </c>
      <c r="F394" t="s">
        <v>998</v>
      </c>
      <c r="G394" t="str">
        <f>"00023274"</f>
        <v>00023274</v>
      </c>
      <c r="H394" t="s">
        <v>72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999</v>
      </c>
    </row>
    <row r="395" spans="1:30" x14ac:dyDescent="0.25">
      <c r="H395" t="s">
        <v>1000</v>
      </c>
    </row>
    <row r="396" spans="1:30" x14ac:dyDescent="0.25">
      <c r="A396">
        <v>195</v>
      </c>
      <c r="B396">
        <v>2163</v>
      </c>
      <c r="C396" t="s">
        <v>1001</v>
      </c>
      <c r="D396" t="s">
        <v>1002</v>
      </c>
      <c r="E396" t="s">
        <v>62</v>
      </c>
      <c r="F396" t="s">
        <v>1003</v>
      </c>
      <c r="G396" t="str">
        <f>"201406015470"</f>
        <v>201406015470</v>
      </c>
      <c r="H396" t="s">
        <v>1004</v>
      </c>
      <c r="I396">
        <v>0</v>
      </c>
      <c r="J396">
        <v>0</v>
      </c>
      <c r="K396">
        <v>0</v>
      </c>
      <c r="L396">
        <v>260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76</v>
      </c>
      <c r="W396">
        <v>532</v>
      </c>
      <c r="X396">
        <v>0</v>
      </c>
      <c r="Z396">
        <v>0</v>
      </c>
      <c r="AA396">
        <v>0</v>
      </c>
      <c r="AB396">
        <v>8</v>
      </c>
      <c r="AC396">
        <v>136</v>
      </c>
      <c r="AD396" t="s">
        <v>1005</v>
      </c>
    </row>
    <row r="397" spans="1:30" x14ac:dyDescent="0.25">
      <c r="H397" t="s">
        <v>1006</v>
      </c>
    </row>
    <row r="398" spans="1:30" x14ac:dyDescent="0.25">
      <c r="A398">
        <v>196</v>
      </c>
      <c r="B398">
        <v>3004</v>
      </c>
      <c r="C398" t="s">
        <v>1007</v>
      </c>
      <c r="D398" t="s">
        <v>62</v>
      </c>
      <c r="E398" t="s">
        <v>1008</v>
      </c>
      <c r="F398" t="s">
        <v>1009</v>
      </c>
      <c r="G398" t="str">
        <f>"00159195"</f>
        <v>00159195</v>
      </c>
      <c r="H398" t="s">
        <v>754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0</v>
      </c>
      <c r="O398">
        <v>0</v>
      </c>
      <c r="P398">
        <v>0</v>
      </c>
      <c r="Q398">
        <v>70</v>
      </c>
      <c r="R398">
        <v>0</v>
      </c>
      <c r="S398">
        <v>0</v>
      </c>
      <c r="T398">
        <v>0</v>
      </c>
      <c r="U398">
        <v>0</v>
      </c>
      <c r="V398">
        <v>80</v>
      </c>
      <c r="W398">
        <v>560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1010</v>
      </c>
    </row>
    <row r="399" spans="1:30" x14ac:dyDescent="0.25">
      <c r="H399" t="s">
        <v>1011</v>
      </c>
    </row>
    <row r="400" spans="1:30" x14ac:dyDescent="0.25">
      <c r="A400">
        <v>197</v>
      </c>
      <c r="B400">
        <v>3340</v>
      </c>
      <c r="C400" t="s">
        <v>1012</v>
      </c>
      <c r="D400" t="s">
        <v>514</v>
      </c>
      <c r="E400" t="s">
        <v>285</v>
      </c>
      <c r="F400" t="s">
        <v>1013</v>
      </c>
      <c r="G400" t="str">
        <f>"00206650"</f>
        <v>00206650</v>
      </c>
      <c r="H400" t="s">
        <v>478</v>
      </c>
      <c r="I400">
        <v>0</v>
      </c>
      <c r="J400">
        <v>0</v>
      </c>
      <c r="K400">
        <v>0</v>
      </c>
      <c r="L400">
        <v>200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30</v>
      </c>
      <c r="S400">
        <v>0</v>
      </c>
      <c r="T400">
        <v>0</v>
      </c>
      <c r="U400">
        <v>0</v>
      </c>
      <c r="V400">
        <v>76</v>
      </c>
      <c r="W400">
        <v>532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1014</v>
      </c>
    </row>
    <row r="401" spans="1:30" x14ac:dyDescent="0.25">
      <c r="H401" t="s">
        <v>1015</v>
      </c>
    </row>
    <row r="402" spans="1:30" x14ac:dyDescent="0.25">
      <c r="A402">
        <v>198</v>
      </c>
      <c r="B402">
        <v>1623</v>
      </c>
      <c r="C402" t="s">
        <v>1016</v>
      </c>
      <c r="D402" t="s">
        <v>49</v>
      </c>
      <c r="E402" t="s">
        <v>285</v>
      </c>
      <c r="F402" t="s">
        <v>1017</v>
      </c>
      <c r="G402" t="str">
        <f>"00184390"</f>
        <v>00184390</v>
      </c>
      <c r="H402" t="s">
        <v>1018</v>
      </c>
      <c r="I402">
        <v>0</v>
      </c>
      <c r="J402">
        <v>0</v>
      </c>
      <c r="K402">
        <v>0</v>
      </c>
      <c r="L402">
        <v>0</v>
      </c>
      <c r="M402">
        <v>100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60</v>
      </c>
      <c r="W402">
        <v>420</v>
      </c>
      <c r="X402">
        <v>0</v>
      </c>
      <c r="Z402">
        <v>0</v>
      </c>
      <c r="AA402">
        <v>0</v>
      </c>
      <c r="AB402">
        <v>24</v>
      </c>
      <c r="AC402">
        <v>408</v>
      </c>
      <c r="AD402" t="s">
        <v>1019</v>
      </c>
    </row>
    <row r="403" spans="1:30" x14ac:dyDescent="0.25">
      <c r="H403" t="s">
        <v>1020</v>
      </c>
    </row>
    <row r="404" spans="1:30" x14ac:dyDescent="0.25">
      <c r="A404">
        <v>199</v>
      </c>
      <c r="B404">
        <v>3936</v>
      </c>
      <c r="C404" t="s">
        <v>1021</v>
      </c>
      <c r="D404" t="s">
        <v>1022</v>
      </c>
      <c r="E404" t="s">
        <v>111</v>
      </c>
      <c r="F404" t="s">
        <v>1023</v>
      </c>
      <c r="G404" t="str">
        <f>"00359604"</f>
        <v>00359604</v>
      </c>
      <c r="H404" t="s">
        <v>472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70</v>
      </c>
      <c r="O404">
        <v>0</v>
      </c>
      <c r="P404">
        <v>30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84</v>
      </c>
      <c r="W404">
        <v>588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1024</v>
      </c>
    </row>
    <row r="405" spans="1:30" x14ac:dyDescent="0.25">
      <c r="H405" t="s">
        <v>1025</v>
      </c>
    </row>
    <row r="406" spans="1:30" x14ac:dyDescent="0.25">
      <c r="A406">
        <v>200</v>
      </c>
      <c r="B406">
        <v>3494</v>
      </c>
      <c r="C406" t="s">
        <v>1026</v>
      </c>
      <c r="D406" t="s">
        <v>355</v>
      </c>
      <c r="E406" t="s">
        <v>1027</v>
      </c>
      <c r="F406" t="s">
        <v>1028</v>
      </c>
      <c r="G406" t="str">
        <f>"200801003355"</f>
        <v>200801003355</v>
      </c>
      <c r="H406" t="s">
        <v>369</v>
      </c>
      <c r="I406">
        <v>0</v>
      </c>
      <c r="J406">
        <v>0</v>
      </c>
      <c r="K406">
        <v>0</v>
      </c>
      <c r="L406">
        <v>200</v>
      </c>
      <c r="M406">
        <v>0</v>
      </c>
      <c r="N406">
        <v>70</v>
      </c>
      <c r="O406">
        <v>0</v>
      </c>
      <c r="P406">
        <v>30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1029</v>
      </c>
    </row>
    <row r="407" spans="1:30" x14ac:dyDescent="0.25">
      <c r="H407" t="s">
        <v>1030</v>
      </c>
    </row>
    <row r="408" spans="1:30" x14ac:dyDescent="0.25">
      <c r="A408">
        <v>201</v>
      </c>
      <c r="B408">
        <v>778</v>
      </c>
      <c r="C408" t="s">
        <v>1031</v>
      </c>
      <c r="D408" t="s">
        <v>169</v>
      </c>
      <c r="E408" t="s">
        <v>49</v>
      </c>
      <c r="F408" t="s">
        <v>1032</v>
      </c>
      <c r="G408" t="str">
        <f>"201411000206"</f>
        <v>201411000206</v>
      </c>
      <c r="H408" t="s">
        <v>374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50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1033</v>
      </c>
    </row>
    <row r="409" spans="1:30" x14ac:dyDescent="0.25">
      <c r="H409" t="s">
        <v>1034</v>
      </c>
    </row>
    <row r="410" spans="1:30" x14ac:dyDescent="0.25">
      <c r="A410">
        <v>202</v>
      </c>
      <c r="B410">
        <v>137</v>
      </c>
      <c r="C410" t="s">
        <v>1035</v>
      </c>
      <c r="D410" t="s">
        <v>27</v>
      </c>
      <c r="E410" t="s">
        <v>88</v>
      </c>
      <c r="F410" t="s">
        <v>1036</v>
      </c>
      <c r="G410" t="str">
        <f>"201504003610"</f>
        <v>201504003610</v>
      </c>
      <c r="H410" t="s">
        <v>97</v>
      </c>
      <c r="I410">
        <v>0</v>
      </c>
      <c r="J410">
        <v>0</v>
      </c>
      <c r="K410">
        <v>0</v>
      </c>
      <c r="L410">
        <v>200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1037</v>
      </c>
    </row>
    <row r="411" spans="1:30" x14ac:dyDescent="0.25">
      <c r="H411" t="s">
        <v>1038</v>
      </c>
    </row>
    <row r="412" spans="1:30" x14ac:dyDescent="0.25">
      <c r="A412">
        <v>203</v>
      </c>
      <c r="B412">
        <v>4314</v>
      </c>
      <c r="C412" t="s">
        <v>1039</v>
      </c>
      <c r="D412" t="s">
        <v>1040</v>
      </c>
      <c r="E412" t="s">
        <v>49</v>
      </c>
      <c r="F412" t="s">
        <v>1041</v>
      </c>
      <c r="G412" t="str">
        <f>"00231832"</f>
        <v>00231832</v>
      </c>
      <c r="H412" t="s">
        <v>616</v>
      </c>
      <c r="I412">
        <v>0</v>
      </c>
      <c r="J412">
        <v>0</v>
      </c>
      <c r="K412">
        <v>0</v>
      </c>
      <c r="L412">
        <v>200</v>
      </c>
      <c r="M412">
        <v>0</v>
      </c>
      <c r="N412">
        <v>30</v>
      </c>
      <c r="O412">
        <v>50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80</v>
      </c>
      <c r="W412">
        <v>560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1037</v>
      </c>
    </row>
    <row r="413" spans="1:30" x14ac:dyDescent="0.25">
      <c r="H413" t="s">
        <v>1042</v>
      </c>
    </row>
    <row r="414" spans="1:30" x14ac:dyDescent="0.25">
      <c r="A414">
        <v>204</v>
      </c>
      <c r="B414">
        <v>316</v>
      </c>
      <c r="C414" t="s">
        <v>1043</v>
      </c>
      <c r="D414" t="s">
        <v>169</v>
      </c>
      <c r="E414" t="s">
        <v>62</v>
      </c>
      <c r="F414" t="s">
        <v>1044</v>
      </c>
      <c r="G414" t="str">
        <f>"00071078"</f>
        <v>00071078</v>
      </c>
      <c r="H414" t="s">
        <v>968</v>
      </c>
      <c r="I414">
        <v>0</v>
      </c>
      <c r="J414">
        <v>0</v>
      </c>
      <c r="K414">
        <v>0</v>
      </c>
      <c r="L414">
        <v>200</v>
      </c>
      <c r="M414">
        <v>0</v>
      </c>
      <c r="N414">
        <v>30</v>
      </c>
      <c r="O414">
        <v>0</v>
      </c>
      <c r="P414">
        <v>30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84</v>
      </c>
      <c r="W414">
        <v>588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1045</v>
      </c>
    </row>
    <row r="415" spans="1:30" x14ac:dyDescent="0.25">
      <c r="H415" t="s">
        <v>1046</v>
      </c>
    </row>
    <row r="416" spans="1:30" x14ac:dyDescent="0.25">
      <c r="A416">
        <v>205</v>
      </c>
      <c r="B416">
        <v>2209</v>
      </c>
      <c r="C416" t="s">
        <v>1047</v>
      </c>
      <c r="D416" t="s">
        <v>314</v>
      </c>
      <c r="E416" t="s">
        <v>135</v>
      </c>
      <c r="F416" t="s">
        <v>1048</v>
      </c>
      <c r="G416" t="str">
        <f>"201402009788"</f>
        <v>201402009788</v>
      </c>
      <c r="H416" t="s">
        <v>1049</v>
      </c>
      <c r="I416">
        <v>0</v>
      </c>
      <c r="J416">
        <v>0</v>
      </c>
      <c r="K416">
        <v>0</v>
      </c>
      <c r="L416">
        <v>260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0</v>
      </c>
      <c r="AA416">
        <v>0</v>
      </c>
      <c r="AB416">
        <v>0</v>
      </c>
      <c r="AC416">
        <v>0</v>
      </c>
      <c r="AD416" t="s">
        <v>1050</v>
      </c>
    </row>
    <row r="417" spans="1:30" x14ac:dyDescent="0.25">
      <c r="H417" t="s">
        <v>1051</v>
      </c>
    </row>
    <row r="418" spans="1:30" x14ac:dyDescent="0.25">
      <c r="A418">
        <v>206</v>
      </c>
      <c r="B418">
        <v>2890</v>
      </c>
      <c r="C418" t="s">
        <v>1052</v>
      </c>
      <c r="D418" t="s">
        <v>877</v>
      </c>
      <c r="E418" t="s">
        <v>398</v>
      </c>
      <c r="F418" t="s">
        <v>1053</v>
      </c>
      <c r="G418" t="str">
        <f>"00224218"</f>
        <v>00224218</v>
      </c>
      <c r="H418" t="s">
        <v>379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70</v>
      </c>
      <c r="O418">
        <v>0</v>
      </c>
      <c r="P418">
        <v>0</v>
      </c>
      <c r="Q418">
        <v>30</v>
      </c>
      <c r="R418">
        <v>0</v>
      </c>
      <c r="S418">
        <v>0</v>
      </c>
      <c r="T418">
        <v>0</v>
      </c>
      <c r="U418">
        <v>0</v>
      </c>
      <c r="V418">
        <v>84</v>
      </c>
      <c r="W418">
        <v>588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1054</v>
      </c>
    </row>
    <row r="419" spans="1:30" x14ac:dyDescent="0.25">
      <c r="H419" t="s">
        <v>1055</v>
      </c>
    </row>
    <row r="420" spans="1:30" x14ac:dyDescent="0.25">
      <c r="A420">
        <v>207</v>
      </c>
      <c r="B420">
        <v>5044</v>
      </c>
      <c r="C420" t="s">
        <v>1056</v>
      </c>
      <c r="D420" t="s">
        <v>279</v>
      </c>
      <c r="E420" t="s">
        <v>89</v>
      </c>
      <c r="F420" t="s">
        <v>1057</v>
      </c>
      <c r="G420" t="str">
        <f>"00354983"</f>
        <v>00354983</v>
      </c>
      <c r="H420" t="s">
        <v>1058</v>
      </c>
      <c r="I420">
        <v>0</v>
      </c>
      <c r="J420">
        <v>0</v>
      </c>
      <c r="K420">
        <v>200</v>
      </c>
      <c r="L420">
        <v>0</v>
      </c>
      <c r="M420">
        <v>0</v>
      </c>
      <c r="N420">
        <v>70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84</v>
      </c>
      <c r="W420">
        <v>588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1059</v>
      </c>
    </row>
    <row r="421" spans="1:30" x14ac:dyDescent="0.25">
      <c r="H421" t="s">
        <v>1060</v>
      </c>
    </row>
    <row r="422" spans="1:30" x14ac:dyDescent="0.25">
      <c r="A422">
        <v>208</v>
      </c>
      <c r="B422">
        <v>2233</v>
      </c>
      <c r="C422" t="s">
        <v>1061</v>
      </c>
      <c r="D422" t="s">
        <v>27</v>
      </c>
      <c r="E422" t="s">
        <v>101</v>
      </c>
      <c r="F422" t="s">
        <v>1062</v>
      </c>
      <c r="G422" t="str">
        <f>"00342916"</f>
        <v>00342916</v>
      </c>
      <c r="H422" t="s">
        <v>905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1063</v>
      </c>
    </row>
    <row r="423" spans="1:30" x14ac:dyDescent="0.25">
      <c r="H423" t="s">
        <v>1064</v>
      </c>
    </row>
    <row r="424" spans="1:30" x14ac:dyDescent="0.25">
      <c r="A424">
        <v>209</v>
      </c>
      <c r="B424">
        <v>367</v>
      </c>
      <c r="C424" t="s">
        <v>1065</v>
      </c>
      <c r="D424" t="s">
        <v>49</v>
      </c>
      <c r="E424" t="s">
        <v>35</v>
      </c>
      <c r="F424" t="s">
        <v>1066</v>
      </c>
      <c r="G424" t="str">
        <f>"00292067"</f>
        <v>00292067</v>
      </c>
      <c r="H424">
        <v>781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70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0</v>
      </c>
      <c r="Z424">
        <v>0</v>
      </c>
      <c r="AA424">
        <v>0</v>
      </c>
      <c r="AB424">
        <v>0</v>
      </c>
      <c r="AC424">
        <v>0</v>
      </c>
      <c r="AD424">
        <v>1639</v>
      </c>
    </row>
    <row r="425" spans="1:30" x14ac:dyDescent="0.25">
      <c r="H425" t="s">
        <v>1067</v>
      </c>
    </row>
    <row r="426" spans="1:30" x14ac:dyDescent="0.25">
      <c r="A426">
        <v>210</v>
      </c>
      <c r="B426">
        <v>2850</v>
      </c>
      <c r="C426" t="s">
        <v>1068</v>
      </c>
      <c r="D426" t="s">
        <v>641</v>
      </c>
      <c r="E426" t="s">
        <v>1069</v>
      </c>
      <c r="F426" t="s">
        <v>1070</v>
      </c>
      <c r="G426" t="str">
        <f>"00356423"</f>
        <v>00356423</v>
      </c>
      <c r="H426" t="s">
        <v>152</v>
      </c>
      <c r="I426">
        <v>0</v>
      </c>
      <c r="J426">
        <v>0</v>
      </c>
      <c r="K426">
        <v>0</v>
      </c>
      <c r="L426">
        <v>200</v>
      </c>
      <c r="M426">
        <v>0</v>
      </c>
      <c r="N426">
        <v>70</v>
      </c>
      <c r="O426">
        <v>30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1071</v>
      </c>
    </row>
    <row r="427" spans="1:30" x14ac:dyDescent="0.25">
      <c r="H427" t="s">
        <v>1072</v>
      </c>
    </row>
    <row r="428" spans="1:30" x14ac:dyDescent="0.25">
      <c r="A428">
        <v>211</v>
      </c>
      <c r="B428">
        <v>1579</v>
      </c>
      <c r="C428" t="s">
        <v>1073</v>
      </c>
      <c r="D428" t="s">
        <v>1074</v>
      </c>
      <c r="E428" t="s">
        <v>62</v>
      </c>
      <c r="F428" t="s">
        <v>1075</v>
      </c>
      <c r="G428" t="str">
        <f>"00018581"</f>
        <v>00018581</v>
      </c>
      <c r="H428" t="s">
        <v>215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0</v>
      </c>
      <c r="AA428">
        <v>0</v>
      </c>
      <c r="AB428">
        <v>0</v>
      </c>
      <c r="AC428">
        <v>0</v>
      </c>
      <c r="AD428" t="s">
        <v>1076</v>
      </c>
    </row>
    <row r="429" spans="1:30" x14ac:dyDescent="0.25">
      <c r="H429" t="s">
        <v>1077</v>
      </c>
    </row>
    <row r="430" spans="1:30" x14ac:dyDescent="0.25">
      <c r="A430">
        <v>212</v>
      </c>
      <c r="B430">
        <v>2109</v>
      </c>
      <c r="C430" t="s">
        <v>1078</v>
      </c>
      <c r="D430" t="s">
        <v>331</v>
      </c>
      <c r="E430" t="s">
        <v>101</v>
      </c>
      <c r="F430" t="s">
        <v>1079</v>
      </c>
      <c r="G430" t="str">
        <f>"00327441"</f>
        <v>00327441</v>
      </c>
      <c r="H430" t="s">
        <v>215</v>
      </c>
      <c r="I430">
        <v>0</v>
      </c>
      <c r="J430">
        <v>0</v>
      </c>
      <c r="K430">
        <v>0</v>
      </c>
      <c r="L430">
        <v>200</v>
      </c>
      <c r="M430">
        <v>0</v>
      </c>
      <c r="N430">
        <v>70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0</v>
      </c>
      <c r="AA430">
        <v>0</v>
      </c>
      <c r="AB430">
        <v>0</v>
      </c>
      <c r="AC430">
        <v>0</v>
      </c>
      <c r="AD430" t="s">
        <v>1076</v>
      </c>
    </row>
    <row r="431" spans="1:30" x14ac:dyDescent="0.25">
      <c r="H431" t="s">
        <v>674</v>
      </c>
    </row>
    <row r="432" spans="1:30" x14ac:dyDescent="0.25">
      <c r="A432">
        <v>213</v>
      </c>
      <c r="B432">
        <v>360</v>
      </c>
      <c r="C432" t="s">
        <v>1080</v>
      </c>
      <c r="D432" t="s">
        <v>1081</v>
      </c>
      <c r="E432" t="s">
        <v>62</v>
      </c>
      <c r="F432" t="s">
        <v>1082</v>
      </c>
      <c r="G432" t="str">
        <f>"201406000885"</f>
        <v>201406000885</v>
      </c>
      <c r="H432" t="s">
        <v>1083</v>
      </c>
      <c r="I432">
        <v>0</v>
      </c>
      <c r="J432">
        <v>0</v>
      </c>
      <c r="K432">
        <v>0</v>
      </c>
      <c r="L432">
        <v>200</v>
      </c>
      <c r="M432">
        <v>0</v>
      </c>
      <c r="N432">
        <v>30</v>
      </c>
      <c r="O432">
        <v>30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1084</v>
      </c>
    </row>
    <row r="433" spans="1:30" x14ac:dyDescent="0.25">
      <c r="H433" t="s">
        <v>1085</v>
      </c>
    </row>
    <row r="434" spans="1:30" x14ac:dyDescent="0.25">
      <c r="A434">
        <v>214</v>
      </c>
      <c r="B434">
        <v>2837</v>
      </c>
      <c r="C434" t="s">
        <v>1086</v>
      </c>
      <c r="D434" t="s">
        <v>27</v>
      </c>
      <c r="E434" t="s">
        <v>62</v>
      </c>
      <c r="F434" t="s">
        <v>1087</v>
      </c>
      <c r="G434" t="str">
        <f>"00320252"</f>
        <v>00320252</v>
      </c>
      <c r="H434" t="s">
        <v>394</v>
      </c>
      <c r="I434">
        <v>0</v>
      </c>
      <c r="J434">
        <v>0</v>
      </c>
      <c r="K434">
        <v>0</v>
      </c>
      <c r="L434">
        <v>200</v>
      </c>
      <c r="M434">
        <v>0</v>
      </c>
      <c r="N434">
        <v>70</v>
      </c>
      <c r="O434">
        <v>30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1088</v>
      </c>
    </row>
    <row r="435" spans="1:30" x14ac:dyDescent="0.25">
      <c r="H435" t="s">
        <v>1089</v>
      </c>
    </row>
    <row r="436" spans="1:30" x14ac:dyDescent="0.25">
      <c r="A436">
        <v>215</v>
      </c>
      <c r="B436">
        <v>3540</v>
      </c>
      <c r="C436" t="s">
        <v>1090</v>
      </c>
      <c r="D436" t="s">
        <v>27</v>
      </c>
      <c r="E436" t="s">
        <v>95</v>
      </c>
      <c r="F436" t="s">
        <v>1091</v>
      </c>
      <c r="G436" t="str">
        <f>"00342549"</f>
        <v>00342549</v>
      </c>
      <c r="H436">
        <v>814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>
        <v>1632</v>
      </c>
    </row>
    <row r="437" spans="1:30" x14ac:dyDescent="0.25">
      <c r="H437" t="s">
        <v>907</v>
      </c>
    </row>
    <row r="438" spans="1:30" x14ac:dyDescent="0.25">
      <c r="A438">
        <v>216</v>
      </c>
      <c r="B438">
        <v>4018</v>
      </c>
      <c r="C438" t="s">
        <v>1092</v>
      </c>
      <c r="D438" t="s">
        <v>569</v>
      </c>
      <c r="E438" t="s">
        <v>62</v>
      </c>
      <c r="F438" t="s">
        <v>1093</v>
      </c>
      <c r="G438" t="str">
        <f>"00176263"</f>
        <v>00176263</v>
      </c>
      <c r="H438" t="s">
        <v>194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84</v>
      </c>
      <c r="W438">
        <v>588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1094</v>
      </c>
    </row>
    <row r="439" spans="1:30" x14ac:dyDescent="0.25">
      <c r="H439" t="s">
        <v>1095</v>
      </c>
    </row>
    <row r="440" spans="1:30" x14ac:dyDescent="0.25">
      <c r="A440">
        <v>217</v>
      </c>
      <c r="B440">
        <v>1635</v>
      </c>
      <c r="C440" t="s">
        <v>1096</v>
      </c>
      <c r="D440" t="s">
        <v>541</v>
      </c>
      <c r="E440" t="s">
        <v>263</v>
      </c>
      <c r="F440" t="s">
        <v>1097</v>
      </c>
      <c r="G440" t="str">
        <f>"00017724"</f>
        <v>00017724</v>
      </c>
      <c r="H440" t="s">
        <v>321</v>
      </c>
      <c r="I440">
        <v>0</v>
      </c>
      <c r="J440">
        <v>0</v>
      </c>
      <c r="K440">
        <v>0</v>
      </c>
      <c r="L440">
        <v>200</v>
      </c>
      <c r="M440">
        <v>0</v>
      </c>
      <c r="N440">
        <v>70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1098</v>
      </c>
    </row>
    <row r="441" spans="1:30" x14ac:dyDescent="0.25">
      <c r="H441" t="s">
        <v>1099</v>
      </c>
    </row>
    <row r="442" spans="1:30" x14ac:dyDescent="0.25">
      <c r="A442">
        <v>218</v>
      </c>
      <c r="B442">
        <v>2272</v>
      </c>
      <c r="C442" t="s">
        <v>1100</v>
      </c>
      <c r="D442" t="s">
        <v>1101</v>
      </c>
      <c r="E442" t="s">
        <v>56</v>
      </c>
      <c r="F442" t="s">
        <v>1102</v>
      </c>
      <c r="G442" t="str">
        <f>"201412005492"</f>
        <v>201412005492</v>
      </c>
      <c r="H442" t="s">
        <v>321</v>
      </c>
      <c r="I442">
        <v>0</v>
      </c>
      <c r="J442">
        <v>0</v>
      </c>
      <c r="K442">
        <v>0</v>
      </c>
      <c r="L442">
        <v>0</v>
      </c>
      <c r="M442">
        <v>130</v>
      </c>
      <c r="N442">
        <v>70</v>
      </c>
      <c r="O442">
        <v>70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1098</v>
      </c>
    </row>
    <row r="443" spans="1:30" x14ac:dyDescent="0.25">
      <c r="H443" t="s">
        <v>1103</v>
      </c>
    </row>
    <row r="444" spans="1:30" x14ac:dyDescent="0.25">
      <c r="A444">
        <v>219</v>
      </c>
      <c r="B444">
        <v>4521</v>
      </c>
      <c r="C444" t="s">
        <v>263</v>
      </c>
      <c r="D444" t="s">
        <v>1104</v>
      </c>
      <c r="E444" t="s">
        <v>1105</v>
      </c>
      <c r="F444" t="s">
        <v>1106</v>
      </c>
      <c r="G444" t="str">
        <f>"00361827"</f>
        <v>00361827</v>
      </c>
      <c r="H444" t="s">
        <v>911</v>
      </c>
      <c r="I444">
        <v>0</v>
      </c>
      <c r="J444">
        <v>0</v>
      </c>
      <c r="K444">
        <v>0</v>
      </c>
      <c r="L444">
        <v>200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1107</v>
      </c>
    </row>
    <row r="445" spans="1:30" x14ac:dyDescent="0.25">
      <c r="H445" t="s">
        <v>1108</v>
      </c>
    </row>
    <row r="446" spans="1:30" x14ac:dyDescent="0.25">
      <c r="A446">
        <v>220</v>
      </c>
      <c r="B446">
        <v>2350</v>
      </c>
      <c r="C446" t="s">
        <v>1109</v>
      </c>
      <c r="D446" t="s">
        <v>209</v>
      </c>
      <c r="E446" t="s">
        <v>49</v>
      </c>
      <c r="F446" t="s">
        <v>1110</v>
      </c>
      <c r="G446" t="str">
        <f>"201402012309"</f>
        <v>201402012309</v>
      </c>
      <c r="H446" t="s">
        <v>981</v>
      </c>
      <c r="I446">
        <v>0</v>
      </c>
      <c r="J446">
        <v>0</v>
      </c>
      <c r="K446">
        <v>0</v>
      </c>
      <c r="L446">
        <v>200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1111</v>
      </c>
    </row>
    <row r="447" spans="1:30" x14ac:dyDescent="0.25">
      <c r="H447" t="s">
        <v>1112</v>
      </c>
    </row>
    <row r="448" spans="1:30" x14ac:dyDescent="0.25">
      <c r="A448">
        <v>221</v>
      </c>
      <c r="B448">
        <v>1235</v>
      </c>
      <c r="C448" t="s">
        <v>1113</v>
      </c>
      <c r="D448" t="s">
        <v>1114</v>
      </c>
      <c r="E448" t="s">
        <v>88</v>
      </c>
      <c r="F448" t="s">
        <v>1115</v>
      </c>
      <c r="G448" t="str">
        <f>"200901000128"</f>
        <v>200901000128</v>
      </c>
      <c r="H448">
        <v>770</v>
      </c>
      <c r="I448">
        <v>0</v>
      </c>
      <c r="J448">
        <v>0</v>
      </c>
      <c r="K448">
        <v>0</v>
      </c>
      <c r="L448">
        <v>200</v>
      </c>
      <c r="M448">
        <v>0</v>
      </c>
      <c r="N448">
        <v>70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84</v>
      </c>
      <c r="W448">
        <v>588</v>
      </c>
      <c r="X448">
        <v>0</v>
      </c>
      <c r="Z448">
        <v>0</v>
      </c>
      <c r="AA448">
        <v>0</v>
      </c>
      <c r="AB448">
        <v>0</v>
      </c>
      <c r="AC448">
        <v>0</v>
      </c>
      <c r="AD448">
        <v>1628</v>
      </c>
    </row>
    <row r="449" spans="1:30" x14ac:dyDescent="0.25">
      <c r="H449" t="s">
        <v>1116</v>
      </c>
    </row>
    <row r="450" spans="1:30" x14ac:dyDescent="0.25">
      <c r="A450">
        <v>222</v>
      </c>
      <c r="B450">
        <v>2157</v>
      </c>
      <c r="C450" t="s">
        <v>1117</v>
      </c>
      <c r="D450" t="s">
        <v>62</v>
      </c>
      <c r="E450" t="s">
        <v>21</v>
      </c>
      <c r="F450" t="s">
        <v>1118</v>
      </c>
      <c r="G450" t="str">
        <f>"00187804"</f>
        <v>00187804</v>
      </c>
      <c r="H450" t="s">
        <v>389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60</v>
      </c>
      <c r="W450">
        <v>420</v>
      </c>
      <c r="X450">
        <v>0</v>
      </c>
      <c r="Z450">
        <v>0</v>
      </c>
      <c r="AA450">
        <v>0</v>
      </c>
      <c r="AB450">
        <v>24</v>
      </c>
      <c r="AC450">
        <v>408</v>
      </c>
      <c r="AD450" t="s">
        <v>1119</v>
      </c>
    </row>
    <row r="451" spans="1:30" x14ac:dyDescent="0.25">
      <c r="H451" t="s">
        <v>1120</v>
      </c>
    </row>
    <row r="452" spans="1:30" x14ac:dyDescent="0.25">
      <c r="A452">
        <v>223</v>
      </c>
      <c r="B452">
        <v>3372</v>
      </c>
      <c r="C452" t="s">
        <v>1121</v>
      </c>
      <c r="D452" t="s">
        <v>150</v>
      </c>
      <c r="E452" t="s">
        <v>56</v>
      </c>
      <c r="F452" t="s">
        <v>1122</v>
      </c>
      <c r="G452" t="str">
        <f>"201412006152"</f>
        <v>201412006152</v>
      </c>
      <c r="H452" t="s">
        <v>697</v>
      </c>
      <c r="I452">
        <v>0</v>
      </c>
      <c r="J452">
        <v>0</v>
      </c>
      <c r="K452">
        <v>0</v>
      </c>
      <c r="L452">
        <v>260</v>
      </c>
      <c r="M452">
        <v>0</v>
      </c>
      <c r="N452">
        <v>70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1123</v>
      </c>
    </row>
    <row r="453" spans="1:30" x14ac:dyDescent="0.25">
      <c r="H453" t="s">
        <v>1124</v>
      </c>
    </row>
    <row r="454" spans="1:30" x14ac:dyDescent="0.25">
      <c r="A454">
        <v>224</v>
      </c>
      <c r="B454">
        <v>522</v>
      </c>
      <c r="C454" t="s">
        <v>1125</v>
      </c>
      <c r="D454" t="s">
        <v>590</v>
      </c>
      <c r="E454" t="s">
        <v>56</v>
      </c>
      <c r="F454" t="s">
        <v>1126</v>
      </c>
      <c r="G454" t="str">
        <f>"201512001252"</f>
        <v>201512001252</v>
      </c>
      <c r="H454" t="s">
        <v>1127</v>
      </c>
      <c r="I454">
        <v>0</v>
      </c>
      <c r="J454">
        <v>0</v>
      </c>
      <c r="K454">
        <v>0</v>
      </c>
      <c r="L454">
        <v>200</v>
      </c>
      <c r="M454">
        <v>0</v>
      </c>
      <c r="N454">
        <v>70</v>
      </c>
      <c r="O454">
        <v>30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80</v>
      </c>
      <c r="W454">
        <v>560</v>
      </c>
      <c r="X454">
        <v>0</v>
      </c>
      <c r="Z454">
        <v>0</v>
      </c>
      <c r="AA454">
        <v>0</v>
      </c>
      <c r="AB454">
        <v>0</v>
      </c>
      <c r="AC454">
        <v>0</v>
      </c>
      <c r="AD454" t="s">
        <v>1128</v>
      </c>
    </row>
    <row r="455" spans="1:30" x14ac:dyDescent="0.25">
      <c r="H455" t="s">
        <v>1129</v>
      </c>
    </row>
    <row r="456" spans="1:30" x14ac:dyDescent="0.25">
      <c r="A456">
        <v>225</v>
      </c>
      <c r="B456">
        <v>5228</v>
      </c>
      <c r="C456" t="s">
        <v>1130</v>
      </c>
      <c r="D456" t="s">
        <v>141</v>
      </c>
      <c r="E456" t="s">
        <v>56</v>
      </c>
      <c r="F456" t="s">
        <v>1131</v>
      </c>
      <c r="G456" t="str">
        <f>"00018085"</f>
        <v>00018085</v>
      </c>
      <c r="H456" t="s">
        <v>65</v>
      </c>
      <c r="I456">
        <v>0</v>
      </c>
      <c r="J456">
        <v>0</v>
      </c>
      <c r="K456">
        <v>0</v>
      </c>
      <c r="L456">
        <v>200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1132</v>
      </c>
    </row>
    <row r="457" spans="1:30" x14ac:dyDescent="0.25">
      <c r="H457" t="s">
        <v>1133</v>
      </c>
    </row>
    <row r="458" spans="1:30" x14ac:dyDescent="0.25">
      <c r="A458">
        <v>226</v>
      </c>
      <c r="B458">
        <v>4285</v>
      </c>
      <c r="C458" t="s">
        <v>1134</v>
      </c>
      <c r="D458" t="s">
        <v>1135</v>
      </c>
      <c r="E458" t="s">
        <v>356</v>
      </c>
      <c r="F458" t="s">
        <v>1136</v>
      </c>
      <c r="G458" t="str">
        <f>"00359689"</f>
        <v>00359689</v>
      </c>
      <c r="H458" t="s">
        <v>817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70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1137</v>
      </c>
    </row>
    <row r="459" spans="1:30" x14ac:dyDescent="0.25">
      <c r="H459" t="s">
        <v>1138</v>
      </c>
    </row>
    <row r="460" spans="1:30" x14ac:dyDescent="0.25">
      <c r="A460">
        <v>227</v>
      </c>
      <c r="B460">
        <v>4111</v>
      </c>
      <c r="C460" t="s">
        <v>1139</v>
      </c>
      <c r="D460" t="s">
        <v>89</v>
      </c>
      <c r="E460" t="s">
        <v>279</v>
      </c>
      <c r="F460" t="s">
        <v>1140</v>
      </c>
      <c r="G460" t="str">
        <f>"200712005407"</f>
        <v>200712005407</v>
      </c>
      <c r="H460" t="s">
        <v>668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30</v>
      </c>
      <c r="O460">
        <v>30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84</v>
      </c>
      <c r="W460">
        <v>588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1141</v>
      </c>
    </row>
    <row r="461" spans="1:30" x14ac:dyDescent="0.25">
      <c r="H461" t="s">
        <v>1142</v>
      </c>
    </row>
    <row r="462" spans="1:30" x14ac:dyDescent="0.25">
      <c r="A462">
        <v>228</v>
      </c>
      <c r="B462">
        <v>577</v>
      </c>
      <c r="C462" t="s">
        <v>1143</v>
      </c>
      <c r="D462" t="s">
        <v>141</v>
      </c>
      <c r="E462" t="s">
        <v>101</v>
      </c>
      <c r="F462" t="s">
        <v>1144</v>
      </c>
      <c r="G462" t="str">
        <f>"201504005064"</f>
        <v>201504005064</v>
      </c>
      <c r="H462" t="s">
        <v>1145</v>
      </c>
      <c r="I462">
        <v>0</v>
      </c>
      <c r="J462">
        <v>0</v>
      </c>
      <c r="K462">
        <v>0</v>
      </c>
      <c r="L462">
        <v>200</v>
      </c>
      <c r="M462">
        <v>0</v>
      </c>
      <c r="N462">
        <v>70</v>
      </c>
      <c r="O462">
        <v>0</v>
      </c>
      <c r="P462">
        <v>50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1146</v>
      </c>
    </row>
    <row r="463" spans="1:30" x14ac:dyDescent="0.25">
      <c r="H463" t="s">
        <v>1147</v>
      </c>
    </row>
    <row r="464" spans="1:30" x14ac:dyDescent="0.25">
      <c r="A464">
        <v>229</v>
      </c>
      <c r="B464">
        <v>118</v>
      </c>
      <c r="C464" t="s">
        <v>1148</v>
      </c>
      <c r="D464" t="s">
        <v>169</v>
      </c>
      <c r="E464" t="s">
        <v>141</v>
      </c>
      <c r="F464" t="s">
        <v>1149</v>
      </c>
      <c r="G464" t="str">
        <f>"00021245"</f>
        <v>00021245</v>
      </c>
      <c r="H464">
        <v>715</v>
      </c>
      <c r="I464">
        <v>0</v>
      </c>
      <c r="J464">
        <v>0</v>
      </c>
      <c r="K464">
        <v>0</v>
      </c>
      <c r="L464">
        <v>0</v>
      </c>
      <c r="M464">
        <v>100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69</v>
      </c>
      <c r="W464">
        <v>483</v>
      </c>
      <c r="X464">
        <v>0</v>
      </c>
      <c r="Z464">
        <v>0</v>
      </c>
      <c r="AA464">
        <v>0</v>
      </c>
      <c r="AB464">
        <v>15</v>
      </c>
      <c r="AC464">
        <v>255</v>
      </c>
      <c r="AD464">
        <v>1623</v>
      </c>
    </row>
    <row r="465" spans="1:30" x14ac:dyDescent="0.25">
      <c r="H465" t="s">
        <v>1150</v>
      </c>
    </row>
    <row r="466" spans="1:30" x14ac:dyDescent="0.25">
      <c r="A466">
        <v>230</v>
      </c>
      <c r="B466">
        <v>4841</v>
      </c>
      <c r="C466" t="s">
        <v>1151</v>
      </c>
      <c r="D466" t="s">
        <v>1152</v>
      </c>
      <c r="E466" t="s">
        <v>1153</v>
      </c>
      <c r="F466" t="s">
        <v>1154</v>
      </c>
      <c r="G466" t="str">
        <f>"201510004885"</f>
        <v>201510004885</v>
      </c>
      <c r="H466" t="s">
        <v>152</v>
      </c>
      <c r="I466">
        <v>0</v>
      </c>
      <c r="J466">
        <v>0</v>
      </c>
      <c r="K466">
        <v>0</v>
      </c>
      <c r="L466">
        <v>260</v>
      </c>
      <c r="M466">
        <v>0</v>
      </c>
      <c r="N466">
        <v>70</v>
      </c>
      <c r="O466">
        <v>0</v>
      </c>
      <c r="P466">
        <v>50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70</v>
      </c>
      <c r="W466">
        <v>490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1155</v>
      </c>
    </row>
    <row r="467" spans="1:30" x14ac:dyDescent="0.25">
      <c r="H467" t="s">
        <v>1156</v>
      </c>
    </row>
    <row r="468" spans="1:30" x14ac:dyDescent="0.25">
      <c r="A468">
        <v>231</v>
      </c>
      <c r="B468">
        <v>3121</v>
      </c>
      <c r="C468" t="s">
        <v>1078</v>
      </c>
      <c r="D468" t="s">
        <v>1157</v>
      </c>
      <c r="E468" t="s">
        <v>285</v>
      </c>
      <c r="F468" t="s">
        <v>1158</v>
      </c>
      <c r="G468" t="str">
        <f>"201504004760"</f>
        <v>201504004760</v>
      </c>
      <c r="H468" t="s">
        <v>265</v>
      </c>
      <c r="I468">
        <v>0</v>
      </c>
      <c r="J468">
        <v>0</v>
      </c>
      <c r="K468">
        <v>0</v>
      </c>
      <c r="L468">
        <v>200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84</v>
      </c>
      <c r="W468">
        <v>588</v>
      </c>
      <c r="X468">
        <v>0</v>
      </c>
      <c r="Z468">
        <v>0</v>
      </c>
      <c r="AA468">
        <v>0</v>
      </c>
      <c r="AB468">
        <v>0</v>
      </c>
      <c r="AC468">
        <v>0</v>
      </c>
      <c r="AD468" t="s">
        <v>1159</v>
      </c>
    </row>
    <row r="469" spans="1:30" x14ac:dyDescent="0.25">
      <c r="H469" t="s">
        <v>1160</v>
      </c>
    </row>
    <row r="470" spans="1:30" x14ac:dyDescent="0.25">
      <c r="A470">
        <v>232</v>
      </c>
      <c r="B470">
        <v>1403</v>
      </c>
      <c r="C470" t="s">
        <v>1161</v>
      </c>
      <c r="D470" t="s">
        <v>49</v>
      </c>
      <c r="E470" t="s">
        <v>141</v>
      </c>
      <c r="F470" t="s">
        <v>1162</v>
      </c>
      <c r="G470" t="str">
        <f>"201503000132"</f>
        <v>201503000132</v>
      </c>
      <c r="H470" t="s">
        <v>265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84</v>
      </c>
      <c r="W470">
        <v>588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1159</v>
      </c>
    </row>
    <row r="471" spans="1:30" x14ac:dyDescent="0.25">
      <c r="H471" t="s">
        <v>1163</v>
      </c>
    </row>
    <row r="472" spans="1:30" x14ac:dyDescent="0.25">
      <c r="A472">
        <v>233</v>
      </c>
      <c r="B472">
        <v>2866</v>
      </c>
      <c r="C472" t="s">
        <v>1164</v>
      </c>
      <c r="D472" t="s">
        <v>402</v>
      </c>
      <c r="E472" t="s">
        <v>101</v>
      </c>
      <c r="F472" t="s">
        <v>1165</v>
      </c>
      <c r="G472" t="str">
        <f>"00365816"</f>
        <v>00365816</v>
      </c>
      <c r="H472" t="s">
        <v>745</v>
      </c>
      <c r="I472">
        <v>0</v>
      </c>
      <c r="J472">
        <v>0</v>
      </c>
      <c r="K472">
        <v>0</v>
      </c>
      <c r="L472">
        <v>200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0</v>
      </c>
      <c r="AA472">
        <v>0</v>
      </c>
      <c r="AB472">
        <v>0</v>
      </c>
      <c r="AC472">
        <v>0</v>
      </c>
      <c r="AD472" t="s">
        <v>1166</v>
      </c>
    </row>
    <row r="473" spans="1:30" x14ac:dyDescent="0.25">
      <c r="H473" t="s">
        <v>1167</v>
      </c>
    </row>
    <row r="474" spans="1:30" x14ac:dyDescent="0.25">
      <c r="A474">
        <v>234</v>
      </c>
      <c r="B474">
        <v>4502</v>
      </c>
      <c r="C474" t="s">
        <v>1168</v>
      </c>
      <c r="D474" t="s">
        <v>56</v>
      </c>
      <c r="E474" t="s">
        <v>62</v>
      </c>
      <c r="F474" t="s">
        <v>1169</v>
      </c>
      <c r="G474" t="str">
        <f>"00354125"</f>
        <v>00354125</v>
      </c>
      <c r="H474" t="s">
        <v>745</v>
      </c>
      <c r="I474">
        <v>0</v>
      </c>
      <c r="J474">
        <v>0</v>
      </c>
      <c r="K474">
        <v>0</v>
      </c>
      <c r="L474">
        <v>200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84</v>
      </c>
      <c r="W474">
        <v>588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1166</v>
      </c>
    </row>
    <row r="475" spans="1:30" x14ac:dyDescent="0.25">
      <c r="H475" t="s">
        <v>1170</v>
      </c>
    </row>
    <row r="476" spans="1:30" x14ac:dyDescent="0.25">
      <c r="A476">
        <v>235</v>
      </c>
      <c r="B476">
        <v>609</v>
      </c>
      <c r="C476" t="s">
        <v>1171</v>
      </c>
      <c r="D476" t="s">
        <v>1172</v>
      </c>
      <c r="E476" t="s">
        <v>285</v>
      </c>
      <c r="F476" t="s">
        <v>1173</v>
      </c>
      <c r="G476" t="str">
        <f>"00019344"</f>
        <v>00019344</v>
      </c>
      <c r="H476" t="s">
        <v>363</v>
      </c>
      <c r="I476">
        <v>0</v>
      </c>
      <c r="J476">
        <v>0</v>
      </c>
      <c r="K476">
        <v>0</v>
      </c>
      <c r="L476">
        <v>260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84</v>
      </c>
      <c r="W476">
        <v>588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1174</v>
      </c>
    </row>
    <row r="477" spans="1:30" x14ac:dyDescent="0.25">
      <c r="H477" t="s">
        <v>1175</v>
      </c>
    </row>
    <row r="478" spans="1:30" x14ac:dyDescent="0.25">
      <c r="A478">
        <v>236</v>
      </c>
      <c r="B478">
        <v>2103</v>
      </c>
      <c r="C478" t="s">
        <v>1176</v>
      </c>
      <c r="D478" t="s">
        <v>1177</v>
      </c>
      <c r="E478" t="s">
        <v>604</v>
      </c>
      <c r="F478" t="s">
        <v>1178</v>
      </c>
      <c r="G478" t="str">
        <f>"00026957"</f>
        <v>00026957</v>
      </c>
      <c r="H478" t="s">
        <v>237</v>
      </c>
      <c r="I478">
        <v>0</v>
      </c>
      <c r="J478">
        <v>0</v>
      </c>
      <c r="K478">
        <v>0</v>
      </c>
      <c r="L478">
        <v>200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1179</v>
      </c>
    </row>
    <row r="479" spans="1:30" x14ac:dyDescent="0.25">
      <c r="H479" t="s">
        <v>1180</v>
      </c>
    </row>
    <row r="480" spans="1:30" x14ac:dyDescent="0.25">
      <c r="A480">
        <v>237</v>
      </c>
      <c r="B480">
        <v>1753</v>
      </c>
      <c r="C480" t="s">
        <v>1181</v>
      </c>
      <c r="D480" t="s">
        <v>169</v>
      </c>
      <c r="E480" t="s">
        <v>70</v>
      </c>
      <c r="F480" t="s">
        <v>1182</v>
      </c>
      <c r="G480" t="str">
        <f>"201511031253"</f>
        <v>201511031253</v>
      </c>
      <c r="H480" t="s">
        <v>369</v>
      </c>
      <c r="I480">
        <v>0</v>
      </c>
      <c r="J480">
        <v>0</v>
      </c>
      <c r="K480">
        <v>0</v>
      </c>
      <c r="L480">
        <v>200</v>
      </c>
      <c r="M480">
        <v>0</v>
      </c>
      <c r="N480">
        <v>70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84</v>
      </c>
      <c r="W480">
        <v>588</v>
      </c>
      <c r="X480">
        <v>0</v>
      </c>
      <c r="Z480">
        <v>0</v>
      </c>
      <c r="AA480">
        <v>0</v>
      </c>
      <c r="AB480">
        <v>0</v>
      </c>
      <c r="AC480">
        <v>0</v>
      </c>
      <c r="AD480" t="s">
        <v>1183</v>
      </c>
    </row>
    <row r="481" spans="1:30" x14ac:dyDescent="0.25">
      <c r="H481" t="s">
        <v>1184</v>
      </c>
    </row>
    <row r="482" spans="1:30" x14ac:dyDescent="0.25">
      <c r="A482">
        <v>238</v>
      </c>
      <c r="B482">
        <v>679</v>
      </c>
      <c r="C482" t="s">
        <v>1185</v>
      </c>
      <c r="D482" t="s">
        <v>101</v>
      </c>
      <c r="E482" t="s">
        <v>119</v>
      </c>
      <c r="F482" t="s">
        <v>1186</v>
      </c>
      <c r="G482" t="str">
        <f>"201504002101"</f>
        <v>201504002101</v>
      </c>
      <c r="H482">
        <v>726</v>
      </c>
      <c r="I482">
        <v>0</v>
      </c>
      <c r="J482">
        <v>0</v>
      </c>
      <c r="K482">
        <v>0</v>
      </c>
      <c r="L482">
        <v>200</v>
      </c>
      <c r="M482">
        <v>0</v>
      </c>
      <c r="N482">
        <v>70</v>
      </c>
      <c r="O482">
        <v>0</v>
      </c>
      <c r="P482">
        <v>30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0</v>
      </c>
      <c r="Z482">
        <v>0</v>
      </c>
      <c r="AA482">
        <v>0</v>
      </c>
      <c r="AB482">
        <v>0</v>
      </c>
      <c r="AC482">
        <v>0</v>
      </c>
      <c r="AD482">
        <v>1614</v>
      </c>
    </row>
    <row r="483" spans="1:30" x14ac:dyDescent="0.25">
      <c r="H483" t="s">
        <v>1187</v>
      </c>
    </row>
    <row r="484" spans="1:30" x14ac:dyDescent="0.25">
      <c r="A484">
        <v>239</v>
      </c>
      <c r="B484">
        <v>4110</v>
      </c>
      <c r="C484" t="s">
        <v>792</v>
      </c>
      <c r="D484" t="s">
        <v>498</v>
      </c>
      <c r="E484" t="s">
        <v>1188</v>
      </c>
      <c r="F484" t="s">
        <v>1189</v>
      </c>
      <c r="G484" t="str">
        <f>"201511028989"</f>
        <v>201511028989</v>
      </c>
      <c r="H484" t="s">
        <v>955</v>
      </c>
      <c r="I484">
        <v>0</v>
      </c>
      <c r="J484">
        <v>0</v>
      </c>
      <c r="K484">
        <v>0</v>
      </c>
      <c r="L484">
        <v>200</v>
      </c>
      <c r="M484">
        <v>0</v>
      </c>
      <c r="N484">
        <v>50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84</v>
      </c>
      <c r="W484">
        <v>588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1190</v>
      </c>
    </row>
    <row r="485" spans="1:30" x14ac:dyDescent="0.25">
      <c r="H485" t="s">
        <v>1191</v>
      </c>
    </row>
    <row r="486" spans="1:30" x14ac:dyDescent="0.25">
      <c r="A486">
        <v>240</v>
      </c>
      <c r="B486">
        <v>4882</v>
      </c>
      <c r="C486" t="s">
        <v>1192</v>
      </c>
      <c r="D486" t="s">
        <v>27</v>
      </c>
      <c r="E486" t="s">
        <v>63</v>
      </c>
      <c r="F486" t="s">
        <v>1193</v>
      </c>
      <c r="G486" t="str">
        <f>"00353341"</f>
        <v>00353341</v>
      </c>
      <c r="H486" t="s">
        <v>1194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30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84</v>
      </c>
      <c r="W486">
        <v>588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1195</v>
      </c>
    </row>
    <row r="487" spans="1:30" x14ac:dyDescent="0.25">
      <c r="H487" t="s">
        <v>1196</v>
      </c>
    </row>
    <row r="488" spans="1:30" x14ac:dyDescent="0.25">
      <c r="A488">
        <v>241</v>
      </c>
      <c r="B488">
        <v>4519</v>
      </c>
      <c r="C488" t="s">
        <v>1197</v>
      </c>
      <c r="D488" t="s">
        <v>163</v>
      </c>
      <c r="E488" t="s">
        <v>111</v>
      </c>
      <c r="F488" t="s">
        <v>1198</v>
      </c>
      <c r="G488" t="str">
        <f>"00295597"</f>
        <v>00295597</v>
      </c>
      <c r="H488">
        <v>792</v>
      </c>
      <c r="I488">
        <v>0</v>
      </c>
      <c r="J488">
        <v>0</v>
      </c>
      <c r="K488">
        <v>0</v>
      </c>
      <c r="L488">
        <v>200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84</v>
      </c>
      <c r="W488">
        <v>588</v>
      </c>
      <c r="X488">
        <v>0</v>
      </c>
      <c r="Z488">
        <v>0</v>
      </c>
      <c r="AA488">
        <v>0</v>
      </c>
      <c r="AB488">
        <v>0</v>
      </c>
      <c r="AC488">
        <v>0</v>
      </c>
      <c r="AD488">
        <v>1610</v>
      </c>
    </row>
    <row r="489" spans="1:30" x14ac:dyDescent="0.25">
      <c r="H489" t="s">
        <v>1199</v>
      </c>
    </row>
    <row r="490" spans="1:30" x14ac:dyDescent="0.25">
      <c r="A490">
        <v>242</v>
      </c>
      <c r="B490">
        <v>2906</v>
      </c>
      <c r="C490" t="s">
        <v>1200</v>
      </c>
      <c r="D490" t="s">
        <v>89</v>
      </c>
      <c r="E490" t="s">
        <v>95</v>
      </c>
      <c r="F490" t="s">
        <v>1201</v>
      </c>
      <c r="G490" t="str">
        <f>"00363228"</f>
        <v>00363228</v>
      </c>
      <c r="H490" t="s">
        <v>1202</v>
      </c>
      <c r="I490">
        <v>0</v>
      </c>
      <c r="J490">
        <v>0</v>
      </c>
      <c r="K490">
        <v>0</v>
      </c>
      <c r="L490">
        <v>200</v>
      </c>
      <c r="M490">
        <v>0</v>
      </c>
      <c r="N490">
        <v>70</v>
      </c>
      <c r="O490">
        <v>0</v>
      </c>
      <c r="P490">
        <v>50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84</v>
      </c>
      <c r="W490">
        <v>588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1203</v>
      </c>
    </row>
    <row r="491" spans="1:30" x14ac:dyDescent="0.25">
      <c r="H491" t="s">
        <v>1204</v>
      </c>
    </row>
    <row r="492" spans="1:30" x14ac:dyDescent="0.25">
      <c r="A492">
        <v>243</v>
      </c>
      <c r="B492">
        <v>2697</v>
      </c>
      <c r="C492" t="s">
        <v>1205</v>
      </c>
      <c r="D492" t="s">
        <v>535</v>
      </c>
      <c r="E492" t="s">
        <v>141</v>
      </c>
      <c r="F492" t="s">
        <v>1206</v>
      </c>
      <c r="G492" t="str">
        <f>"00331791"</f>
        <v>00331791</v>
      </c>
      <c r="H492" t="s">
        <v>1207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1208</v>
      </c>
    </row>
    <row r="493" spans="1:30" x14ac:dyDescent="0.25">
      <c r="H493" t="s">
        <v>1209</v>
      </c>
    </row>
    <row r="494" spans="1:30" x14ac:dyDescent="0.25">
      <c r="A494">
        <v>244</v>
      </c>
      <c r="B494">
        <v>3159</v>
      </c>
      <c r="C494" t="s">
        <v>1210</v>
      </c>
      <c r="D494" t="s">
        <v>529</v>
      </c>
      <c r="E494" t="s">
        <v>49</v>
      </c>
      <c r="F494" t="s">
        <v>1211</v>
      </c>
      <c r="G494" t="str">
        <f>"200809000986"</f>
        <v>200809000986</v>
      </c>
      <c r="H494" t="s">
        <v>1207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70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84</v>
      </c>
      <c r="W494">
        <v>588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1208</v>
      </c>
    </row>
    <row r="495" spans="1:30" x14ac:dyDescent="0.25">
      <c r="H495" t="s">
        <v>1212</v>
      </c>
    </row>
    <row r="496" spans="1:30" x14ac:dyDescent="0.25">
      <c r="A496">
        <v>245</v>
      </c>
      <c r="B496">
        <v>2379</v>
      </c>
      <c r="C496" t="s">
        <v>1213</v>
      </c>
      <c r="D496" t="s">
        <v>209</v>
      </c>
      <c r="E496" t="s">
        <v>70</v>
      </c>
      <c r="F496" t="s">
        <v>1214</v>
      </c>
      <c r="G496" t="str">
        <f>"201412001085"</f>
        <v>201412001085</v>
      </c>
      <c r="H496">
        <v>748</v>
      </c>
      <c r="I496">
        <v>0</v>
      </c>
      <c r="J496">
        <v>0</v>
      </c>
      <c r="K496">
        <v>0</v>
      </c>
      <c r="L496">
        <v>200</v>
      </c>
      <c r="M496">
        <v>0</v>
      </c>
      <c r="N496">
        <v>70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>
        <v>1606</v>
      </c>
    </row>
    <row r="497" spans="1:30" x14ac:dyDescent="0.25">
      <c r="H497" t="s">
        <v>1215</v>
      </c>
    </row>
    <row r="498" spans="1:30" x14ac:dyDescent="0.25">
      <c r="A498">
        <v>246</v>
      </c>
      <c r="B498">
        <v>3428</v>
      </c>
      <c r="C498" t="s">
        <v>1216</v>
      </c>
      <c r="D498" t="s">
        <v>141</v>
      </c>
      <c r="E498" t="s">
        <v>111</v>
      </c>
      <c r="F498" t="s">
        <v>1217</v>
      </c>
      <c r="G498" t="str">
        <f>"201504000474"</f>
        <v>201504000474</v>
      </c>
      <c r="H498" t="s">
        <v>215</v>
      </c>
      <c r="I498">
        <v>0</v>
      </c>
      <c r="J498">
        <v>0</v>
      </c>
      <c r="K498">
        <v>0</v>
      </c>
      <c r="L498">
        <v>200</v>
      </c>
      <c r="M498">
        <v>0</v>
      </c>
      <c r="N498">
        <v>70</v>
      </c>
      <c r="O498">
        <v>0</v>
      </c>
      <c r="P498">
        <v>30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75</v>
      </c>
      <c r="W498">
        <v>525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1218</v>
      </c>
    </row>
    <row r="499" spans="1:30" x14ac:dyDescent="0.25">
      <c r="H499" t="s">
        <v>1219</v>
      </c>
    </row>
    <row r="500" spans="1:30" x14ac:dyDescent="0.25">
      <c r="A500">
        <v>247</v>
      </c>
      <c r="B500">
        <v>4225</v>
      </c>
      <c r="C500" t="s">
        <v>1220</v>
      </c>
      <c r="D500" t="s">
        <v>355</v>
      </c>
      <c r="E500" t="s">
        <v>111</v>
      </c>
      <c r="F500" t="s">
        <v>1221</v>
      </c>
      <c r="G500" t="str">
        <f>"00153772"</f>
        <v>00153772</v>
      </c>
      <c r="H500" t="s">
        <v>494</v>
      </c>
      <c r="I500">
        <v>0</v>
      </c>
      <c r="J500">
        <v>0</v>
      </c>
      <c r="K500">
        <v>0</v>
      </c>
      <c r="L500">
        <v>200</v>
      </c>
      <c r="M500">
        <v>0</v>
      </c>
      <c r="N500">
        <v>50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84</v>
      </c>
      <c r="W500">
        <v>588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1222</v>
      </c>
    </row>
    <row r="501" spans="1:30" x14ac:dyDescent="0.25">
      <c r="H501" t="s">
        <v>1223</v>
      </c>
    </row>
    <row r="502" spans="1:30" x14ac:dyDescent="0.25">
      <c r="A502">
        <v>248</v>
      </c>
      <c r="B502">
        <v>1248</v>
      </c>
      <c r="C502" t="s">
        <v>1224</v>
      </c>
      <c r="D502" t="s">
        <v>14</v>
      </c>
      <c r="E502" t="s">
        <v>141</v>
      </c>
      <c r="F502" t="s">
        <v>1225</v>
      </c>
      <c r="G502" t="str">
        <f>"201406017211"</f>
        <v>201406017211</v>
      </c>
      <c r="H502" t="s">
        <v>1226</v>
      </c>
      <c r="I502">
        <v>0</v>
      </c>
      <c r="J502">
        <v>0</v>
      </c>
      <c r="K502">
        <v>0</v>
      </c>
      <c r="L502">
        <v>200</v>
      </c>
      <c r="M502">
        <v>0</v>
      </c>
      <c r="N502">
        <v>70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84</v>
      </c>
      <c r="W502">
        <v>588</v>
      </c>
      <c r="X502">
        <v>0</v>
      </c>
      <c r="Z502">
        <v>0</v>
      </c>
      <c r="AA502">
        <v>0</v>
      </c>
      <c r="AB502">
        <v>0</v>
      </c>
      <c r="AC502">
        <v>0</v>
      </c>
      <c r="AD502" t="s">
        <v>1227</v>
      </c>
    </row>
    <row r="503" spans="1:30" x14ac:dyDescent="0.25">
      <c r="H503" t="s">
        <v>1228</v>
      </c>
    </row>
    <row r="504" spans="1:30" x14ac:dyDescent="0.25">
      <c r="A504">
        <v>249</v>
      </c>
      <c r="B504">
        <v>443</v>
      </c>
      <c r="C504" t="s">
        <v>1229</v>
      </c>
      <c r="D504" t="s">
        <v>1230</v>
      </c>
      <c r="E504" t="s">
        <v>1231</v>
      </c>
      <c r="F504" t="s">
        <v>1232</v>
      </c>
      <c r="G504" t="str">
        <f>"00018870"</f>
        <v>00018870</v>
      </c>
      <c r="H504" t="s">
        <v>637</v>
      </c>
      <c r="I504">
        <v>0</v>
      </c>
      <c r="J504">
        <v>0</v>
      </c>
      <c r="K504">
        <v>0</v>
      </c>
      <c r="L504">
        <v>200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1233</v>
      </c>
    </row>
    <row r="505" spans="1:30" x14ac:dyDescent="0.25">
      <c r="H505" t="s">
        <v>353</v>
      </c>
    </row>
    <row r="506" spans="1:30" x14ac:dyDescent="0.25">
      <c r="A506">
        <v>250</v>
      </c>
      <c r="B506">
        <v>4562</v>
      </c>
      <c r="C506" t="s">
        <v>1234</v>
      </c>
      <c r="D506" t="s">
        <v>27</v>
      </c>
      <c r="E506" t="s">
        <v>56</v>
      </c>
      <c r="F506" t="s">
        <v>1235</v>
      </c>
      <c r="G506" t="str">
        <f>"201402005305"</f>
        <v>201402005305</v>
      </c>
      <c r="H506" t="s">
        <v>1236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70</v>
      </c>
      <c r="O506">
        <v>0</v>
      </c>
      <c r="P506">
        <v>30</v>
      </c>
      <c r="Q506">
        <v>30</v>
      </c>
      <c r="R506">
        <v>0</v>
      </c>
      <c r="S506">
        <v>0</v>
      </c>
      <c r="T506">
        <v>0</v>
      </c>
      <c r="U506">
        <v>0</v>
      </c>
      <c r="V506">
        <v>56</v>
      </c>
      <c r="W506">
        <v>392</v>
      </c>
      <c r="X506">
        <v>0</v>
      </c>
      <c r="Z506">
        <v>0</v>
      </c>
      <c r="AA506">
        <v>0</v>
      </c>
      <c r="AB506">
        <v>0</v>
      </c>
      <c r="AC506">
        <v>0</v>
      </c>
      <c r="AD506" t="s">
        <v>1237</v>
      </c>
    </row>
    <row r="507" spans="1:30" x14ac:dyDescent="0.25">
      <c r="H507" t="s">
        <v>1238</v>
      </c>
    </row>
    <row r="508" spans="1:30" x14ac:dyDescent="0.25">
      <c r="A508">
        <v>251</v>
      </c>
      <c r="B508">
        <v>2309</v>
      </c>
      <c r="C508" t="s">
        <v>1239</v>
      </c>
      <c r="D508" t="s">
        <v>49</v>
      </c>
      <c r="E508" t="s">
        <v>101</v>
      </c>
      <c r="F508" t="s">
        <v>1240</v>
      </c>
      <c r="G508" t="str">
        <f>"00026053"</f>
        <v>00026053</v>
      </c>
      <c r="H508" t="s">
        <v>1241</v>
      </c>
      <c r="I508">
        <v>0</v>
      </c>
      <c r="J508">
        <v>0</v>
      </c>
      <c r="K508">
        <v>0</v>
      </c>
      <c r="L508">
        <v>200</v>
      </c>
      <c r="M508">
        <v>0</v>
      </c>
      <c r="N508">
        <v>70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84</v>
      </c>
      <c r="W508">
        <v>588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1242</v>
      </c>
    </row>
    <row r="509" spans="1:30" x14ac:dyDescent="0.25">
      <c r="H509" t="s">
        <v>1243</v>
      </c>
    </row>
    <row r="510" spans="1:30" x14ac:dyDescent="0.25">
      <c r="A510">
        <v>252</v>
      </c>
      <c r="B510">
        <v>1374</v>
      </c>
      <c r="C510" t="s">
        <v>1244</v>
      </c>
      <c r="D510" t="s">
        <v>49</v>
      </c>
      <c r="E510" t="s">
        <v>70</v>
      </c>
      <c r="F510" t="s">
        <v>1245</v>
      </c>
      <c r="G510" t="str">
        <f>"201504002035"</f>
        <v>201504002035</v>
      </c>
      <c r="H510" t="s">
        <v>1207</v>
      </c>
      <c r="I510">
        <v>0</v>
      </c>
      <c r="J510">
        <v>0</v>
      </c>
      <c r="K510">
        <v>0</v>
      </c>
      <c r="L510">
        <v>200</v>
      </c>
      <c r="M510">
        <v>0</v>
      </c>
      <c r="N510">
        <v>30</v>
      </c>
      <c r="O510">
        <v>30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84</v>
      </c>
      <c r="W510">
        <v>588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1246</v>
      </c>
    </row>
    <row r="511" spans="1:30" x14ac:dyDescent="0.25">
      <c r="H511" t="s">
        <v>1247</v>
      </c>
    </row>
    <row r="512" spans="1:30" x14ac:dyDescent="0.25">
      <c r="A512">
        <v>253</v>
      </c>
      <c r="B512">
        <v>2394</v>
      </c>
      <c r="C512" t="s">
        <v>1248</v>
      </c>
      <c r="D512" t="s">
        <v>1249</v>
      </c>
      <c r="E512" t="s">
        <v>356</v>
      </c>
      <c r="F512" t="s">
        <v>1250</v>
      </c>
      <c r="G512" t="str">
        <f>"00334660"</f>
        <v>00334660</v>
      </c>
      <c r="H512" t="s">
        <v>158</v>
      </c>
      <c r="I512">
        <v>0</v>
      </c>
      <c r="J512">
        <v>0</v>
      </c>
      <c r="K512">
        <v>0</v>
      </c>
      <c r="L512">
        <v>200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84</v>
      </c>
      <c r="W512">
        <v>588</v>
      </c>
      <c r="X512">
        <v>0</v>
      </c>
      <c r="Z512">
        <v>0</v>
      </c>
      <c r="AA512">
        <v>0</v>
      </c>
      <c r="AB512">
        <v>0</v>
      </c>
      <c r="AC512">
        <v>0</v>
      </c>
      <c r="AD512" t="s">
        <v>1251</v>
      </c>
    </row>
    <row r="513" spans="1:30" x14ac:dyDescent="0.25">
      <c r="H513" t="s">
        <v>1252</v>
      </c>
    </row>
    <row r="514" spans="1:30" x14ac:dyDescent="0.25">
      <c r="A514">
        <v>254</v>
      </c>
      <c r="B514">
        <v>459</v>
      </c>
      <c r="C514" t="s">
        <v>1253</v>
      </c>
      <c r="D514" t="s">
        <v>49</v>
      </c>
      <c r="E514" t="s">
        <v>356</v>
      </c>
      <c r="F514" t="s">
        <v>1254</v>
      </c>
      <c r="G514" t="str">
        <f>"201503000479"</f>
        <v>201503000479</v>
      </c>
      <c r="H514" t="s">
        <v>1255</v>
      </c>
      <c r="I514">
        <v>0</v>
      </c>
      <c r="J514">
        <v>0</v>
      </c>
      <c r="K514">
        <v>0</v>
      </c>
      <c r="L514">
        <v>200</v>
      </c>
      <c r="M514">
        <v>0</v>
      </c>
      <c r="N514">
        <v>70</v>
      </c>
      <c r="O514">
        <v>30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84</v>
      </c>
      <c r="W514">
        <v>588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1256</v>
      </c>
    </row>
    <row r="515" spans="1:30" x14ac:dyDescent="0.25">
      <c r="H515" t="s">
        <v>1257</v>
      </c>
    </row>
    <row r="516" spans="1:30" x14ac:dyDescent="0.25">
      <c r="A516">
        <v>255</v>
      </c>
      <c r="B516">
        <v>283</v>
      </c>
      <c r="C516" t="s">
        <v>1258</v>
      </c>
      <c r="D516" t="s">
        <v>35</v>
      </c>
      <c r="E516" t="s">
        <v>62</v>
      </c>
      <c r="F516" t="s">
        <v>1259</v>
      </c>
      <c r="G516" t="str">
        <f>"201504000601"</f>
        <v>201504000601</v>
      </c>
      <c r="H516" t="s">
        <v>281</v>
      </c>
      <c r="I516">
        <v>0</v>
      </c>
      <c r="J516">
        <v>0</v>
      </c>
      <c r="K516">
        <v>0</v>
      </c>
      <c r="L516">
        <v>200</v>
      </c>
      <c r="M516">
        <v>0</v>
      </c>
      <c r="N516">
        <v>30</v>
      </c>
      <c r="O516">
        <v>0</v>
      </c>
      <c r="P516">
        <v>30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1260</v>
      </c>
    </row>
    <row r="517" spans="1:30" x14ac:dyDescent="0.25">
      <c r="H517" t="s">
        <v>1261</v>
      </c>
    </row>
    <row r="518" spans="1:30" x14ac:dyDescent="0.25">
      <c r="A518">
        <v>256</v>
      </c>
      <c r="B518">
        <v>350</v>
      </c>
      <c r="C518" t="s">
        <v>1262</v>
      </c>
      <c r="D518" t="s">
        <v>49</v>
      </c>
      <c r="E518" t="s">
        <v>89</v>
      </c>
      <c r="F518" t="s">
        <v>1263</v>
      </c>
      <c r="G518" t="str">
        <f>"00297649"</f>
        <v>00297649</v>
      </c>
      <c r="H518" t="s">
        <v>485</v>
      </c>
      <c r="I518">
        <v>0</v>
      </c>
      <c r="J518">
        <v>0</v>
      </c>
      <c r="K518">
        <v>0</v>
      </c>
      <c r="L518">
        <v>200</v>
      </c>
      <c r="M518">
        <v>0</v>
      </c>
      <c r="N518">
        <v>70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67</v>
      </c>
      <c r="W518">
        <v>469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1264</v>
      </c>
    </row>
    <row r="519" spans="1:30" x14ac:dyDescent="0.25">
      <c r="H519" t="s">
        <v>1265</v>
      </c>
    </row>
    <row r="520" spans="1:30" x14ac:dyDescent="0.25">
      <c r="A520">
        <v>257</v>
      </c>
      <c r="B520">
        <v>3675</v>
      </c>
      <c r="C520" t="s">
        <v>1266</v>
      </c>
      <c r="D520" t="s">
        <v>119</v>
      </c>
      <c r="E520" t="s">
        <v>89</v>
      </c>
      <c r="F520" t="s">
        <v>1267</v>
      </c>
      <c r="G520" t="str">
        <f>"201406003297"</f>
        <v>201406003297</v>
      </c>
      <c r="H520" t="s">
        <v>537</v>
      </c>
      <c r="I520">
        <v>0</v>
      </c>
      <c r="J520">
        <v>0</v>
      </c>
      <c r="K520">
        <v>0</v>
      </c>
      <c r="L520">
        <v>200</v>
      </c>
      <c r="M520">
        <v>0</v>
      </c>
      <c r="N520">
        <v>30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84</v>
      </c>
      <c r="W520">
        <v>588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1268</v>
      </c>
    </row>
    <row r="521" spans="1:30" x14ac:dyDescent="0.25">
      <c r="H521" t="s">
        <v>1269</v>
      </c>
    </row>
    <row r="522" spans="1:30" x14ac:dyDescent="0.25">
      <c r="A522">
        <v>258</v>
      </c>
      <c r="B522">
        <v>2778</v>
      </c>
      <c r="C522" t="s">
        <v>1270</v>
      </c>
      <c r="D522" t="s">
        <v>1105</v>
      </c>
      <c r="E522" t="s">
        <v>213</v>
      </c>
      <c r="F522" t="s">
        <v>1271</v>
      </c>
      <c r="G522" t="str">
        <f>"00041056"</f>
        <v>00041056</v>
      </c>
      <c r="H522" t="s">
        <v>537</v>
      </c>
      <c r="I522">
        <v>0</v>
      </c>
      <c r="J522">
        <v>0</v>
      </c>
      <c r="K522">
        <v>0</v>
      </c>
      <c r="L522">
        <v>200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84</v>
      </c>
      <c r="W522">
        <v>588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1268</v>
      </c>
    </row>
    <row r="523" spans="1:30" x14ac:dyDescent="0.25">
      <c r="H523" t="s">
        <v>353</v>
      </c>
    </row>
    <row r="524" spans="1:30" x14ac:dyDescent="0.25">
      <c r="A524">
        <v>259</v>
      </c>
      <c r="B524">
        <v>4646</v>
      </c>
      <c r="C524" t="s">
        <v>1272</v>
      </c>
      <c r="D524" t="s">
        <v>1273</v>
      </c>
      <c r="E524" t="s">
        <v>62</v>
      </c>
      <c r="F524" t="s">
        <v>1274</v>
      </c>
      <c r="G524" t="str">
        <f>"00182866"</f>
        <v>00182866</v>
      </c>
      <c r="H524" t="s">
        <v>91</v>
      </c>
      <c r="I524">
        <v>0</v>
      </c>
      <c r="J524">
        <v>0</v>
      </c>
      <c r="K524">
        <v>0</v>
      </c>
      <c r="L524">
        <v>200</v>
      </c>
      <c r="M524">
        <v>0</v>
      </c>
      <c r="N524">
        <v>70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65</v>
      </c>
      <c r="W524">
        <v>455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1275</v>
      </c>
    </row>
    <row r="525" spans="1:30" x14ac:dyDescent="0.25">
      <c r="H525" t="s">
        <v>480</v>
      </c>
    </row>
    <row r="526" spans="1:30" x14ac:dyDescent="0.25">
      <c r="A526">
        <v>260</v>
      </c>
      <c r="B526">
        <v>4926</v>
      </c>
      <c r="C526" t="s">
        <v>1276</v>
      </c>
      <c r="D526" t="s">
        <v>331</v>
      </c>
      <c r="E526" t="s">
        <v>1277</v>
      </c>
      <c r="F526" t="s">
        <v>1278</v>
      </c>
      <c r="G526" t="str">
        <f>"00201563"</f>
        <v>00201563</v>
      </c>
      <c r="H526" t="s">
        <v>17</v>
      </c>
      <c r="I526">
        <v>0</v>
      </c>
      <c r="J526">
        <v>0</v>
      </c>
      <c r="K526">
        <v>0</v>
      </c>
      <c r="L526">
        <v>200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1279</v>
      </c>
    </row>
    <row r="527" spans="1:30" x14ac:dyDescent="0.25">
      <c r="H527" t="s">
        <v>1280</v>
      </c>
    </row>
    <row r="528" spans="1:30" x14ac:dyDescent="0.25">
      <c r="A528">
        <v>261</v>
      </c>
      <c r="B528">
        <v>1112</v>
      </c>
      <c r="C528" t="s">
        <v>488</v>
      </c>
      <c r="D528" t="s">
        <v>119</v>
      </c>
      <c r="E528" t="s">
        <v>209</v>
      </c>
      <c r="F528" t="s">
        <v>1281</v>
      </c>
      <c r="G528" t="str">
        <f>"201411001004"</f>
        <v>201411001004</v>
      </c>
      <c r="H528">
        <v>682</v>
      </c>
      <c r="I528">
        <v>0</v>
      </c>
      <c r="J528">
        <v>0</v>
      </c>
      <c r="K528">
        <v>0</v>
      </c>
      <c r="L528">
        <v>200</v>
      </c>
      <c r="M528">
        <v>0</v>
      </c>
      <c r="N528">
        <v>70</v>
      </c>
      <c r="O528">
        <v>50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84</v>
      </c>
      <c r="W528">
        <v>588</v>
      </c>
      <c r="X528">
        <v>0</v>
      </c>
      <c r="Z528">
        <v>0</v>
      </c>
      <c r="AA528">
        <v>0</v>
      </c>
      <c r="AB528">
        <v>0</v>
      </c>
      <c r="AC528">
        <v>0</v>
      </c>
      <c r="AD528">
        <v>1590</v>
      </c>
    </row>
    <row r="529" spans="1:30" x14ac:dyDescent="0.25">
      <c r="H529" t="s">
        <v>1282</v>
      </c>
    </row>
    <row r="530" spans="1:30" x14ac:dyDescent="0.25">
      <c r="A530">
        <v>262</v>
      </c>
      <c r="B530">
        <v>4506</v>
      </c>
      <c r="C530" t="s">
        <v>1283</v>
      </c>
      <c r="D530" t="s">
        <v>62</v>
      </c>
      <c r="E530" t="s">
        <v>367</v>
      </c>
      <c r="F530" t="s">
        <v>1284</v>
      </c>
      <c r="G530" t="str">
        <f>"00297319"</f>
        <v>00297319</v>
      </c>
      <c r="H530" t="s">
        <v>152</v>
      </c>
      <c r="I530">
        <v>0</v>
      </c>
      <c r="J530">
        <v>0</v>
      </c>
      <c r="K530">
        <v>0</v>
      </c>
      <c r="L530">
        <v>200</v>
      </c>
      <c r="M530">
        <v>0</v>
      </c>
      <c r="N530">
        <v>50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84</v>
      </c>
      <c r="W530">
        <v>588</v>
      </c>
      <c r="X530">
        <v>0</v>
      </c>
      <c r="Z530">
        <v>1</v>
      </c>
      <c r="AA530">
        <v>0</v>
      </c>
      <c r="AB530">
        <v>0</v>
      </c>
      <c r="AC530">
        <v>0</v>
      </c>
      <c r="AD530" t="s">
        <v>1285</v>
      </c>
    </row>
    <row r="531" spans="1:30" x14ac:dyDescent="0.25">
      <c r="H531" t="s">
        <v>1286</v>
      </c>
    </row>
    <row r="532" spans="1:30" x14ac:dyDescent="0.25">
      <c r="A532">
        <v>263</v>
      </c>
      <c r="B532">
        <v>4247</v>
      </c>
      <c r="C532" t="s">
        <v>1287</v>
      </c>
      <c r="D532" t="s">
        <v>1288</v>
      </c>
      <c r="E532" t="s">
        <v>88</v>
      </c>
      <c r="F532" t="s">
        <v>1289</v>
      </c>
      <c r="G532" t="str">
        <f>"201311000148"</f>
        <v>201311000148</v>
      </c>
      <c r="H532">
        <v>770</v>
      </c>
      <c r="I532">
        <v>0</v>
      </c>
      <c r="J532">
        <v>0</v>
      </c>
      <c r="K532">
        <v>0</v>
      </c>
      <c r="L532">
        <v>200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84</v>
      </c>
      <c r="W532">
        <v>588</v>
      </c>
      <c r="X532">
        <v>0</v>
      </c>
      <c r="Z532">
        <v>0</v>
      </c>
      <c r="AA532">
        <v>0</v>
      </c>
      <c r="AB532">
        <v>0</v>
      </c>
      <c r="AC532">
        <v>0</v>
      </c>
      <c r="AD532">
        <v>1588</v>
      </c>
    </row>
    <row r="533" spans="1:30" x14ac:dyDescent="0.25">
      <c r="H533" t="s">
        <v>1290</v>
      </c>
    </row>
    <row r="534" spans="1:30" x14ac:dyDescent="0.25">
      <c r="A534">
        <v>264</v>
      </c>
      <c r="B534">
        <v>4027</v>
      </c>
      <c r="C534" t="s">
        <v>1291</v>
      </c>
      <c r="D534" t="s">
        <v>1292</v>
      </c>
      <c r="E534" t="s">
        <v>356</v>
      </c>
      <c r="F534" t="s">
        <v>1293</v>
      </c>
      <c r="G534" t="str">
        <f>"00189477"</f>
        <v>00189477</v>
      </c>
      <c r="H534" t="s">
        <v>1294</v>
      </c>
      <c r="I534">
        <v>0</v>
      </c>
      <c r="J534">
        <v>0</v>
      </c>
      <c r="K534">
        <v>0</v>
      </c>
      <c r="L534">
        <v>200</v>
      </c>
      <c r="M534">
        <v>0</v>
      </c>
      <c r="N534">
        <v>70</v>
      </c>
      <c r="O534">
        <v>0</v>
      </c>
      <c r="P534">
        <v>0</v>
      </c>
      <c r="Q534">
        <v>30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0</v>
      </c>
      <c r="AA534">
        <v>0</v>
      </c>
      <c r="AB534">
        <v>0</v>
      </c>
      <c r="AC534">
        <v>0</v>
      </c>
      <c r="AD534" t="s">
        <v>1295</v>
      </c>
    </row>
    <row r="535" spans="1:30" x14ac:dyDescent="0.25">
      <c r="H535" t="s">
        <v>1296</v>
      </c>
    </row>
    <row r="536" spans="1:30" x14ac:dyDescent="0.25">
      <c r="A536">
        <v>265</v>
      </c>
      <c r="B536">
        <v>158</v>
      </c>
      <c r="C536" t="s">
        <v>1297</v>
      </c>
      <c r="D536" t="s">
        <v>209</v>
      </c>
      <c r="E536" t="s">
        <v>42</v>
      </c>
      <c r="F536" t="s">
        <v>1298</v>
      </c>
      <c r="G536" t="str">
        <f>"00020451"</f>
        <v>00020451</v>
      </c>
      <c r="H536" t="s">
        <v>389</v>
      </c>
      <c r="I536">
        <v>0</v>
      </c>
      <c r="J536">
        <v>0</v>
      </c>
      <c r="K536">
        <v>0</v>
      </c>
      <c r="L536">
        <v>200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84</v>
      </c>
      <c r="W536">
        <v>588</v>
      </c>
      <c r="X536">
        <v>0</v>
      </c>
      <c r="Z536">
        <v>0</v>
      </c>
      <c r="AA536">
        <v>0</v>
      </c>
      <c r="AB536">
        <v>0</v>
      </c>
      <c r="AC536">
        <v>0</v>
      </c>
      <c r="AD536" t="s">
        <v>1299</v>
      </c>
    </row>
    <row r="537" spans="1:30" x14ac:dyDescent="0.25">
      <c r="H537" t="s">
        <v>1300</v>
      </c>
    </row>
    <row r="538" spans="1:30" x14ac:dyDescent="0.25">
      <c r="A538">
        <v>266</v>
      </c>
      <c r="B538">
        <v>1546</v>
      </c>
      <c r="C538" t="s">
        <v>1301</v>
      </c>
      <c r="D538" t="s">
        <v>95</v>
      </c>
      <c r="E538" t="s">
        <v>49</v>
      </c>
      <c r="F538" t="s">
        <v>1302</v>
      </c>
      <c r="G538" t="str">
        <f>"00152819"</f>
        <v>00152819</v>
      </c>
      <c r="H538" t="s">
        <v>467</v>
      </c>
      <c r="I538">
        <v>0</v>
      </c>
      <c r="J538">
        <v>0</v>
      </c>
      <c r="K538">
        <v>0</v>
      </c>
      <c r="L538">
        <v>200</v>
      </c>
      <c r="M538">
        <v>0</v>
      </c>
      <c r="N538">
        <v>70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1303</v>
      </c>
    </row>
    <row r="539" spans="1:30" x14ac:dyDescent="0.25">
      <c r="H539" t="s">
        <v>1304</v>
      </c>
    </row>
    <row r="540" spans="1:30" x14ac:dyDescent="0.25">
      <c r="A540">
        <v>267</v>
      </c>
      <c r="B540">
        <v>1885</v>
      </c>
      <c r="C540" t="s">
        <v>1305</v>
      </c>
      <c r="D540" t="s">
        <v>740</v>
      </c>
      <c r="E540" t="s">
        <v>62</v>
      </c>
      <c r="F540" t="s">
        <v>1306</v>
      </c>
      <c r="G540" t="str">
        <f>"201504001204"</f>
        <v>201504001204</v>
      </c>
      <c r="H540" t="s">
        <v>1307</v>
      </c>
      <c r="I540">
        <v>0</v>
      </c>
      <c r="J540">
        <v>0</v>
      </c>
      <c r="K540">
        <v>0</v>
      </c>
      <c r="L540">
        <v>200</v>
      </c>
      <c r="M540">
        <v>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84</v>
      </c>
      <c r="W540">
        <v>588</v>
      </c>
      <c r="X540">
        <v>0</v>
      </c>
      <c r="Z540">
        <v>0</v>
      </c>
      <c r="AA540">
        <v>0</v>
      </c>
      <c r="AB540">
        <v>0</v>
      </c>
      <c r="AC540">
        <v>0</v>
      </c>
      <c r="AD540" t="s">
        <v>1308</v>
      </c>
    </row>
    <row r="541" spans="1:30" x14ac:dyDescent="0.25">
      <c r="H541" t="s">
        <v>1309</v>
      </c>
    </row>
    <row r="542" spans="1:30" x14ac:dyDescent="0.25">
      <c r="A542">
        <v>268</v>
      </c>
      <c r="B542">
        <v>1468</v>
      </c>
      <c r="C542" t="s">
        <v>1310</v>
      </c>
      <c r="D542" t="s">
        <v>1311</v>
      </c>
      <c r="E542" t="s">
        <v>49</v>
      </c>
      <c r="F542" t="s">
        <v>1312</v>
      </c>
      <c r="G542" t="str">
        <f>"201402010841"</f>
        <v>201402010841</v>
      </c>
      <c r="H542" t="s">
        <v>1307</v>
      </c>
      <c r="I542">
        <v>0</v>
      </c>
      <c r="J542">
        <v>0</v>
      </c>
      <c r="K542">
        <v>0</v>
      </c>
      <c r="L542">
        <v>200</v>
      </c>
      <c r="M542">
        <v>0</v>
      </c>
      <c r="N542">
        <v>70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84</v>
      </c>
      <c r="W542">
        <v>588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1308</v>
      </c>
    </row>
    <row r="543" spans="1:30" x14ac:dyDescent="0.25">
      <c r="H543" t="s">
        <v>1313</v>
      </c>
    </row>
    <row r="544" spans="1:30" x14ac:dyDescent="0.25">
      <c r="A544">
        <v>269</v>
      </c>
      <c r="B544">
        <v>328</v>
      </c>
      <c r="C544" t="s">
        <v>1314</v>
      </c>
      <c r="D544" t="s">
        <v>877</v>
      </c>
      <c r="E544" t="s">
        <v>56</v>
      </c>
      <c r="F544" t="s">
        <v>1315</v>
      </c>
      <c r="G544" t="str">
        <f>"201412000663"</f>
        <v>201412000663</v>
      </c>
      <c r="H544" t="s">
        <v>494</v>
      </c>
      <c r="I544">
        <v>0</v>
      </c>
      <c r="J544">
        <v>0</v>
      </c>
      <c r="K544">
        <v>0</v>
      </c>
      <c r="L544">
        <v>0</v>
      </c>
      <c r="M544">
        <v>130</v>
      </c>
      <c r="N544">
        <v>70</v>
      </c>
      <c r="O544">
        <v>30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84</v>
      </c>
      <c r="W544">
        <v>588</v>
      </c>
      <c r="X544">
        <v>0</v>
      </c>
      <c r="Z544">
        <v>1</v>
      </c>
      <c r="AA544">
        <v>0</v>
      </c>
      <c r="AB544">
        <v>0</v>
      </c>
      <c r="AC544">
        <v>0</v>
      </c>
      <c r="AD544" t="s">
        <v>1316</v>
      </c>
    </row>
    <row r="545" spans="1:30" x14ac:dyDescent="0.25">
      <c r="H545" t="s">
        <v>1317</v>
      </c>
    </row>
    <row r="546" spans="1:30" x14ac:dyDescent="0.25">
      <c r="A546">
        <v>270</v>
      </c>
      <c r="B546">
        <v>215</v>
      </c>
      <c r="C546" t="s">
        <v>1318</v>
      </c>
      <c r="D546" t="s">
        <v>1319</v>
      </c>
      <c r="E546" t="s">
        <v>279</v>
      </c>
      <c r="F546" t="s">
        <v>1320</v>
      </c>
      <c r="G546" t="str">
        <f>"201601000144"</f>
        <v>201601000144</v>
      </c>
      <c r="H546" t="s">
        <v>1049</v>
      </c>
      <c r="I546">
        <v>0</v>
      </c>
      <c r="J546">
        <v>0</v>
      </c>
      <c r="K546">
        <v>0</v>
      </c>
      <c r="L546">
        <v>200</v>
      </c>
      <c r="M546">
        <v>0</v>
      </c>
      <c r="N546">
        <v>70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84</v>
      </c>
      <c r="W546">
        <v>588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1321</v>
      </c>
    </row>
    <row r="547" spans="1:30" x14ac:dyDescent="0.25">
      <c r="H547" t="s">
        <v>1322</v>
      </c>
    </row>
    <row r="548" spans="1:30" x14ac:dyDescent="0.25">
      <c r="A548">
        <v>271</v>
      </c>
      <c r="B548">
        <v>1149</v>
      </c>
      <c r="C548" t="s">
        <v>1323</v>
      </c>
      <c r="D548" t="s">
        <v>49</v>
      </c>
      <c r="E548" t="s">
        <v>111</v>
      </c>
      <c r="F548" t="s">
        <v>1324</v>
      </c>
      <c r="G548" t="str">
        <f>"200801006637"</f>
        <v>200801006637</v>
      </c>
      <c r="H548" t="s">
        <v>103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60</v>
      </c>
      <c r="W548">
        <v>420</v>
      </c>
      <c r="X548">
        <v>0</v>
      </c>
      <c r="Z548">
        <v>0</v>
      </c>
      <c r="AA548">
        <v>0</v>
      </c>
      <c r="AB548">
        <v>24</v>
      </c>
      <c r="AC548">
        <v>408</v>
      </c>
      <c r="AD548" t="s">
        <v>1325</v>
      </c>
    </row>
    <row r="549" spans="1:30" x14ac:dyDescent="0.25">
      <c r="H549" t="s">
        <v>1326</v>
      </c>
    </row>
    <row r="550" spans="1:30" x14ac:dyDescent="0.25">
      <c r="A550">
        <v>272</v>
      </c>
      <c r="B550">
        <v>2386</v>
      </c>
      <c r="C550" t="s">
        <v>1314</v>
      </c>
      <c r="D550" t="s">
        <v>331</v>
      </c>
      <c r="E550" t="s">
        <v>56</v>
      </c>
      <c r="F550" t="s">
        <v>1327</v>
      </c>
      <c r="G550" t="str">
        <f>"00029709"</f>
        <v>00029709</v>
      </c>
      <c r="H550" t="s">
        <v>1328</v>
      </c>
      <c r="I550">
        <v>0</v>
      </c>
      <c r="J550">
        <v>0</v>
      </c>
      <c r="K550">
        <v>0</v>
      </c>
      <c r="L550">
        <v>200</v>
      </c>
      <c r="M550">
        <v>0</v>
      </c>
      <c r="N550">
        <v>70</v>
      </c>
      <c r="O550">
        <v>0</v>
      </c>
      <c r="P550">
        <v>50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57</v>
      </c>
      <c r="W550">
        <v>399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1329</v>
      </c>
    </row>
    <row r="551" spans="1:30" x14ac:dyDescent="0.25">
      <c r="H551" t="s">
        <v>1330</v>
      </c>
    </row>
    <row r="552" spans="1:30" x14ac:dyDescent="0.25">
      <c r="A552">
        <v>273</v>
      </c>
      <c r="B552">
        <v>78</v>
      </c>
      <c r="C552" t="s">
        <v>1331</v>
      </c>
      <c r="D552" t="s">
        <v>1332</v>
      </c>
      <c r="E552" t="s">
        <v>209</v>
      </c>
      <c r="F552" t="s">
        <v>1333</v>
      </c>
      <c r="G552" t="str">
        <f>"200802001764"</f>
        <v>200802001764</v>
      </c>
      <c r="H552" t="s">
        <v>1334</v>
      </c>
      <c r="I552">
        <v>0</v>
      </c>
      <c r="J552">
        <v>0</v>
      </c>
      <c r="K552">
        <v>0</v>
      </c>
      <c r="L552">
        <v>200</v>
      </c>
      <c r="M552">
        <v>0</v>
      </c>
      <c r="N552">
        <v>70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1335</v>
      </c>
    </row>
    <row r="553" spans="1:30" x14ac:dyDescent="0.25">
      <c r="H553" t="s">
        <v>1336</v>
      </c>
    </row>
    <row r="554" spans="1:30" x14ac:dyDescent="0.25">
      <c r="A554">
        <v>274</v>
      </c>
      <c r="B554">
        <v>2742</v>
      </c>
      <c r="C554" t="s">
        <v>918</v>
      </c>
      <c r="D554" t="s">
        <v>156</v>
      </c>
      <c r="E554" t="s">
        <v>141</v>
      </c>
      <c r="F554" t="s">
        <v>1337</v>
      </c>
      <c r="G554" t="str">
        <f>"00360426"</f>
        <v>00360426</v>
      </c>
      <c r="H554" t="s">
        <v>754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70</v>
      </c>
      <c r="O554">
        <v>70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60</v>
      </c>
      <c r="W554">
        <v>420</v>
      </c>
      <c r="X554">
        <v>0</v>
      </c>
      <c r="Z554">
        <v>0</v>
      </c>
      <c r="AA554">
        <v>0</v>
      </c>
      <c r="AB554">
        <v>0</v>
      </c>
      <c r="AC554">
        <v>0</v>
      </c>
      <c r="AD554" t="s">
        <v>1338</v>
      </c>
    </row>
    <row r="555" spans="1:30" x14ac:dyDescent="0.25">
      <c r="H555" t="s">
        <v>1339</v>
      </c>
    </row>
    <row r="556" spans="1:30" x14ac:dyDescent="0.25">
      <c r="A556">
        <v>275</v>
      </c>
      <c r="B556">
        <v>18</v>
      </c>
      <c r="C556" t="s">
        <v>1340</v>
      </c>
      <c r="D556" t="s">
        <v>27</v>
      </c>
      <c r="E556" t="s">
        <v>111</v>
      </c>
      <c r="F556" t="s">
        <v>1341</v>
      </c>
      <c r="G556" t="str">
        <f>"200802001072"</f>
        <v>200802001072</v>
      </c>
      <c r="H556" t="s">
        <v>310</v>
      </c>
      <c r="I556">
        <v>0</v>
      </c>
      <c r="J556">
        <v>0</v>
      </c>
      <c r="K556">
        <v>0</v>
      </c>
      <c r="L556">
        <v>200</v>
      </c>
      <c r="M556">
        <v>0</v>
      </c>
      <c r="N556">
        <v>70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84</v>
      </c>
      <c r="W556">
        <v>588</v>
      </c>
      <c r="X556">
        <v>0</v>
      </c>
      <c r="Z556">
        <v>0</v>
      </c>
      <c r="AA556">
        <v>0</v>
      </c>
      <c r="AB556">
        <v>0</v>
      </c>
      <c r="AC556">
        <v>0</v>
      </c>
      <c r="AD556" t="s">
        <v>1342</v>
      </c>
    </row>
    <row r="557" spans="1:30" x14ac:dyDescent="0.25">
      <c r="H557" t="s">
        <v>1343</v>
      </c>
    </row>
    <row r="558" spans="1:30" x14ac:dyDescent="0.25">
      <c r="A558">
        <v>276</v>
      </c>
      <c r="B558">
        <v>636</v>
      </c>
      <c r="C558" t="s">
        <v>1344</v>
      </c>
      <c r="D558" t="s">
        <v>185</v>
      </c>
      <c r="E558" t="s">
        <v>101</v>
      </c>
      <c r="F558" t="s">
        <v>1345</v>
      </c>
      <c r="G558" t="str">
        <f>"201402006190"</f>
        <v>201402006190</v>
      </c>
      <c r="H558" t="s">
        <v>310</v>
      </c>
      <c r="I558">
        <v>0</v>
      </c>
      <c r="J558">
        <v>0</v>
      </c>
      <c r="K558">
        <v>0</v>
      </c>
      <c r="L558">
        <v>200</v>
      </c>
      <c r="M558">
        <v>0</v>
      </c>
      <c r="N558">
        <v>70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1342</v>
      </c>
    </row>
    <row r="559" spans="1:30" x14ac:dyDescent="0.25">
      <c r="H559" t="s">
        <v>1346</v>
      </c>
    </row>
    <row r="560" spans="1:30" x14ac:dyDescent="0.25">
      <c r="A560">
        <v>277</v>
      </c>
      <c r="B560">
        <v>5018</v>
      </c>
      <c r="C560" t="s">
        <v>1347</v>
      </c>
      <c r="D560" t="s">
        <v>514</v>
      </c>
      <c r="E560" t="s">
        <v>1348</v>
      </c>
      <c r="F560" t="s">
        <v>1349</v>
      </c>
      <c r="G560" t="str">
        <f>"00182230"</f>
        <v>00182230</v>
      </c>
      <c r="H560" t="s">
        <v>754</v>
      </c>
      <c r="I560">
        <v>0</v>
      </c>
      <c r="J560">
        <v>0</v>
      </c>
      <c r="K560">
        <v>0</v>
      </c>
      <c r="L560">
        <v>200</v>
      </c>
      <c r="M560">
        <v>0</v>
      </c>
      <c r="N560">
        <v>50</v>
      </c>
      <c r="O560">
        <v>50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65</v>
      </c>
      <c r="W560">
        <v>455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1350</v>
      </c>
    </row>
    <row r="561" spans="1:30" x14ac:dyDescent="0.25">
      <c r="H561" t="s">
        <v>1351</v>
      </c>
    </row>
    <row r="562" spans="1:30" x14ac:dyDescent="0.25">
      <c r="A562">
        <v>278</v>
      </c>
      <c r="B562">
        <v>4246</v>
      </c>
      <c r="C562" t="s">
        <v>1352</v>
      </c>
      <c r="D562" t="s">
        <v>1353</v>
      </c>
      <c r="E562" t="s">
        <v>1354</v>
      </c>
      <c r="F562" t="s">
        <v>1355</v>
      </c>
      <c r="G562" t="str">
        <f>"00364831"</f>
        <v>00364831</v>
      </c>
      <c r="H562" t="s">
        <v>972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50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60</v>
      </c>
      <c r="W562">
        <v>420</v>
      </c>
      <c r="X562">
        <v>0</v>
      </c>
      <c r="Z562">
        <v>0</v>
      </c>
      <c r="AA562">
        <v>0</v>
      </c>
      <c r="AB562">
        <v>24</v>
      </c>
      <c r="AC562">
        <v>408</v>
      </c>
      <c r="AD562" t="s">
        <v>1356</v>
      </c>
    </row>
    <row r="563" spans="1:30" x14ac:dyDescent="0.25">
      <c r="H563" t="s">
        <v>1357</v>
      </c>
    </row>
    <row r="564" spans="1:30" x14ac:dyDescent="0.25">
      <c r="A564">
        <v>279</v>
      </c>
      <c r="B564">
        <v>2001</v>
      </c>
      <c r="C564" t="s">
        <v>1358</v>
      </c>
      <c r="D564" t="s">
        <v>1359</v>
      </c>
      <c r="E564" t="s">
        <v>69</v>
      </c>
      <c r="F564" t="s">
        <v>1360</v>
      </c>
      <c r="G564" t="str">
        <f>"00030538"</f>
        <v>00030538</v>
      </c>
      <c r="H564">
        <v>693</v>
      </c>
      <c r="I564">
        <v>0</v>
      </c>
      <c r="J564">
        <v>0</v>
      </c>
      <c r="K564">
        <v>0</v>
      </c>
      <c r="L564">
        <v>260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84</v>
      </c>
      <c r="W564">
        <v>588</v>
      </c>
      <c r="X564">
        <v>0</v>
      </c>
      <c r="Z564">
        <v>0</v>
      </c>
      <c r="AA564">
        <v>0</v>
      </c>
      <c r="AB564">
        <v>0</v>
      </c>
      <c r="AC564">
        <v>0</v>
      </c>
      <c r="AD564">
        <v>1571</v>
      </c>
    </row>
    <row r="565" spans="1:30" x14ac:dyDescent="0.25">
      <c r="H565" t="s">
        <v>1361</v>
      </c>
    </row>
    <row r="566" spans="1:30" x14ac:dyDescent="0.25">
      <c r="A566">
        <v>280</v>
      </c>
      <c r="B566">
        <v>2980</v>
      </c>
      <c r="C566" t="s">
        <v>929</v>
      </c>
      <c r="D566" t="s">
        <v>141</v>
      </c>
      <c r="E566" t="s">
        <v>88</v>
      </c>
      <c r="F566" t="s">
        <v>1362</v>
      </c>
      <c r="G566" t="str">
        <f>"201406018618"</f>
        <v>201406018618</v>
      </c>
      <c r="H566" t="s">
        <v>1363</v>
      </c>
      <c r="I566">
        <v>0</v>
      </c>
      <c r="J566">
        <v>0</v>
      </c>
      <c r="K566">
        <v>0</v>
      </c>
      <c r="L566">
        <v>200</v>
      </c>
      <c r="M566">
        <v>0</v>
      </c>
      <c r="N566">
        <v>30</v>
      </c>
      <c r="O566">
        <v>30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84</v>
      </c>
      <c r="W566">
        <v>588</v>
      </c>
      <c r="X566">
        <v>0</v>
      </c>
      <c r="Z566">
        <v>0</v>
      </c>
      <c r="AA566">
        <v>0</v>
      </c>
      <c r="AB566">
        <v>0</v>
      </c>
      <c r="AC566">
        <v>0</v>
      </c>
      <c r="AD566" t="s">
        <v>1364</v>
      </c>
    </row>
    <row r="567" spans="1:30" x14ac:dyDescent="0.25">
      <c r="H567" t="s">
        <v>1064</v>
      </c>
    </row>
    <row r="568" spans="1:30" x14ac:dyDescent="0.25">
      <c r="A568">
        <v>281</v>
      </c>
      <c r="B568">
        <v>306</v>
      </c>
      <c r="C568" t="s">
        <v>1365</v>
      </c>
      <c r="D568" t="s">
        <v>1022</v>
      </c>
      <c r="E568" t="s">
        <v>529</v>
      </c>
      <c r="F568" t="s">
        <v>1366</v>
      </c>
      <c r="G568" t="str">
        <f>"00286776"</f>
        <v>00286776</v>
      </c>
      <c r="H568" t="s">
        <v>1367</v>
      </c>
      <c r="I568">
        <v>0</v>
      </c>
      <c r="J568">
        <v>0</v>
      </c>
      <c r="K568">
        <v>0</v>
      </c>
      <c r="L568">
        <v>0</v>
      </c>
      <c r="M568">
        <v>100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84</v>
      </c>
      <c r="W568">
        <v>588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1368</v>
      </c>
    </row>
    <row r="569" spans="1:30" x14ac:dyDescent="0.25">
      <c r="H569" t="s">
        <v>1369</v>
      </c>
    </row>
    <row r="570" spans="1:30" x14ac:dyDescent="0.25">
      <c r="A570">
        <v>282</v>
      </c>
      <c r="B570">
        <v>2660</v>
      </c>
      <c r="C570" t="s">
        <v>299</v>
      </c>
      <c r="D570" t="s">
        <v>641</v>
      </c>
      <c r="E570" t="s">
        <v>1370</v>
      </c>
      <c r="F570" t="s">
        <v>1371</v>
      </c>
      <c r="G570" t="str">
        <f>"201511037432"</f>
        <v>201511037432</v>
      </c>
      <c r="H570" t="s">
        <v>37</v>
      </c>
      <c r="I570">
        <v>0</v>
      </c>
      <c r="J570">
        <v>0</v>
      </c>
      <c r="K570">
        <v>0</v>
      </c>
      <c r="L570">
        <v>200</v>
      </c>
      <c r="M570">
        <v>0</v>
      </c>
      <c r="N570">
        <v>70</v>
      </c>
      <c r="O570">
        <v>50</v>
      </c>
      <c r="P570">
        <v>30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48</v>
      </c>
      <c r="W570">
        <v>336</v>
      </c>
      <c r="X570">
        <v>0</v>
      </c>
      <c r="Z570">
        <v>0</v>
      </c>
      <c r="AA570">
        <v>0</v>
      </c>
      <c r="AB570">
        <v>0</v>
      </c>
      <c r="AC570">
        <v>0</v>
      </c>
      <c r="AD570" t="s">
        <v>1372</v>
      </c>
    </row>
    <row r="571" spans="1:30" x14ac:dyDescent="0.25">
      <c r="H571" t="s">
        <v>1373</v>
      </c>
    </row>
    <row r="572" spans="1:30" x14ac:dyDescent="0.25">
      <c r="A572">
        <v>283</v>
      </c>
      <c r="B572">
        <v>3978</v>
      </c>
      <c r="C572" t="s">
        <v>1374</v>
      </c>
      <c r="D572" t="s">
        <v>245</v>
      </c>
      <c r="E572" t="s">
        <v>111</v>
      </c>
      <c r="F572" t="s">
        <v>1375</v>
      </c>
      <c r="G572" t="str">
        <f>"00248415"</f>
        <v>00248415</v>
      </c>
      <c r="H572" t="s">
        <v>1207</v>
      </c>
      <c r="I572">
        <v>0</v>
      </c>
      <c r="J572">
        <v>0</v>
      </c>
      <c r="K572">
        <v>0</v>
      </c>
      <c r="L572">
        <v>200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84</v>
      </c>
      <c r="W572">
        <v>588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1372</v>
      </c>
    </row>
    <row r="573" spans="1:30" x14ac:dyDescent="0.25">
      <c r="H573" t="s">
        <v>1376</v>
      </c>
    </row>
    <row r="574" spans="1:30" x14ac:dyDescent="0.25">
      <c r="A574">
        <v>284</v>
      </c>
      <c r="B574">
        <v>1358</v>
      </c>
      <c r="C574" t="s">
        <v>1377</v>
      </c>
      <c r="D574" t="s">
        <v>1378</v>
      </c>
      <c r="E574" t="s">
        <v>1379</v>
      </c>
      <c r="F574" t="s">
        <v>1380</v>
      </c>
      <c r="G574" t="str">
        <f>"200802000975"</f>
        <v>200802000975</v>
      </c>
      <c r="H574" t="s">
        <v>152</v>
      </c>
      <c r="I574">
        <v>0</v>
      </c>
      <c r="J574">
        <v>0</v>
      </c>
      <c r="K574">
        <v>0</v>
      </c>
      <c r="L574">
        <v>200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30</v>
      </c>
      <c r="U574">
        <v>0</v>
      </c>
      <c r="V574">
        <v>84</v>
      </c>
      <c r="W574">
        <v>588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1381</v>
      </c>
    </row>
    <row r="575" spans="1:30" x14ac:dyDescent="0.25">
      <c r="H575">
        <v>1069</v>
      </c>
    </row>
    <row r="576" spans="1:30" x14ac:dyDescent="0.25">
      <c r="A576">
        <v>285</v>
      </c>
      <c r="B576">
        <v>343</v>
      </c>
      <c r="C576" t="s">
        <v>1382</v>
      </c>
      <c r="D576" t="s">
        <v>169</v>
      </c>
      <c r="E576" t="s">
        <v>62</v>
      </c>
      <c r="F576" t="s">
        <v>1383</v>
      </c>
      <c r="G576" t="str">
        <f>"201603000292"</f>
        <v>201603000292</v>
      </c>
      <c r="H576" t="s">
        <v>1384</v>
      </c>
      <c r="I576">
        <v>0</v>
      </c>
      <c r="J576">
        <v>0</v>
      </c>
      <c r="K576">
        <v>0</v>
      </c>
      <c r="L576">
        <v>200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84</v>
      </c>
      <c r="W576">
        <v>588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1385</v>
      </c>
    </row>
    <row r="577" spans="1:30" x14ac:dyDescent="0.25">
      <c r="H577" t="s">
        <v>1386</v>
      </c>
    </row>
    <row r="578" spans="1:30" x14ac:dyDescent="0.25">
      <c r="A578">
        <v>286</v>
      </c>
      <c r="B578">
        <v>2099</v>
      </c>
      <c r="C578" t="s">
        <v>1387</v>
      </c>
      <c r="D578" t="s">
        <v>1388</v>
      </c>
      <c r="E578" t="s">
        <v>89</v>
      </c>
      <c r="F578" t="s">
        <v>1389</v>
      </c>
      <c r="G578" t="str">
        <f>"00329278"</f>
        <v>00329278</v>
      </c>
      <c r="H578" t="s">
        <v>1390</v>
      </c>
      <c r="I578">
        <v>0</v>
      </c>
      <c r="J578">
        <v>0</v>
      </c>
      <c r="K578">
        <v>0</v>
      </c>
      <c r="L578">
        <v>200</v>
      </c>
      <c r="M578">
        <v>0</v>
      </c>
      <c r="N578">
        <v>70</v>
      </c>
      <c r="O578">
        <v>0</v>
      </c>
      <c r="P578">
        <v>30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84</v>
      </c>
      <c r="W578">
        <v>588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1391</v>
      </c>
    </row>
    <row r="579" spans="1:30" x14ac:dyDescent="0.25">
      <c r="H579" t="s">
        <v>1392</v>
      </c>
    </row>
    <row r="580" spans="1:30" x14ac:dyDescent="0.25">
      <c r="A580">
        <v>287</v>
      </c>
      <c r="B580">
        <v>1951</v>
      </c>
      <c r="C580" t="s">
        <v>1393</v>
      </c>
      <c r="D580" t="s">
        <v>234</v>
      </c>
      <c r="E580" t="s">
        <v>1394</v>
      </c>
      <c r="F580" t="s">
        <v>1395</v>
      </c>
      <c r="G580" t="str">
        <f>"00329910"</f>
        <v>00329910</v>
      </c>
      <c r="H580" t="s">
        <v>658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70</v>
      </c>
      <c r="O580">
        <v>50</v>
      </c>
      <c r="P580">
        <v>0</v>
      </c>
      <c r="Q580">
        <v>30</v>
      </c>
      <c r="R580">
        <v>0</v>
      </c>
      <c r="S580">
        <v>0</v>
      </c>
      <c r="T580">
        <v>0</v>
      </c>
      <c r="U580">
        <v>0</v>
      </c>
      <c r="V580">
        <v>84</v>
      </c>
      <c r="W580">
        <v>588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1396</v>
      </c>
    </row>
    <row r="581" spans="1:30" x14ac:dyDescent="0.25">
      <c r="H581" t="s">
        <v>1397</v>
      </c>
    </row>
    <row r="582" spans="1:30" x14ac:dyDescent="0.25">
      <c r="A582">
        <v>288</v>
      </c>
      <c r="B582">
        <v>1288</v>
      </c>
      <c r="C582" t="s">
        <v>1398</v>
      </c>
      <c r="D582" t="s">
        <v>1354</v>
      </c>
      <c r="E582" t="s">
        <v>101</v>
      </c>
      <c r="F582" t="s">
        <v>1399</v>
      </c>
      <c r="G582" t="str">
        <f>"00271348"</f>
        <v>00271348</v>
      </c>
      <c r="H582" t="s">
        <v>1400</v>
      </c>
      <c r="I582">
        <v>0</v>
      </c>
      <c r="J582">
        <v>0</v>
      </c>
      <c r="K582">
        <v>0</v>
      </c>
      <c r="L582">
        <v>200</v>
      </c>
      <c r="M582">
        <v>30</v>
      </c>
      <c r="N582">
        <v>70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84</v>
      </c>
      <c r="W582">
        <v>588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1401</v>
      </c>
    </row>
    <row r="583" spans="1:30" x14ac:dyDescent="0.25">
      <c r="H583" t="s">
        <v>573</v>
      </c>
    </row>
    <row r="584" spans="1:30" x14ac:dyDescent="0.25">
      <c r="A584">
        <v>289</v>
      </c>
      <c r="B584">
        <v>1931</v>
      </c>
      <c r="C584" t="s">
        <v>1402</v>
      </c>
      <c r="D584" t="s">
        <v>101</v>
      </c>
      <c r="E584" t="s">
        <v>70</v>
      </c>
      <c r="F584" t="s">
        <v>1403</v>
      </c>
      <c r="G584" t="str">
        <f>"00015505"</f>
        <v>00015505</v>
      </c>
      <c r="H584" t="s">
        <v>1404</v>
      </c>
      <c r="I584">
        <v>0</v>
      </c>
      <c r="J584">
        <v>0</v>
      </c>
      <c r="K584">
        <v>0</v>
      </c>
      <c r="L584">
        <v>200</v>
      </c>
      <c r="M584">
        <v>0</v>
      </c>
      <c r="N584">
        <v>70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76</v>
      </c>
      <c r="W584">
        <v>532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1405</v>
      </c>
    </row>
    <row r="585" spans="1:30" x14ac:dyDescent="0.25">
      <c r="H585" t="s">
        <v>1406</v>
      </c>
    </row>
    <row r="586" spans="1:30" x14ac:dyDescent="0.25">
      <c r="A586">
        <v>290</v>
      </c>
      <c r="B586">
        <v>5260</v>
      </c>
      <c r="C586" t="s">
        <v>1407</v>
      </c>
      <c r="D586" t="s">
        <v>1101</v>
      </c>
      <c r="E586" t="s">
        <v>150</v>
      </c>
      <c r="F586" t="s">
        <v>1408</v>
      </c>
      <c r="G586" t="str">
        <f>"201504000870"</f>
        <v>201504000870</v>
      </c>
      <c r="H586" t="s">
        <v>616</v>
      </c>
      <c r="I586">
        <v>0</v>
      </c>
      <c r="J586">
        <v>0</v>
      </c>
      <c r="K586">
        <v>0</v>
      </c>
      <c r="L586">
        <v>0</v>
      </c>
      <c r="M586">
        <v>100</v>
      </c>
      <c r="N586">
        <v>70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84</v>
      </c>
      <c r="W586">
        <v>588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1409</v>
      </c>
    </row>
    <row r="587" spans="1:30" x14ac:dyDescent="0.25">
      <c r="H587" t="s">
        <v>1410</v>
      </c>
    </row>
    <row r="588" spans="1:30" x14ac:dyDescent="0.25">
      <c r="A588">
        <v>291</v>
      </c>
      <c r="B588">
        <v>2118</v>
      </c>
      <c r="C588" t="s">
        <v>1411</v>
      </c>
      <c r="D588" t="s">
        <v>1412</v>
      </c>
      <c r="E588" t="s">
        <v>35</v>
      </c>
      <c r="F588" t="s">
        <v>1413</v>
      </c>
      <c r="G588" t="str">
        <f>"00017476"</f>
        <v>00017476</v>
      </c>
      <c r="H588" t="s">
        <v>1414</v>
      </c>
      <c r="I588">
        <v>0</v>
      </c>
      <c r="J588">
        <v>0</v>
      </c>
      <c r="K588">
        <v>0</v>
      </c>
      <c r="L588">
        <v>200</v>
      </c>
      <c r="M588">
        <v>0</v>
      </c>
      <c r="N588">
        <v>0</v>
      </c>
      <c r="O588">
        <v>0</v>
      </c>
      <c r="P588">
        <v>70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84</v>
      </c>
      <c r="W588">
        <v>588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1415</v>
      </c>
    </row>
    <row r="589" spans="1:30" x14ac:dyDescent="0.25">
      <c r="H589" t="s">
        <v>1416</v>
      </c>
    </row>
    <row r="590" spans="1:30" x14ac:dyDescent="0.25">
      <c r="A590">
        <v>292</v>
      </c>
      <c r="B590">
        <v>5201</v>
      </c>
      <c r="C590" t="s">
        <v>1417</v>
      </c>
      <c r="D590" t="s">
        <v>1418</v>
      </c>
      <c r="E590" t="s">
        <v>56</v>
      </c>
      <c r="F590" t="s">
        <v>1419</v>
      </c>
      <c r="G590" t="str">
        <f>"00325805"</f>
        <v>00325805</v>
      </c>
      <c r="H590" t="s">
        <v>1241</v>
      </c>
      <c r="I590">
        <v>0</v>
      </c>
      <c r="J590">
        <v>0</v>
      </c>
      <c r="K590">
        <v>0</v>
      </c>
      <c r="L590">
        <v>200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84</v>
      </c>
      <c r="W590">
        <v>588</v>
      </c>
      <c r="X590">
        <v>0</v>
      </c>
      <c r="Z590">
        <v>0</v>
      </c>
      <c r="AA590">
        <v>0</v>
      </c>
      <c r="AB590">
        <v>0</v>
      </c>
      <c r="AC590">
        <v>0</v>
      </c>
      <c r="AD590" t="s">
        <v>1420</v>
      </c>
    </row>
    <row r="591" spans="1:30" x14ac:dyDescent="0.25">
      <c r="H591" t="s">
        <v>1421</v>
      </c>
    </row>
    <row r="592" spans="1:30" x14ac:dyDescent="0.25">
      <c r="A592">
        <v>293</v>
      </c>
      <c r="B592">
        <v>4552</v>
      </c>
      <c r="C592" t="s">
        <v>1422</v>
      </c>
      <c r="D592" t="s">
        <v>1423</v>
      </c>
      <c r="E592" t="s">
        <v>111</v>
      </c>
      <c r="F592" t="s">
        <v>1424</v>
      </c>
      <c r="G592" t="str">
        <f>"00364818"</f>
        <v>00364818</v>
      </c>
      <c r="H592" t="s">
        <v>1425</v>
      </c>
      <c r="I592">
        <v>0</v>
      </c>
      <c r="J592">
        <v>0</v>
      </c>
      <c r="K592">
        <v>0</v>
      </c>
      <c r="L592">
        <v>200</v>
      </c>
      <c r="M592">
        <v>0</v>
      </c>
      <c r="N592">
        <v>30</v>
      </c>
      <c r="O592">
        <v>0</v>
      </c>
      <c r="P592">
        <v>50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84</v>
      </c>
      <c r="W592">
        <v>588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1426</v>
      </c>
    </row>
    <row r="593" spans="1:30" x14ac:dyDescent="0.25">
      <c r="H593" t="s">
        <v>1427</v>
      </c>
    </row>
    <row r="594" spans="1:30" x14ac:dyDescent="0.25">
      <c r="A594">
        <v>294</v>
      </c>
      <c r="B594">
        <v>4008</v>
      </c>
      <c r="C594" t="s">
        <v>1428</v>
      </c>
      <c r="D594" t="s">
        <v>56</v>
      </c>
      <c r="E594" t="s">
        <v>62</v>
      </c>
      <c r="F594" t="s">
        <v>1429</v>
      </c>
      <c r="G594" t="str">
        <f>"00365008"</f>
        <v>00365008</v>
      </c>
      <c r="H594" t="s">
        <v>121</v>
      </c>
      <c r="I594">
        <v>0</v>
      </c>
      <c r="J594">
        <v>0</v>
      </c>
      <c r="K594">
        <v>0</v>
      </c>
      <c r="L594">
        <v>200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84</v>
      </c>
      <c r="W594">
        <v>588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1430</v>
      </c>
    </row>
    <row r="595" spans="1:30" x14ac:dyDescent="0.25">
      <c r="H595" t="s">
        <v>1431</v>
      </c>
    </row>
    <row r="596" spans="1:30" x14ac:dyDescent="0.25">
      <c r="A596">
        <v>295</v>
      </c>
      <c r="B596">
        <v>613</v>
      </c>
      <c r="C596" t="s">
        <v>1432</v>
      </c>
      <c r="D596" t="s">
        <v>1074</v>
      </c>
      <c r="E596" t="s">
        <v>273</v>
      </c>
      <c r="F596" t="s">
        <v>1433</v>
      </c>
      <c r="G596" t="str">
        <f>"00299734"</f>
        <v>00299734</v>
      </c>
      <c r="H596" t="s">
        <v>1434</v>
      </c>
      <c r="I596">
        <v>0</v>
      </c>
      <c r="J596">
        <v>0</v>
      </c>
      <c r="K596">
        <v>0</v>
      </c>
      <c r="L596">
        <v>200</v>
      </c>
      <c r="M596">
        <v>0</v>
      </c>
      <c r="N596">
        <v>70</v>
      </c>
      <c r="O596">
        <v>0</v>
      </c>
      <c r="P596">
        <v>0</v>
      </c>
      <c r="Q596">
        <v>0</v>
      </c>
      <c r="R596">
        <v>50</v>
      </c>
      <c r="S596">
        <v>0</v>
      </c>
      <c r="T596">
        <v>0</v>
      </c>
      <c r="U596">
        <v>0</v>
      </c>
      <c r="V596">
        <v>84</v>
      </c>
      <c r="W596">
        <v>588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1435</v>
      </c>
    </row>
    <row r="597" spans="1:30" x14ac:dyDescent="0.25">
      <c r="H597" t="s">
        <v>1436</v>
      </c>
    </row>
    <row r="598" spans="1:30" x14ac:dyDescent="0.25">
      <c r="A598">
        <v>296</v>
      </c>
      <c r="B598">
        <v>3946</v>
      </c>
      <c r="C598" t="s">
        <v>634</v>
      </c>
      <c r="D598" t="s">
        <v>111</v>
      </c>
      <c r="E598" t="s">
        <v>49</v>
      </c>
      <c r="F598" t="s">
        <v>1437</v>
      </c>
      <c r="G598" t="str">
        <f>"00344879"</f>
        <v>00344879</v>
      </c>
      <c r="H598" t="s">
        <v>363</v>
      </c>
      <c r="I598">
        <v>0</v>
      </c>
      <c r="J598">
        <v>0</v>
      </c>
      <c r="K598">
        <v>0</v>
      </c>
      <c r="L598">
        <v>200</v>
      </c>
      <c r="M598">
        <v>0</v>
      </c>
      <c r="N598">
        <v>30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84</v>
      </c>
      <c r="W598">
        <v>588</v>
      </c>
      <c r="X598">
        <v>0</v>
      </c>
      <c r="Z598">
        <v>0</v>
      </c>
      <c r="AA598">
        <v>0</v>
      </c>
      <c r="AB598">
        <v>0</v>
      </c>
      <c r="AC598">
        <v>0</v>
      </c>
      <c r="AD598" t="s">
        <v>1438</v>
      </c>
    </row>
    <row r="599" spans="1:30" x14ac:dyDescent="0.25">
      <c r="H599" t="s">
        <v>1439</v>
      </c>
    </row>
    <row r="600" spans="1:30" x14ac:dyDescent="0.25">
      <c r="A600">
        <v>297</v>
      </c>
      <c r="B600">
        <v>5019</v>
      </c>
      <c r="C600" t="s">
        <v>743</v>
      </c>
      <c r="D600" t="s">
        <v>1440</v>
      </c>
      <c r="E600" t="s">
        <v>141</v>
      </c>
      <c r="F600" t="s">
        <v>1441</v>
      </c>
      <c r="G600" t="str">
        <f>"201412001181"</f>
        <v>201412001181</v>
      </c>
      <c r="H600" t="s">
        <v>1442</v>
      </c>
      <c r="I600">
        <v>0</v>
      </c>
      <c r="J600">
        <v>0</v>
      </c>
      <c r="K600">
        <v>0</v>
      </c>
      <c r="L600">
        <v>200</v>
      </c>
      <c r="M600">
        <v>0</v>
      </c>
      <c r="N600">
        <v>0</v>
      </c>
      <c r="O600">
        <v>0</v>
      </c>
      <c r="P600">
        <v>0</v>
      </c>
      <c r="Q600">
        <v>70</v>
      </c>
      <c r="R600">
        <v>0</v>
      </c>
      <c r="S600">
        <v>0</v>
      </c>
      <c r="T600">
        <v>0</v>
      </c>
      <c r="U600">
        <v>0</v>
      </c>
      <c r="V600">
        <v>84</v>
      </c>
      <c r="W600">
        <v>588</v>
      </c>
      <c r="X600">
        <v>0</v>
      </c>
      <c r="Z600">
        <v>0</v>
      </c>
      <c r="AA600">
        <v>0</v>
      </c>
      <c r="AB600">
        <v>0</v>
      </c>
      <c r="AC600">
        <v>0</v>
      </c>
      <c r="AD600" t="s">
        <v>1443</v>
      </c>
    </row>
    <row r="601" spans="1:30" x14ac:dyDescent="0.25">
      <c r="H601" t="s">
        <v>1444</v>
      </c>
    </row>
    <row r="602" spans="1:30" x14ac:dyDescent="0.25">
      <c r="A602">
        <v>298</v>
      </c>
      <c r="B602">
        <v>1187</v>
      </c>
      <c r="C602" t="s">
        <v>1445</v>
      </c>
      <c r="D602" t="s">
        <v>49</v>
      </c>
      <c r="E602" t="s">
        <v>62</v>
      </c>
      <c r="F602" t="s">
        <v>1446</v>
      </c>
      <c r="G602" t="str">
        <f>"201504005001"</f>
        <v>201504005001</v>
      </c>
      <c r="H602" t="s">
        <v>1447</v>
      </c>
      <c r="I602">
        <v>0</v>
      </c>
      <c r="J602">
        <v>0</v>
      </c>
      <c r="K602">
        <v>0</v>
      </c>
      <c r="L602">
        <v>200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84</v>
      </c>
      <c r="W602">
        <v>588</v>
      </c>
      <c r="X602">
        <v>0</v>
      </c>
      <c r="Z602">
        <v>0</v>
      </c>
      <c r="AA602">
        <v>0</v>
      </c>
      <c r="AB602">
        <v>0</v>
      </c>
      <c r="AC602">
        <v>0</v>
      </c>
      <c r="AD602" t="s">
        <v>1448</v>
      </c>
    </row>
    <row r="603" spans="1:30" x14ac:dyDescent="0.25">
      <c r="H603" t="s">
        <v>1449</v>
      </c>
    </row>
    <row r="604" spans="1:30" x14ac:dyDescent="0.25">
      <c r="A604">
        <v>299</v>
      </c>
      <c r="B604">
        <v>4019</v>
      </c>
      <c r="C604" t="s">
        <v>1450</v>
      </c>
      <c r="D604" t="s">
        <v>1451</v>
      </c>
      <c r="E604" t="s">
        <v>111</v>
      </c>
      <c r="F604" t="s">
        <v>1452</v>
      </c>
      <c r="G604" t="str">
        <f>"00156418"</f>
        <v>00156418</v>
      </c>
      <c r="H604" t="s">
        <v>768</v>
      </c>
      <c r="I604">
        <v>0</v>
      </c>
      <c r="J604">
        <v>0</v>
      </c>
      <c r="K604">
        <v>0</v>
      </c>
      <c r="L604">
        <v>0</v>
      </c>
      <c r="M604">
        <v>100</v>
      </c>
      <c r="N604">
        <v>70</v>
      </c>
      <c r="O604">
        <v>0</v>
      </c>
      <c r="P604">
        <v>50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84</v>
      </c>
      <c r="W604">
        <v>588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1453</v>
      </c>
    </row>
    <row r="605" spans="1:30" x14ac:dyDescent="0.25">
      <c r="H605" t="s">
        <v>1454</v>
      </c>
    </row>
    <row r="606" spans="1:30" x14ac:dyDescent="0.25">
      <c r="A606">
        <v>300</v>
      </c>
      <c r="B606">
        <v>2735</v>
      </c>
      <c r="C606" t="s">
        <v>1455</v>
      </c>
      <c r="D606" t="s">
        <v>635</v>
      </c>
      <c r="E606" t="s">
        <v>101</v>
      </c>
      <c r="F606" t="s">
        <v>1456</v>
      </c>
      <c r="G606" t="str">
        <f>"00020640"</f>
        <v>00020640</v>
      </c>
      <c r="H606" t="s">
        <v>494</v>
      </c>
      <c r="I606">
        <v>0</v>
      </c>
      <c r="J606">
        <v>0</v>
      </c>
      <c r="K606">
        <v>0</v>
      </c>
      <c r="L606">
        <v>0</v>
      </c>
      <c r="M606">
        <v>100</v>
      </c>
      <c r="N606">
        <v>70</v>
      </c>
      <c r="O606">
        <v>0</v>
      </c>
      <c r="P606">
        <v>0</v>
      </c>
      <c r="Q606">
        <v>0</v>
      </c>
      <c r="R606">
        <v>30</v>
      </c>
      <c r="S606">
        <v>0</v>
      </c>
      <c r="T606">
        <v>0</v>
      </c>
      <c r="U606">
        <v>0</v>
      </c>
      <c r="V606">
        <v>84</v>
      </c>
      <c r="W606">
        <v>588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1457</v>
      </c>
    </row>
    <row r="607" spans="1:30" x14ac:dyDescent="0.25">
      <c r="H607" t="s">
        <v>1458</v>
      </c>
    </row>
    <row r="608" spans="1:30" x14ac:dyDescent="0.25">
      <c r="A608">
        <v>301</v>
      </c>
      <c r="B608">
        <v>1542</v>
      </c>
      <c r="C608" t="s">
        <v>929</v>
      </c>
      <c r="D608" t="s">
        <v>263</v>
      </c>
      <c r="E608" t="s">
        <v>101</v>
      </c>
      <c r="F608" t="s">
        <v>1459</v>
      </c>
      <c r="G608" t="str">
        <f>"201601000043"</f>
        <v>201601000043</v>
      </c>
      <c r="H608">
        <v>792</v>
      </c>
      <c r="I608">
        <v>0</v>
      </c>
      <c r="J608">
        <v>0</v>
      </c>
      <c r="K608">
        <v>0</v>
      </c>
      <c r="L608">
        <v>0</v>
      </c>
      <c r="M608">
        <v>100</v>
      </c>
      <c r="N608">
        <v>70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84</v>
      </c>
      <c r="W608">
        <v>588</v>
      </c>
      <c r="X608">
        <v>0</v>
      </c>
      <c r="Z608">
        <v>0</v>
      </c>
      <c r="AA608">
        <v>0</v>
      </c>
      <c r="AB608">
        <v>0</v>
      </c>
      <c r="AC608">
        <v>0</v>
      </c>
      <c r="AD608">
        <v>1550</v>
      </c>
    </row>
    <row r="609" spans="1:30" x14ac:dyDescent="0.25">
      <c r="H609" t="s">
        <v>1460</v>
      </c>
    </row>
    <row r="610" spans="1:30" x14ac:dyDescent="0.25">
      <c r="A610">
        <v>302</v>
      </c>
      <c r="B610">
        <v>4128</v>
      </c>
      <c r="C610" t="s">
        <v>1461</v>
      </c>
      <c r="D610" t="s">
        <v>1417</v>
      </c>
      <c r="E610" t="s">
        <v>141</v>
      </c>
      <c r="F610" t="s">
        <v>1462</v>
      </c>
      <c r="G610" t="str">
        <f>"00337038"</f>
        <v>00337038</v>
      </c>
      <c r="H610" t="s">
        <v>1442</v>
      </c>
      <c r="I610">
        <v>0</v>
      </c>
      <c r="J610">
        <v>0</v>
      </c>
      <c r="K610">
        <v>0</v>
      </c>
      <c r="L610">
        <v>260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84</v>
      </c>
      <c r="W610">
        <v>588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1463</v>
      </c>
    </row>
    <row r="611" spans="1:30" x14ac:dyDescent="0.25">
      <c r="H611" t="s">
        <v>1464</v>
      </c>
    </row>
    <row r="612" spans="1:30" x14ac:dyDescent="0.25">
      <c r="A612">
        <v>303</v>
      </c>
      <c r="B612">
        <v>5082</v>
      </c>
      <c r="C612" t="s">
        <v>1465</v>
      </c>
      <c r="D612" t="s">
        <v>70</v>
      </c>
      <c r="E612" t="s">
        <v>1466</v>
      </c>
      <c r="F612" t="s">
        <v>1467</v>
      </c>
      <c r="G612" t="str">
        <f>"200801001524"</f>
        <v>200801001524</v>
      </c>
      <c r="H612" t="s">
        <v>472</v>
      </c>
      <c r="I612">
        <v>0</v>
      </c>
      <c r="J612">
        <v>0</v>
      </c>
      <c r="K612">
        <v>0</v>
      </c>
      <c r="L612">
        <v>200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84</v>
      </c>
      <c r="W612">
        <v>588</v>
      </c>
      <c r="X612">
        <v>0</v>
      </c>
      <c r="Z612">
        <v>0</v>
      </c>
      <c r="AA612">
        <v>0</v>
      </c>
      <c r="AB612">
        <v>0</v>
      </c>
      <c r="AC612">
        <v>0</v>
      </c>
      <c r="AD612" t="s">
        <v>1468</v>
      </c>
    </row>
    <row r="613" spans="1:30" x14ac:dyDescent="0.25">
      <c r="H613" t="s">
        <v>1469</v>
      </c>
    </row>
    <row r="614" spans="1:30" x14ac:dyDescent="0.25">
      <c r="A614">
        <v>304</v>
      </c>
      <c r="B614">
        <v>2748</v>
      </c>
      <c r="C614" t="s">
        <v>1470</v>
      </c>
      <c r="D614" t="s">
        <v>1471</v>
      </c>
      <c r="E614" t="s">
        <v>70</v>
      </c>
      <c r="F614" t="s">
        <v>1472</v>
      </c>
      <c r="G614" t="str">
        <f>"00173480"</f>
        <v>00173480</v>
      </c>
      <c r="H614">
        <v>737</v>
      </c>
      <c r="I614">
        <v>0</v>
      </c>
      <c r="J614">
        <v>0</v>
      </c>
      <c r="K614">
        <v>0</v>
      </c>
      <c r="L614">
        <v>0</v>
      </c>
      <c r="M614">
        <v>100</v>
      </c>
      <c r="N614">
        <v>70</v>
      </c>
      <c r="O614">
        <v>50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84</v>
      </c>
      <c r="W614">
        <v>588</v>
      </c>
      <c r="X614">
        <v>0</v>
      </c>
      <c r="Z614">
        <v>0</v>
      </c>
      <c r="AA614">
        <v>0</v>
      </c>
      <c r="AB614">
        <v>0</v>
      </c>
      <c r="AC614">
        <v>0</v>
      </c>
      <c r="AD614">
        <v>1545</v>
      </c>
    </row>
    <row r="615" spans="1:30" x14ac:dyDescent="0.25">
      <c r="H615" t="s">
        <v>1473</v>
      </c>
    </row>
    <row r="616" spans="1:30" x14ac:dyDescent="0.25">
      <c r="A616">
        <v>305</v>
      </c>
      <c r="B616">
        <v>1539</v>
      </c>
      <c r="C616" t="s">
        <v>1474</v>
      </c>
      <c r="D616" t="s">
        <v>279</v>
      </c>
      <c r="E616" t="s">
        <v>49</v>
      </c>
      <c r="F616" t="s">
        <v>1475</v>
      </c>
      <c r="G616" t="str">
        <f>"201402011151"</f>
        <v>201402011151</v>
      </c>
      <c r="H616" t="s">
        <v>1476</v>
      </c>
      <c r="I616">
        <v>0</v>
      </c>
      <c r="J616">
        <v>0</v>
      </c>
      <c r="K616">
        <v>0</v>
      </c>
      <c r="L616">
        <v>200</v>
      </c>
      <c r="M616">
        <v>0</v>
      </c>
      <c r="N616">
        <v>70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84</v>
      </c>
      <c r="W616">
        <v>588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1477</v>
      </c>
    </row>
    <row r="617" spans="1:30" x14ac:dyDescent="0.25">
      <c r="H617" t="s">
        <v>1478</v>
      </c>
    </row>
    <row r="618" spans="1:30" x14ac:dyDescent="0.25">
      <c r="A618">
        <v>306</v>
      </c>
      <c r="B618">
        <v>198</v>
      </c>
      <c r="C618" t="s">
        <v>1479</v>
      </c>
      <c r="D618" t="s">
        <v>1480</v>
      </c>
      <c r="E618" t="s">
        <v>56</v>
      </c>
      <c r="F618" t="s">
        <v>1481</v>
      </c>
      <c r="G618" t="str">
        <f>"201412007124"</f>
        <v>201412007124</v>
      </c>
      <c r="H618" t="s">
        <v>1334</v>
      </c>
      <c r="I618">
        <v>0</v>
      </c>
      <c r="J618">
        <v>0</v>
      </c>
      <c r="K618">
        <v>0</v>
      </c>
      <c r="L618">
        <v>200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84</v>
      </c>
      <c r="W618">
        <v>588</v>
      </c>
      <c r="X618">
        <v>0</v>
      </c>
      <c r="Z618">
        <v>0</v>
      </c>
      <c r="AA618">
        <v>0</v>
      </c>
      <c r="AB618">
        <v>0</v>
      </c>
      <c r="AC618">
        <v>0</v>
      </c>
      <c r="AD618" t="s">
        <v>1482</v>
      </c>
    </row>
    <row r="619" spans="1:30" x14ac:dyDescent="0.25">
      <c r="H619" t="s">
        <v>1483</v>
      </c>
    </row>
    <row r="620" spans="1:30" x14ac:dyDescent="0.25">
      <c r="A620">
        <v>307</v>
      </c>
      <c r="B620">
        <v>4702</v>
      </c>
      <c r="C620" t="s">
        <v>1484</v>
      </c>
      <c r="D620" t="s">
        <v>162</v>
      </c>
      <c r="E620" t="s">
        <v>62</v>
      </c>
      <c r="F620" t="s">
        <v>1485</v>
      </c>
      <c r="G620" t="str">
        <f>"200802002826"</f>
        <v>200802002826</v>
      </c>
      <c r="H620" t="s">
        <v>1486</v>
      </c>
      <c r="I620">
        <v>0</v>
      </c>
      <c r="J620">
        <v>0</v>
      </c>
      <c r="K620">
        <v>0</v>
      </c>
      <c r="L620">
        <v>200</v>
      </c>
      <c r="M620">
        <v>0</v>
      </c>
      <c r="N620">
        <v>70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84</v>
      </c>
      <c r="W620">
        <v>588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1487</v>
      </c>
    </row>
    <row r="621" spans="1:30" x14ac:dyDescent="0.25">
      <c r="H621" t="s">
        <v>1488</v>
      </c>
    </row>
    <row r="622" spans="1:30" x14ac:dyDescent="0.25">
      <c r="A622">
        <v>308</v>
      </c>
      <c r="B622">
        <v>2119</v>
      </c>
      <c r="C622" t="s">
        <v>475</v>
      </c>
      <c r="D622" t="s">
        <v>1489</v>
      </c>
      <c r="E622" t="s">
        <v>49</v>
      </c>
      <c r="F622" t="s">
        <v>1490</v>
      </c>
      <c r="G622" t="str">
        <f>"00328579"</f>
        <v>00328579</v>
      </c>
      <c r="H622" t="s">
        <v>103</v>
      </c>
      <c r="I622">
        <v>150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84</v>
      </c>
      <c r="W622">
        <v>588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1491</v>
      </c>
    </row>
    <row r="623" spans="1:30" x14ac:dyDescent="0.25">
      <c r="H623" t="s">
        <v>1492</v>
      </c>
    </row>
    <row r="624" spans="1:30" x14ac:dyDescent="0.25">
      <c r="A624">
        <v>309</v>
      </c>
      <c r="B624">
        <v>2564</v>
      </c>
      <c r="C624" t="s">
        <v>1493</v>
      </c>
      <c r="D624" t="s">
        <v>498</v>
      </c>
      <c r="E624" t="s">
        <v>263</v>
      </c>
      <c r="F624" t="s">
        <v>1494</v>
      </c>
      <c r="G624" t="str">
        <f>"00250029"</f>
        <v>00250029</v>
      </c>
      <c r="H624" t="s">
        <v>1404</v>
      </c>
      <c r="I624">
        <v>0</v>
      </c>
      <c r="J624">
        <v>0</v>
      </c>
      <c r="K624">
        <v>0</v>
      </c>
      <c r="L624">
        <v>0</v>
      </c>
      <c r="M624">
        <v>100</v>
      </c>
      <c r="N624">
        <v>70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84</v>
      </c>
      <c r="W624">
        <v>588</v>
      </c>
      <c r="X624">
        <v>0</v>
      </c>
      <c r="Z624">
        <v>0</v>
      </c>
      <c r="AA624">
        <v>0</v>
      </c>
      <c r="AB624">
        <v>0</v>
      </c>
      <c r="AC624">
        <v>0</v>
      </c>
      <c r="AD624" t="s">
        <v>1495</v>
      </c>
    </row>
    <row r="625" spans="1:30" x14ac:dyDescent="0.25">
      <c r="H625" t="s">
        <v>1496</v>
      </c>
    </row>
    <row r="626" spans="1:30" x14ac:dyDescent="0.25">
      <c r="A626">
        <v>310</v>
      </c>
      <c r="B626">
        <v>3450</v>
      </c>
      <c r="C626" t="s">
        <v>1497</v>
      </c>
      <c r="D626" t="s">
        <v>341</v>
      </c>
      <c r="E626" t="s">
        <v>69</v>
      </c>
      <c r="F626" t="s">
        <v>1498</v>
      </c>
      <c r="G626" t="str">
        <f>"00138377"</f>
        <v>00138377</v>
      </c>
      <c r="H626" t="s">
        <v>126</v>
      </c>
      <c r="I626">
        <v>0</v>
      </c>
      <c r="J626">
        <v>0</v>
      </c>
      <c r="K626">
        <v>0</v>
      </c>
      <c r="L626">
        <v>200</v>
      </c>
      <c r="M626">
        <v>0</v>
      </c>
      <c r="N626">
        <v>30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76</v>
      </c>
      <c r="W626">
        <v>532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1499</v>
      </c>
    </row>
    <row r="627" spans="1:30" x14ac:dyDescent="0.25">
      <c r="H627" t="s">
        <v>1500</v>
      </c>
    </row>
    <row r="628" spans="1:30" x14ac:dyDescent="0.25">
      <c r="A628">
        <v>311</v>
      </c>
      <c r="B628">
        <v>3024</v>
      </c>
      <c r="C628" t="s">
        <v>1501</v>
      </c>
      <c r="D628" t="s">
        <v>14</v>
      </c>
      <c r="E628" t="s">
        <v>49</v>
      </c>
      <c r="F628" t="s">
        <v>1502</v>
      </c>
      <c r="G628" t="str">
        <f>"201401000608"</f>
        <v>201401000608</v>
      </c>
      <c r="H628" t="s">
        <v>1384</v>
      </c>
      <c r="I628">
        <v>150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84</v>
      </c>
      <c r="W628">
        <v>588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1503</v>
      </c>
    </row>
    <row r="629" spans="1:30" x14ac:dyDescent="0.25">
      <c r="H629" t="s">
        <v>1504</v>
      </c>
    </row>
    <row r="630" spans="1:30" x14ac:dyDescent="0.25">
      <c r="A630">
        <v>312</v>
      </c>
      <c r="B630">
        <v>4663</v>
      </c>
      <c r="C630" t="s">
        <v>1505</v>
      </c>
      <c r="D630" t="s">
        <v>367</v>
      </c>
      <c r="E630" t="s">
        <v>62</v>
      </c>
      <c r="F630" t="s">
        <v>1506</v>
      </c>
      <c r="G630" t="str">
        <f>"200901000309"</f>
        <v>200901000309</v>
      </c>
      <c r="H630" t="s">
        <v>1507</v>
      </c>
      <c r="I630">
        <v>0</v>
      </c>
      <c r="J630">
        <v>0</v>
      </c>
      <c r="K630">
        <v>0</v>
      </c>
      <c r="L630">
        <v>200</v>
      </c>
      <c r="M630">
        <v>0</v>
      </c>
      <c r="N630">
        <v>70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84</v>
      </c>
      <c r="W630">
        <v>588</v>
      </c>
      <c r="X630">
        <v>0</v>
      </c>
      <c r="Z630">
        <v>0</v>
      </c>
      <c r="AA630">
        <v>0</v>
      </c>
      <c r="AB630">
        <v>0</v>
      </c>
      <c r="AC630">
        <v>0</v>
      </c>
      <c r="AD630" t="s">
        <v>1508</v>
      </c>
    </row>
    <row r="631" spans="1:30" x14ac:dyDescent="0.25">
      <c r="H631" t="s">
        <v>1509</v>
      </c>
    </row>
    <row r="632" spans="1:30" x14ac:dyDescent="0.25">
      <c r="A632">
        <v>313</v>
      </c>
      <c r="B632">
        <v>3803</v>
      </c>
      <c r="C632" t="s">
        <v>1510</v>
      </c>
      <c r="D632" t="s">
        <v>590</v>
      </c>
      <c r="E632" t="s">
        <v>49</v>
      </c>
      <c r="F632" t="s">
        <v>1511</v>
      </c>
      <c r="G632" t="str">
        <f>"201511041910"</f>
        <v>201511041910</v>
      </c>
      <c r="H632" t="s">
        <v>648</v>
      </c>
      <c r="I632">
        <v>0</v>
      </c>
      <c r="J632">
        <v>0</v>
      </c>
      <c r="K632">
        <v>0</v>
      </c>
      <c r="L632">
        <v>200</v>
      </c>
      <c r="M632">
        <v>0</v>
      </c>
      <c r="N632">
        <v>70</v>
      </c>
      <c r="O632">
        <v>30</v>
      </c>
      <c r="P632">
        <v>0</v>
      </c>
      <c r="Q632">
        <v>0</v>
      </c>
      <c r="R632">
        <v>30</v>
      </c>
      <c r="S632">
        <v>0</v>
      </c>
      <c r="T632">
        <v>0</v>
      </c>
      <c r="U632">
        <v>0</v>
      </c>
      <c r="V632">
        <v>56</v>
      </c>
      <c r="W632">
        <v>392</v>
      </c>
      <c r="X632">
        <v>0</v>
      </c>
      <c r="Z632">
        <v>0</v>
      </c>
      <c r="AA632">
        <v>0</v>
      </c>
      <c r="AB632">
        <v>0</v>
      </c>
      <c r="AC632">
        <v>0</v>
      </c>
      <c r="AD632" t="s">
        <v>1512</v>
      </c>
    </row>
    <row r="633" spans="1:30" x14ac:dyDescent="0.25">
      <c r="H633" t="s">
        <v>1513</v>
      </c>
    </row>
    <row r="634" spans="1:30" x14ac:dyDescent="0.25">
      <c r="A634">
        <v>314</v>
      </c>
      <c r="B634">
        <v>125</v>
      </c>
      <c r="C634" t="s">
        <v>1514</v>
      </c>
      <c r="D634" t="s">
        <v>56</v>
      </c>
      <c r="E634" t="s">
        <v>256</v>
      </c>
      <c r="F634" t="s">
        <v>1515</v>
      </c>
      <c r="G634" t="str">
        <f>"00296236"</f>
        <v>00296236</v>
      </c>
      <c r="H634" t="s">
        <v>1307</v>
      </c>
      <c r="I634">
        <v>0</v>
      </c>
      <c r="J634">
        <v>0</v>
      </c>
      <c r="K634">
        <v>0</v>
      </c>
      <c r="L634">
        <v>200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1512</v>
      </c>
    </row>
    <row r="635" spans="1:30" x14ac:dyDescent="0.25">
      <c r="H635">
        <v>1069</v>
      </c>
    </row>
    <row r="636" spans="1:30" x14ac:dyDescent="0.25">
      <c r="A636">
        <v>315</v>
      </c>
      <c r="B636">
        <v>1573</v>
      </c>
      <c r="C636" t="s">
        <v>1516</v>
      </c>
      <c r="D636" t="s">
        <v>402</v>
      </c>
      <c r="E636" t="s">
        <v>141</v>
      </c>
      <c r="F636" t="s">
        <v>1517</v>
      </c>
      <c r="G636" t="str">
        <f>"00187141"</f>
        <v>00187141</v>
      </c>
      <c r="H636" t="s">
        <v>817</v>
      </c>
      <c r="I636">
        <v>0</v>
      </c>
      <c r="J636">
        <v>0</v>
      </c>
      <c r="K636">
        <v>0</v>
      </c>
      <c r="L636">
        <v>0</v>
      </c>
      <c r="M636">
        <v>130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84</v>
      </c>
      <c r="W636">
        <v>588</v>
      </c>
      <c r="X636">
        <v>0</v>
      </c>
      <c r="Z636">
        <v>0</v>
      </c>
      <c r="AA636">
        <v>0</v>
      </c>
      <c r="AB636">
        <v>0</v>
      </c>
      <c r="AC636">
        <v>0</v>
      </c>
      <c r="AD636" t="s">
        <v>1518</v>
      </c>
    </row>
    <row r="637" spans="1:30" x14ac:dyDescent="0.25">
      <c r="H637" t="s">
        <v>1519</v>
      </c>
    </row>
    <row r="638" spans="1:30" x14ac:dyDescent="0.25">
      <c r="A638">
        <v>316</v>
      </c>
      <c r="B638">
        <v>4228</v>
      </c>
      <c r="C638" t="s">
        <v>1520</v>
      </c>
      <c r="D638" t="s">
        <v>498</v>
      </c>
      <c r="E638" t="s">
        <v>209</v>
      </c>
      <c r="F638" t="s">
        <v>1521</v>
      </c>
      <c r="G638" t="str">
        <f>"00140452"</f>
        <v>00140452</v>
      </c>
      <c r="H638" t="s">
        <v>121</v>
      </c>
      <c r="I638">
        <v>150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84</v>
      </c>
      <c r="W638">
        <v>588</v>
      </c>
      <c r="X638">
        <v>0</v>
      </c>
      <c r="Z638">
        <v>0</v>
      </c>
      <c r="AA638">
        <v>0</v>
      </c>
      <c r="AB638">
        <v>0</v>
      </c>
      <c r="AC638">
        <v>0</v>
      </c>
      <c r="AD638" t="s">
        <v>1522</v>
      </c>
    </row>
    <row r="639" spans="1:30" x14ac:dyDescent="0.25">
      <c r="H639" t="s">
        <v>1523</v>
      </c>
    </row>
    <row r="640" spans="1:30" x14ac:dyDescent="0.25">
      <c r="A640">
        <v>317</v>
      </c>
      <c r="B640">
        <v>4419</v>
      </c>
      <c r="C640" t="s">
        <v>1524</v>
      </c>
      <c r="D640" t="s">
        <v>1525</v>
      </c>
      <c r="E640" t="s">
        <v>62</v>
      </c>
      <c r="F640" t="s">
        <v>1526</v>
      </c>
      <c r="G640" t="str">
        <f>"00024826"</f>
        <v>00024826</v>
      </c>
      <c r="H640" t="s">
        <v>1527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50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84</v>
      </c>
      <c r="W640">
        <v>588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1528</v>
      </c>
    </row>
    <row r="641" spans="1:30" x14ac:dyDescent="0.25">
      <c r="H641" t="s">
        <v>1529</v>
      </c>
    </row>
    <row r="642" spans="1:30" x14ac:dyDescent="0.25">
      <c r="A642">
        <v>318</v>
      </c>
      <c r="B642">
        <v>855</v>
      </c>
      <c r="C642" t="s">
        <v>1530</v>
      </c>
      <c r="D642" t="s">
        <v>837</v>
      </c>
      <c r="E642" t="s">
        <v>62</v>
      </c>
      <c r="F642" t="s">
        <v>1531</v>
      </c>
      <c r="G642" t="str">
        <f>"00192463"</f>
        <v>00192463</v>
      </c>
      <c r="H642" t="s">
        <v>1532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70</v>
      </c>
      <c r="R642">
        <v>0</v>
      </c>
      <c r="S642">
        <v>0</v>
      </c>
      <c r="T642">
        <v>0</v>
      </c>
      <c r="U642">
        <v>0</v>
      </c>
      <c r="V642">
        <v>84</v>
      </c>
      <c r="W642">
        <v>588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1533</v>
      </c>
    </row>
    <row r="643" spans="1:30" x14ac:dyDescent="0.25">
      <c r="H643" t="s">
        <v>1534</v>
      </c>
    </row>
    <row r="644" spans="1:30" x14ac:dyDescent="0.25">
      <c r="A644">
        <v>319</v>
      </c>
      <c r="B644">
        <v>293</v>
      </c>
      <c r="C644" t="s">
        <v>1535</v>
      </c>
      <c r="D644" t="s">
        <v>1536</v>
      </c>
      <c r="E644" t="s">
        <v>101</v>
      </c>
      <c r="F644" t="s">
        <v>1537</v>
      </c>
      <c r="G644" t="str">
        <f>"201504001818"</f>
        <v>201504001818</v>
      </c>
      <c r="H644" t="s">
        <v>1538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70</v>
      </c>
      <c r="O644">
        <v>30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76</v>
      </c>
      <c r="W644">
        <v>532</v>
      </c>
      <c r="X644">
        <v>0</v>
      </c>
      <c r="Z644">
        <v>0</v>
      </c>
      <c r="AA644">
        <v>0</v>
      </c>
      <c r="AB644">
        <v>8</v>
      </c>
      <c r="AC644">
        <v>136</v>
      </c>
      <c r="AD644" t="s">
        <v>1539</v>
      </c>
    </row>
    <row r="645" spans="1:30" x14ac:dyDescent="0.25">
      <c r="H645" t="s">
        <v>1540</v>
      </c>
    </row>
    <row r="646" spans="1:30" x14ac:dyDescent="0.25">
      <c r="A646">
        <v>320</v>
      </c>
      <c r="B646">
        <v>2855</v>
      </c>
      <c r="C646" t="s">
        <v>1541</v>
      </c>
      <c r="D646" t="s">
        <v>355</v>
      </c>
      <c r="E646" t="s">
        <v>49</v>
      </c>
      <c r="F646" t="s">
        <v>1542</v>
      </c>
      <c r="G646" t="str">
        <f>"200802005950"</f>
        <v>200802005950</v>
      </c>
      <c r="H646" t="s">
        <v>1543</v>
      </c>
      <c r="I646">
        <v>0</v>
      </c>
      <c r="J646">
        <v>0</v>
      </c>
      <c r="K646">
        <v>0</v>
      </c>
      <c r="L646">
        <v>200</v>
      </c>
      <c r="M646">
        <v>0</v>
      </c>
      <c r="N646">
        <v>70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84</v>
      </c>
      <c r="W646">
        <v>588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1544</v>
      </c>
    </row>
    <row r="647" spans="1:30" x14ac:dyDescent="0.25">
      <c r="H647" t="s">
        <v>1545</v>
      </c>
    </row>
    <row r="648" spans="1:30" x14ac:dyDescent="0.25">
      <c r="A648">
        <v>321</v>
      </c>
      <c r="B648">
        <v>2816</v>
      </c>
      <c r="C648" t="s">
        <v>1546</v>
      </c>
      <c r="D648" t="s">
        <v>514</v>
      </c>
      <c r="E648" t="s">
        <v>62</v>
      </c>
      <c r="F648" t="s">
        <v>1547</v>
      </c>
      <c r="G648" t="str">
        <f>"00028438"</f>
        <v>00028438</v>
      </c>
      <c r="H648" t="s">
        <v>1548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70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69</v>
      </c>
      <c r="W648">
        <v>483</v>
      </c>
      <c r="X648">
        <v>0</v>
      </c>
      <c r="Z648">
        <v>1</v>
      </c>
      <c r="AA648">
        <v>0</v>
      </c>
      <c r="AB648">
        <v>15</v>
      </c>
      <c r="AC648">
        <v>255</v>
      </c>
      <c r="AD648" t="s">
        <v>1549</v>
      </c>
    </row>
    <row r="649" spans="1:30" x14ac:dyDescent="0.25">
      <c r="H649" t="s">
        <v>1550</v>
      </c>
    </row>
    <row r="650" spans="1:30" x14ac:dyDescent="0.25">
      <c r="A650">
        <v>322</v>
      </c>
      <c r="B650">
        <v>3242</v>
      </c>
      <c r="C650" t="s">
        <v>1551</v>
      </c>
      <c r="D650" t="s">
        <v>1552</v>
      </c>
      <c r="E650" t="s">
        <v>279</v>
      </c>
      <c r="F650" t="s">
        <v>1553</v>
      </c>
      <c r="G650" t="str">
        <f>"00018963"</f>
        <v>00018963</v>
      </c>
      <c r="H650" t="s">
        <v>247</v>
      </c>
      <c r="I650">
        <v>0</v>
      </c>
      <c r="J650">
        <v>0</v>
      </c>
      <c r="K650">
        <v>0</v>
      </c>
      <c r="L650">
        <v>200</v>
      </c>
      <c r="M650">
        <v>0</v>
      </c>
      <c r="N650">
        <v>30</v>
      </c>
      <c r="O650">
        <v>0</v>
      </c>
      <c r="P650">
        <v>70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57</v>
      </c>
      <c r="W650">
        <v>399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1554</v>
      </c>
    </row>
    <row r="651" spans="1:30" x14ac:dyDescent="0.25">
      <c r="H651" t="s">
        <v>1555</v>
      </c>
    </row>
    <row r="652" spans="1:30" x14ac:dyDescent="0.25">
      <c r="A652">
        <v>323</v>
      </c>
      <c r="B652">
        <v>4658</v>
      </c>
      <c r="C652" t="s">
        <v>1556</v>
      </c>
      <c r="D652" t="s">
        <v>580</v>
      </c>
      <c r="E652" t="s">
        <v>1557</v>
      </c>
      <c r="F652" t="s">
        <v>1558</v>
      </c>
      <c r="G652" t="str">
        <f>"00183153"</f>
        <v>00183153</v>
      </c>
      <c r="H652" t="s">
        <v>1559</v>
      </c>
      <c r="I652">
        <v>0</v>
      </c>
      <c r="J652">
        <v>0</v>
      </c>
      <c r="K652">
        <v>0</v>
      </c>
      <c r="L652">
        <v>200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84</v>
      </c>
      <c r="W652">
        <v>588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1560</v>
      </c>
    </row>
    <row r="653" spans="1:30" x14ac:dyDescent="0.25">
      <c r="H653" t="s">
        <v>1561</v>
      </c>
    </row>
    <row r="654" spans="1:30" x14ac:dyDescent="0.25">
      <c r="A654">
        <v>324</v>
      </c>
      <c r="B654">
        <v>2738</v>
      </c>
      <c r="C654" t="s">
        <v>1562</v>
      </c>
      <c r="D654" t="s">
        <v>1563</v>
      </c>
      <c r="E654" t="s">
        <v>89</v>
      </c>
      <c r="F654" t="s">
        <v>1564</v>
      </c>
      <c r="G654" t="str">
        <f>"00115995"</f>
        <v>00115995</v>
      </c>
      <c r="H654" t="s">
        <v>768</v>
      </c>
      <c r="I654">
        <v>0</v>
      </c>
      <c r="J654">
        <v>0</v>
      </c>
      <c r="K654">
        <v>0</v>
      </c>
      <c r="L654">
        <v>0</v>
      </c>
      <c r="M654">
        <v>100</v>
      </c>
      <c r="N654">
        <v>70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84</v>
      </c>
      <c r="W654">
        <v>588</v>
      </c>
      <c r="X654">
        <v>0</v>
      </c>
      <c r="Z654">
        <v>0</v>
      </c>
      <c r="AA654">
        <v>0</v>
      </c>
      <c r="AB654">
        <v>0</v>
      </c>
      <c r="AC654">
        <v>0</v>
      </c>
      <c r="AD654" t="s">
        <v>1565</v>
      </c>
    </row>
    <row r="655" spans="1:30" x14ac:dyDescent="0.25">
      <c r="H655" t="s">
        <v>1566</v>
      </c>
    </row>
    <row r="656" spans="1:30" x14ac:dyDescent="0.25">
      <c r="A656">
        <v>325</v>
      </c>
      <c r="B656">
        <v>3756</v>
      </c>
      <c r="C656" t="s">
        <v>1567</v>
      </c>
      <c r="D656" t="s">
        <v>49</v>
      </c>
      <c r="E656" t="s">
        <v>56</v>
      </c>
      <c r="F656" t="s">
        <v>1568</v>
      </c>
      <c r="G656" t="str">
        <f>"00030602"</f>
        <v>00030602</v>
      </c>
      <c r="H656" t="s">
        <v>1569</v>
      </c>
      <c r="I656">
        <v>0</v>
      </c>
      <c r="J656">
        <v>0</v>
      </c>
      <c r="K656">
        <v>0</v>
      </c>
      <c r="L656">
        <v>0</v>
      </c>
      <c r="M656">
        <v>100</v>
      </c>
      <c r="N656">
        <v>70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84</v>
      </c>
      <c r="W656">
        <v>588</v>
      </c>
      <c r="X656">
        <v>0</v>
      </c>
      <c r="Z656">
        <v>0</v>
      </c>
      <c r="AA656">
        <v>0</v>
      </c>
      <c r="AB656">
        <v>0</v>
      </c>
      <c r="AC656">
        <v>0</v>
      </c>
      <c r="AD656" t="s">
        <v>1570</v>
      </c>
    </row>
    <row r="657" spans="1:30" x14ac:dyDescent="0.25">
      <c r="H657" t="s">
        <v>1571</v>
      </c>
    </row>
    <row r="658" spans="1:30" x14ac:dyDescent="0.25">
      <c r="A658">
        <v>326</v>
      </c>
      <c r="B658">
        <v>3970</v>
      </c>
      <c r="C658" t="s">
        <v>1572</v>
      </c>
      <c r="D658" t="s">
        <v>285</v>
      </c>
      <c r="E658" t="s">
        <v>56</v>
      </c>
      <c r="F658" t="s">
        <v>1573</v>
      </c>
      <c r="G658" t="str">
        <f>"201504002304"</f>
        <v>201504002304</v>
      </c>
      <c r="H658" t="s">
        <v>631</v>
      </c>
      <c r="I658">
        <v>0</v>
      </c>
      <c r="J658">
        <v>0</v>
      </c>
      <c r="K658">
        <v>0</v>
      </c>
      <c r="L658">
        <v>200</v>
      </c>
      <c r="M658">
        <v>0</v>
      </c>
      <c r="N658">
        <v>70</v>
      </c>
      <c r="O658">
        <v>30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2</v>
      </c>
      <c r="W658">
        <v>14</v>
      </c>
      <c r="X658">
        <v>0</v>
      </c>
      <c r="Z658">
        <v>0</v>
      </c>
      <c r="AA658">
        <v>0</v>
      </c>
      <c r="AB658">
        <v>24</v>
      </c>
      <c r="AC658">
        <v>408</v>
      </c>
      <c r="AD658" t="s">
        <v>1574</v>
      </c>
    </row>
    <row r="659" spans="1:30" x14ac:dyDescent="0.25">
      <c r="H659" t="s">
        <v>1575</v>
      </c>
    </row>
    <row r="660" spans="1:30" x14ac:dyDescent="0.25">
      <c r="A660">
        <v>327</v>
      </c>
      <c r="B660">
        <v>2381</v>
      </c>
      <c r="C660" t="s">
        <v>1576</v>
      </c>
      <c r="D660" t="s">
        <v>62</v>
      </c>
      <c r="E660" t="s">
        <v>141</v>
      </c>
      <c r="F660" t="s">
        <v>1577</v>
      </c>
      <c r="G660" t="str">
        <f>"201411000044"</f>
        <v>201411000044</v>
      </c>
      <c r="H660" t="s">
        <v>1363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48</v>
      </c>
      <c r="W660">
        <v>336</v>
      </c>
      <c r="X660">
        <v>0</v>
      </c>
      <c r="Z660">
        <v>0</v>
      </c>
      <c r="AA660">
        <v>0</v>
      </c>
      <c r="AB660">
        <v>24</v>
      </c>
      <c r="AC660">
        <v>408</v>
      </c>
      <c r="AD660" t="s">
        <v>1578</v>
      </c>
    </row>
    <row r="661" spans="1:30" x14ac:dyDescent="0.25">
      <c r="H661" t="s">
        <v>1579</v>
      </c>
    </row>
    <row r="662" spans="1:30" x14ac:dyDescent="0.25">
      <c r="A662">
        <v>328</v>
      </c>
      <c r="B662">
        <v>4818</v>
      </c>
      <c r="C662" t="s">
        <v>1580</v>
      </c>
      <c r="D662" t="s">
        <v>402</v>
      </c>
      <c r="E662" t="s">
        <v>604</v>
      </c>
      <c r="F662" t="s">
        <v>1581</v>
      </c>
      <c r="G662" t="str">
        <f>"00246740"</f>
        <v>00246740</v>
      </c>
      <c r="H662" t="s">
        <v>668</v>
      </c>
      <c r="I662">
        <v>0</v>
      </c>
      <c r="J662">
        <v>0</v>
      </c>
      <c r="K662">
        <v>0</v>
      </c>
      <c r="L662">
        <v>0</v>
      </c>
      <c r="M662">
        <v>100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84</v>
      </c>
      <c r="W662">
        <v>588</v>
      </c>
      <c r="X662">
        <v>0</v>
      </c>
      <c r="Z662">
        <v>0</v>
      </c>
      <c r="AA662">
        <v>0</v>
      </c>
      <c r="AB662">
        <v>0</v>
      </c>
      <c r="AC662">
        <v>0</v>
      </c>
      <c r="AD662" t="s">
        <v>1582</v>
      </c>
    </row>
    <row r="663" spans="1:30" x14ac:dyDescent="0.25">
      <c r="H663" t="s">
        <v>1583</v>
      </c>
    </row>
    <row r="664" spans="1:30" x14ac:dyDescent="0.25">
      <c r="A664">
        <v>329</v>
      </c>
      <c r="B664">
        <v>4628</v>
      </c>
      <c r="C664" t="s">
        <v>1584</v>
      </c>
      <c r="D664" t="s">
        <v>988</v>
      </c>
      <c r="E664" t="s">
        <v>119</v>
      </c>
      <c r="F664" t="s">
        <v>1585</v>
      </c>
      <c r="G664" t="str">
        <f>"201504004741"</f>
        <v>201504004741</v>
      </c>
      <c r="H664" t="s">
        <v>220</v>
      </c>
      <c r="I664">
        <v>0</v>
      </c>
      <c r="J664">
        <v>0</v>
      </c>
      <c r="K664">
        <v>0</v>
      </c>
      <c r="L664">
        <v>200</v>
      </c>
      <c r="M664">
        <v>0</v>
      </c>
      <c r="N664">
        <v>30</v>
      </c>
      <c r="O664">
        <v>30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64</v>
      </c>
      <c r="W664">
        <v>448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1586</v>
      </c>
    </row>
    <row r="665" spans="1:30" x14ac:dyDescent="0.25">
      <c r="H665" t="s">
        <v>1587</v>
      </c>
    </row>
    <row r="666" spans="1:30" x14ac:dyDescent="0.25">
      <c r="A666">
        <v>330</v>
      </c>
      <c r="B666">
        <v>827</v>
      </c>
      <c r="C666" t="s">
        <v>1588</v>
      </c>
      <c r="D666" t="s">
        <v>95</v>
      </c>
      <c r="E666" t="s">
        <v>62</v>
      </c>
      <c r="F666" t="s">
        <v>1589</v>
      </c>
      <c r="G666" t="str">
        <f>"201511042578"</f>
        <v>201511042578</v>
      </c>
      <c r="H666" t="s">
        <v>1226</v>
      </c>
      <c r="I666">
        <v>0</v>
      </c>
      <c r="J666">
        <v>0</v>
      </c>
      <c r="K666">
        <v>0</v>
      </c>
      <c r="L666">
        <v>200</v>
      </c>
      <c r="M666">
        <v>0</v>
      </c>
      <c r="N666">
        <v>70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68</v>
      </c>
      <c r="W666">
        <v>476</v>
      </c>
      <c r="X666">
        <v>0</v>
      </c>
      <c r="Z666">
        <v>0</v>
      </c>
      <c r="AA666">
        <v>0</v>
      </c>
      <c r="AB666">
        <v>0</v>
      </c>
      <c r="AC666">
        <v>0</v>
      </c>
      <c r="AD666" t="s">
        <v>1590</v>
      </c>
    </row>
    <row r="667" spans="1:30" x14ac:dyDescent="0.25">
      <c r="H667" t="s">
        <v>1591</v>
      </c>
    </row>
    <row r="668" spans="1:30" x14ac:dyDescent="0.25">
      <c r="A668">
        <v>331</v>
      </c>
      <c r="B668">
        <v>473</v>
      </c>
      <c r="C668" t="s">
        <v>1592</v>
      </c>
      <c r="D668" t="s">
        <v>1593</v>
      </c>
      <c r="E668" t="s">
        <v>1594</v>
      </c>
      <c r="F668" t="s">
        <v>1595</v>
      </c>
      <c r="G668" t="str">
        <f>"00039143"</f>
        <v>00039143</v>
      </c>
      <c r="H668">
        <v>737</v>
      </c>
      <c r="I668">
        <v>0</v>
      </c>
      <c r="J668">
        <v>0</v>
      </c>
      <c r="K668">
        <v>0</v>
      </c>
      <c r="L668">
        <v>0</v>
      </c>
      <c r="M668">
        <v>100</v>
      </c>
      <c r="N668">
        <v>30</v>
      </c>
      <c r="O668">
        <v>30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84</v>
      </c>
      <c r="W668">
        <v>588</v>
      </c>
      <c r="X668">
        <v>0</v>
      </c>
      <c r="Z668">
        <v>1</v>
      </c>
      <c r="AA668">
        <v>0</v>
      </c>
      <c r="AB668">
        <v>0</v>
      </c>
      <c r="AC668">
        <v>0</v>
      </c>
      <c r="AD668">
        <v>1485</v>
      </c>
    </row>
    <row r="669" spans="1:30" x14ac:dyDescent="0.25">
      <c r="H669" t="s">
        <v>1596</v>
      </c>
    </row>
    <row r="670" spans="1:30" x14ac:dyDescent="0.25">
      <c r="A670">
        <v>332</v>
      </c>
      <c r="B670">
        <v>1044</v>
      </c>
      <c r="C670" t="s">
        <v>1597</v>
      </c>
      <c r="D670" t="s">
        <v>1598</v>
      </c>
      <c r="E670" t="s">
        <v>70</v>
      </c>
      <c r="F670" t="s">
        <v>1599</v>
      </c>
      <c r="G670" t="str">
        <f>"201406006995"</f>
        <v>201406006995</v>
      </c>
      <c r="H670" t="s">
        <v>817</v>
      </c>
      <c r="I670">
        <v>0</v>
      </c>
      <c r="J670">
        <v>0</v>
      </c>
      <c r="K670">
        <v>0</v>
      </c>
      <c r="L670">
        <v>0</v>
      </c>
      <c r="M670">
        <v>100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84</v>
      </c>
      <c r="W670">
        <v>588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1600</v>
      </c>
    </row>
    <row r="671" spans="1:30" x14ac:dyDescent="0.25">
      <c r="H671" t="s">
        <v>1601</v>
      </c>
    </row>
    <row r="672" spans="1:30" x14ac:dyDescent="0.25">
      <c r="A672">
        <v>333</v>
      </c>
      <c r="B672">
        <v>1675</v>
      </c>
      <c r="C672" t="s">
        <v>1602</v>
      </c>
      <c r="D672" t="s">
        <v>895</v>
      </c>
      <c r="E672" t="s">
        <v>49</v>
      </c>
      <c r="F672" t="s">
        <v>1603</v>
      </c>
      <c r="G672" t="str">
        <f>"00002315"</f>
        <v>00002315</v>
      </c>
      <c r="H672">
        <v>726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70</v>
      </c>
      <c r="W672">
        <v>490</v>
      </c>
      <c r="X672">
        <v>0</v>
      </c>
      <c r="Z672">
        <v>0</v>
      </c>
      <c r="AA672">
        <v>0</v>
      </c>
      <c r="AB672">
        <v>14</v>
      </c>
      <c r="AC672">
        <v>238</v>
      </c>
      <c r="AD672">
        <v>1484</v>
      </c>
    </row>
    <row r="673" spans="1:30" x14ac:dyDescent="0.25">
      <c r="H673" t="s">
        <v>1604</v>
      </c>
    </row>
    <row r="674" spans="1:30" x14ac:dyDescent="0.25">
      <c r="A674">
        <v>334</v>
      </c>
      <c r="B674">
        <v>918</v>
      </c>
      <c r="C674" t="s">
        <v>1605</v>
      </c>
      <c r="D674" t="s">
        <v>1606</v>
      </c>
      <c r="E674" t="s">
        <v>1607</v>
      </c>
      <c r="F674" t="s">
        <v>1608</v>
      </c>
      <c r="G674" t="str">
        <f>"00020496"</f>
        <v>00020496</v>
      </c>
      <c r="H674" t="s">
        <v>631</v>
      </c>
      <c r="I674">
        <v>0</v>
      </c>
      <c r="J674">
        <v>0</v>
      </c>
      <c r="K674">
        <v>0</v>
      </c>
      <c r="L674">
        <v>0</v>
      </c>
      <c r="M674">
        <v>100</v>
      </c>
      <c r="N674">
        <v>30</v>
      </c>
      <c r="O674">
        <v>0</v>
      </c>
      <c r="P674">
        <v>30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78</v>
      </c>
      <c r="W674">
        <v>546</v>
      </c>
      <c r="X674">
        <v>0</v>
      </c>
      <c r="Z674">
        <v>0</v>
      </c>
      <c r="AA674">
        <v>0</v>
      </c>
      <c r="AB674">
        <v>0</v>
      </c>
      <c r="AC674">
        <v>0</v>
      </c>
      <c r="AD674" t="s">
        <v>1609</v>
      </c>
    </row>
    <row r="675" spans="1:30" x14ac:dyDescent="0.25">
      <c r="H675" t="s">
        <v>1610</v>
      </c>
    </row>
    <row r="676" spans="1:30" x14ac:dyDescent="0.25">
      <c r="A676">
        <v>335</v>
      </c>
      <c r="B676">
        <v>1035</v>
      </c>
      <c r="C676" t="s">
        <v>1611</v>
      </c>
      <c r="D676" t="s">
        <v>1612</v>
      </c>
      <c r="E676" t="s">
        <v>150</v>
      </c>
      <c r="F676" t="s">
        <v>1613</v>
      </c>
      <c r="G676" t="str">
        <f>"201412003715"</f>
        <v>201412003715</v>
      </c>
      <c r="H676" t="s">
        <v>1004</v>
      </c>
      <c r="I676">
        <v>0</v>
      </c>
      <c r="J676">
        <v>0</v>
      </c>
      <c r="K676">
        <v>0</v>
      </c>
      <c r="L676">
        <v>0</v>
      </c>
      <c r="M676">
        <v>100</v>
      </c>
      <c r="N676">
        <v>70</v>
      </c>
      <c r="O676">
        <v>30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84</v>
      </c>
      <c r="W676">
        <v>588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1614</v>
      </c>
    </row>
    <row r="677" spans="1:30" x14ac:dyDescent="0.25">
      <c r="H677" t="s">
        <v>1615</v>
      </c>
    </row>
    <row r="678" spans="1:30" x14ac:dyDescent="0.25">
      <c r="A678">
        <v>336</v>
      </c>
      <c r="B678">
        <v>1842</v>
      </c>
      <c r="C678" t="s">
        <v>1616</v>
      </c>
      <c r="D678" t="s">
        <v>56</v>
      </c>
      <c r="E678" t="s">
        <v>49</v>
      </c>
      <c r="F678" t="s">
        <v>1617</v>
      </c>
      <c r="G678" t="str">
        <f>"00323162"</f>
        <v>00323162</v>
      </c>
      <c r="H678">
        <v>814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76</v>
      </c>
      <c r="W678">
        <v>532</v>
      </c>
      <c r="X678">
        <v>0</v>
      </c>
      <c r="Z678">
        <v>0</v>
      </c>
      <c r="AA678">
        <v>0</v>
      </c>
      <c r="AB678">
        <v>8</v>
      </c>
      <c r="AC678">
        <v>136</v>
      </c>
      <c r="AD678">
        <v>1482</v>
      </c>
    </row>
    <row r="679" spans="1:30" x14ac:dyDescent="0.25">
      <c r="H679" t="s">
        <v>491</v>
      </c>
    </row>
    <row r="680" spans="1:30" x14ac:dyDescent="0.25">
      <c r="A680">
        <v>337</v>
      </c>
      <c r="B680">
        <v>4305</v>
      </c>
      <c r="C680" t="s">
        <v>1618</v>
      </c>
      <c r="D680" t="s">
        <v>62</v>
      </c>
      <c r="E680" t="s">
        <v>564</v>
      </c>
      <c r="F680" t="s">
        <v>1619</v>
      </c>
      <c r="G680" t="str">
        <f>"00348137"</f>
        <v>00348137</v>
      </c>
      <c r="H680" t="s">
        <v>258</v>
      </c>
      <c r="I680">
        <v>0</v>
      </c>
      <c r="J680">
        <v>0</v>
      </c>
      <c r="K680">
        <v>0</v>
      </c>
      <c r="L680">
        <v>0</v>
      </c>
      <c r="M680">
        <v>100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84</v>
      </c>
      <c r="W680">
        <v>588</v>
      </c>
      <c r="X680">
        <v>0</v>
      </c>
      <c r="Z680">
        <v>0</v>
      </c>
      <c r="AA680">
        <v>0</v>
      </c>
      <c r="AB680">
        <v>0</v>
      </c>
      <c r="AC680">
        <v>0</v>
      </c>
      <c r="AD680" t="s">
        <v>1620</v>
      </c>
    </row>
    <row r="681" spans="1:30" x14ac:dyDescent="0.25">
      <c r="H681" t="s">
        <v>1621</v>
      </c>
    </row>
    <row r="682" spans="1:30" x14ac:dyDescent="0.25">
      <c r="A682">
        <v>338</v>
      </c>
      <c r="B682">
        <v>1445</v>
      </c>
      <c r="C682" t="s">
        <v>1622</v>
      </c>
      <c r="D682" t="s">
        <v>56</v>
      </c>
      <c r="E682" t="s">
        <v>101</v>
      </c>
      <c r="F682" t="s">
        <v>1623</v>
      </c>
      <c r="G682" t="str">
        <f>"00318447"</f>
        <v>00318447</v>
      </c>
      <c r="H682" t="s">
        <v>555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84</v>
      </c>
      <c r="W682">
        <v>588</v>
      </c>
      <c r="X682">
        <v>0</v>
      </c>
      <c r="Z682">
        <v>0</v>
      </c>
      <c r="AA682">
        <v>0</v>
      </c>
      <c r="AB682">
        <v>0</v>
      </c>
      <c r="AC682">
        <v>0</v>
      </c>
      <c r="AD682" t="s">
        <v>1624</v>
      </c>
    </row>
    <row r="683" spans="1:30" x14ac:dyDescent="0.25">
      <c r="H683" t="s">
        <v>1625</v>
      </c>
    </row>
    <row r="684" spans="1:30" x14ac:dyDescent="0.25">
      <c r="A684">
        <v>339</v>
      </c>
      <c r="B684">
        <v>1994</v>
      </c>
      <c r="C684" t="s">
        <v>1626</v>
      </c>
      <c r="D684" t="s">
        <v>1022</v>
      </c>
      <c r="E684" t="s">
        <v>89</v>
      </c>
      <c r="F684" t="s">
        <v>1627</v>
      </c>
      <c r="G684" t="str">
        <f>"00330319"</f>
        <v>00330319</v>
      </c>
      <c r="H684" t="s">
        <v>281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70</v>
      </c>
      <c r="O684">
        <v>70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84</v>
      </c>
      <c r="W684">
        <v>588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1628</v>
      </c>
    </row>
    <row r="685" spans="1:30" x14ac:dyDescent="0.25">
      <c r="H685" t="s">
        <v>1629</v>
      </c>
    </row>
    <row r="686" spans="1:30" x14ac:dyDescent="0.25">
      <c r="A686">
        <v>340</v>
      </c>
      <c r="B686">
        <v>925</v>
      </c>
      <c r="C686" t="s">
        <v>1630</v>
      </c>
      <c r="D686" t="s">
        <v>1631</v>
      </c>
      <c r="E686" t="s">
        <v>62</v>
      </c>
      <c r="F686" t="s">
        <v>1632</v>
      </c>
      <c r="G686" t="str">
        <f>"00245085"</f>
        <v>00245085</v>
      </c>
      <c r="H686" t="s">
        <v>1633</v>
      </c>
      <c r="I686">
        <v>0</v>
      </c>
      <c r="J686">
        <v>0</v>
      </c>
      <c r="K686">
        <v>0</v>
      </c>
      <c r="L686">
        <v>200</v>
      </c>
      <c r="M686">
        <v>0</v>
      </c>
      <c r="N686">
        <v>30</v>
      </c>
      <c r="O686">
        <v>0</v>
      </c>
      <c r="P686">
        <v>50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43</v>
      </c>
      <c r="W686">
        <v>301</v>
      </c>
      <c r="X686">
        <v>0</v>
      </c>
      <c r="Z686">
        <v>0</v>
      </c>
      <c r="AA686">
        <v>0</v>
      </c>
      <c r="AB686">
        <v>0</v>
      </c>
      <c r="AC686">
        <v>0</v>
      </c>
      <c r="AD686" t="s">
        <v>1634</v>
      </c>
    </row>
    <row r="687" spans="1:30" x14ac:dyDescent="0.25">
      <c r="H687" t="s">
        <v>1635</v>
      </c>
    </row>
    <row r="688" spans="1:30" x14ac:dyDescent="0.25">
      <c r="A688">
        <v>341</v>
      </c>
      <c r="B688">
        <v>2126</v>
      </c>
      <c r="C688" t="s">
        <v>1636</v>
      </c>
      <c r="D688" t="s">
        <v>234</v>
      </c>
      <c r="E688" t="s">
        <v>56</v>
      </c>
      <c r="F688" t="s">
        <v>1637</v>
      </c>
      <c r="G688" t="str">
        <f>"00016017"</f>
        <v>00016017</v>
      </c>
      <c r="H688" t="s">
        <v>1638</v>
      </c>
      <c r="I688">
        <v>0</v>
      </c>
      <c r="J688">
        <v>0</v>
      </c>
      <c r="K688">
        <v>0</v>
      </c>
      <c r="L688">
        <v>0</v>
      </c>
      <c r="M688">
        <v>100</v>
      </c>
      <c r="N688">
        <v>30</v>
      </c>
      <c r="O688">
        <v>0</v>
      </c>
      <c r="P688">
        <v>0</v>
      </c>
      <c r="Q688">
        <v>30</v>
      </c>
      <c r="R688">
        <v>0</v>
      </c>
      <c r="S688">
        <v>0</v>
      </c>
      <c r="T688">
        <v>0</v>
      </c>
      <c r="U688">
        <v>0</v>
      </c>
      <c r="V688">
        <v>84</v>
      </c>
      <c r="W688">
        <v>588</v>
      </c>
      <c r="X688">
        <v>0</v>
      </c>
      <c r="Z688">
        <v>0</v>
      </c>
      <c r="AA688">
        <v>0</v>
      </c>
      <c r="AB688">
        <v>0</v>
      </c>
      <c r="AC688">
        <v>0</v>
      </c>
      <c r="AD688" t="s">
        <v>1639</v>
      </c>
    </row>
    <row r="689" spans="1:30" x14ac:dyDescent="0.25">
      <c r="H689" t="s">
        <v>1640</v>
      </c>
    </row>
    <row r="690" spans="1:30" x14ac:dyDescent="0.25">
      <c r="A690">
        <v>342</v>
      </c>
      <c r="B690">
        <v>261</v>
      </c>
      <c r="C690" t="s">
        <v>1641</v>
      </c>
      <c r="D690" t="s">
        <v>49</v>
      </c>
      <c r="E690" t="s">
        <v>176</v>
      </c>
      <c r="F690" t="s">
        <v>1642</v>
      </c>
      <c r="G690" t="str">
        <f>"00147972"</f>
        <v>00147972</v>
      </c>
      <c r="H690">
        <v>715</v>
      </c>
      <c r="I690">
        <v>0</v>
      </c>
      <c r="J690">
        <v>0</v>
      </c>
      <c r="K690">
        <v>0</v>
      </c>
      <c r="L690">
        <v>260</v>
      </c>
      <c r="M690">
        <v>0</v>
      </c>
      <c r="N690">
        <v>70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60</v>
      </c>
      <c r="W690">
        <v>420</v>
      </c>
      <c r="X690">
        <v>0</v>
      </c>
      <c r="Z690">
        <v>0</v>
      </c>
      <c r="AA690">
        <v>0</v>
      </c>
      <c r="AB690">
        <v>0</v>
      </c>
      <c r="AC690">
        <v>0</v>
      </c>
      <c r="AD690">
        <v>1465</v>
      </c>
    </row>
    <row r="691" spans="1:30" x14ac:dyDescent="0.25">
      <c r="H691" t="s">
        <v>588</v>
      </c>
    </row>
    <row r="692" spans="1:30" x14ac:dyDescent="0.25">
      <c r="A692">
        <v>343</v>
      </c>
      <c r="B692">
        <v>4064</v>
      </c>
      <c r="C692" t="s">
        <v>1643</v>
      </c>
      <c r="D692" t="s">
        <v>62</v>
      </c>
      <c r="E692" t="s">
        <v>341</v>
      </c>
      <c r="F692" t="s">
        <v>1644</v>
      </c>
      <c r="G692" t="str">
        <f>"00362874"</f>
        <v>00362874</v>
      </c>
      <c r="H692" t="s">
        <v>394</v>
      </c>
      <c r="I692">
        <v>0</v>
      </c>
      <c r="J692">
        <v>0</v>
      </c>
      <c r="K692">
        <v>0</v>
      </c>
      <c r="L692">
        <v>0</v>
      </c>
      <c r="M692">
        <v>100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84</v>
      </c>
      <c r="W692">
        <v>588</v>
      </c>
      <c r="X692">
        <v>0</v>
      </c>
      <c r="Z692">
        <v>0</v>
      </c>
      <c r="AA692">
        <v>0</v>
      </c>
      <c r="AB692">
        <v>0</v>
      </c>
      <c r="AC692">
        <v>0</v>
      </c>
      <c r="AD692" t="s">
        <v>1645</v>
      </c>
    </row>
    <row r="693" spans="1:30" x14ac:dyDescent="0.25">
      <c r="H693" t="s">
        <v>1646</v>
      </c>
    </row>
    <row r="694" spans="1:30" x14ac:dyDescent="0.25">
      <c r="A694">
        <v>344</v>
      </c>
      <c r="B694">
        <v>1532</v>
      </c>
      <c r="C694" t="s">
        <v>929</v>
      </c>
      <c r="D694" t="s">
        <v>209</v>
      </c>
      <c r="E694" t="s">
        <v>1647</v>
      </c>
      <c r="F694" t="s">
        <v>1648</v>
      </c>
      <c r="G694" t="str">
        <f>"201511032547"</f>
        <v>201511032547</v>
      </c>
      <c r="H694" t="s">
        <v>1649</v>
      </c>
      <c r="I694">
        <v>0</v>
      </c>
      <c r="J694">
        <v>0</v>
      </c>
      <c r="K694">
        <v>0</v>
      </c>
      <c r="L694">
        <v>200</v>
      </c>
      <c r="M694">
        <v>0</v>
      </c>
      <c r="N694">
        <v>70</v>
      </c>
      <c r="O694">
        <v>0</v>
      </c>
      <c r="P694">
        <v>30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Z694">
        <v>0</v>
      </c>
      <c r="AA694">
        <v>0</v>
      </c>
      <c r="AB694">
        <v>16</v>
      </c>
      <c r="AC694">
        <v>272</v>
      </c>
      <c r="AD694" t="s">
        <v>1650</v>
      </c>
    </row>
    <row r="695" spans="1:30" x14ac:dyDescent="0.25">
      <c r="H695" t="s">
        <v>1651</v>
      </c>
    </row>
    <row r="696" spans="1:30" x14ac:dyDescent="0.25">
      <c r="A696">
        <v>345</v>
      </c>
      <c r="B696">
        <v>4576</v>
      </c>
      <c r="C696" t="s">
        <v>1652</v>
      </c>
      <c r="D696" t="s">
        <v>62</v>
      </c>
      <c r="E696" t="s">
        <v>70</v>
      </c>
      <c r="F696" t="s">
        <v>1653</v>
      </c>
      <c r="G696" t="str">
        <f>"200812000510"</f>
        <v>200812000510</v>
      </c>
      <c r="H696" t="s">
        <v>1654</v>
      </c>
      <c r="I696">
        <v>0</v>
      </c>
      <c r="J696">
        <v>0</v>
      </c>
      <c r="K696">
        <v>0</v>
      </c>
      <c r="L696">
        <v>0</v>
      </c>
      <c r="M696">
        <v>130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84</v>
      </c>
      <c r="W696">
        <v>588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1655</v>
      </c>
    </row>
    <row r="697" spans="1:30" x14ac:dyDescent="0.25">
      <c r="H697" t="s">
        <v>1656</v>
      </c>
    </row>
    <row r="698" spans="1:30" x14ac:dyDescent="0.25">
      <c r="A698">
        <v>346</v>
      </c>
      <c r="B698">
        <v>1590</v>
      </c>
      <c r="C698" t="s">
        <v>1657</v>
      </c>
      <c r="D698" t="s">
        <v>279</v>
      </c>
      <c r="E698" t="s">
        <v>209</v>
      </c>
      <c r="F698" t="s">
        <v>1658</v>
      </c>
      <c r="G698" t="str">
        <f>"201402006866"</f>
        <v>201402006866</v>
      </c>
      <c r="H698" t="s">
        <v>531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70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84</v>
      </c>
      <c r="W698">
        <v>588</v>
      </c>
      <c r="X698">
        <v>0</v>
      </c>
      <c r="Z698">
        <v>0</v>
      </c>
      <c r="AA698">
        <v>0</v>
      </c>
      <c r="AB698">
        <v>0</v>
      </c>
      <c r="AC698">
        <v>0</v>
      </c>
      <c r="AD698" t="s">
        <v>1659</v>
      </c>
    </row>
    <row r="699" spans="1:30" x14ac:dyDescent="0.25">
      <c r="H699" t="s">
        <v>1660</v>
      </c>
    </row>
    <row r="700" spans="1:30" x14ac:dyDescent="0.25">
      <c r="A700">
        <v>347</v>
      </c>
      <c r="B700">
        <v>3681</v>
      </c>
      <c r="C700" t="s">
        <v>1661</v>
      </c>
      <c r="D700" t="s">
        <v>1662</v>
      </c>
      <c r="E700" t="s">
        <v>141</v>
      </c>
      <c r="F700" t="s">
        <v>1663</v>
      </c>
      <c r="G700" t="str">
        <f>"00367388"</f>
        <v>00367388</v>
      </c>
      <c r="H700" t="s">
        <v>606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70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84</v>
      </c>
      <c r="W700">
        <v>588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1664</v>
      </c>
    </row>
    <row r="701" spans="1:30" x14ac:dyDescent="0.25">
      <c r="H701" t="s">
        <v>1665</v>
      </c>
    </row>
    <row r="702" spans="1:30" x14ac:dyDescent="0.25">
      <c r="A702">
        <v>348</v>
      </c>
      <c r="B702">
        <v>1912</v>
      </c>
      <c r="C702" t="s">
        <v>1666</v>
      </c>
      <c r="D702" t="s">
        <v>1667</v>
      </c>
      <c r="E702" t="s">
        <v>1557</v>
      </c>
      <c r="F702" t="s">
        <v>1668</v>
      </c>
      <c r="G702" t="str">
        <f>"00032652"</f>
        <v>00032652</v>
      </c>
      <c r="H702" t="s">
        <v>703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84</v>
      </c>
      <c r="W702">
        <v>588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1669</v>
      </c>
    </row>
    <row r="703" spans="1:30" x14ac:dyDescent="0.25">
      <c r="H703" t="s">
        <v>1670</v>
      </c>
    </row>
    <row r="704" spans="1:30" x14ac:dyDescent="0.25">
      <c r="A704">
        <v>349</v>
      </c>
      <c r="B704">
        <v>4868</v>
      </c>
      <c r="C704" t="s">
        <v>1671</v>
      </c>
      <c r="D704" t="s">
        <v>1672</v>
      </c>
      <c r="E704" t="s">
        <v>69</v>
      </c>
      <c r="F704" t="s">
        <v>1673</v>
      </c>
      <c r="G704" t="str">
        <f>"201410012634"</f>
        <v>201410012634</v>
      </c>
      <c r="H704" t="s">
        <v>226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70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84</v>
      </c>
      <c r="W704">
        <v>588</v>
      </c>
      <c r="X704">
        <v>0</v>
      </c>
      <c r="Z704">
        <v>0</v>
      </c>
      <c r="AA704">
        <v>0</v>
      </c>
      <c r="AB704">
        <v>0</v>
      </c>
      <c r="AC704">
        <v>0</v>
      </c>
      <c r="AD704" t="s">
        <v>1674</v>
      </c>
    </row>
    <row r="705" spans="1:30" x14ac:dyDescent="0.25">
      <c r="H705" t="s">
        <v>1675</v>
      </c>
    </row>
    <row r="706" spans="1:30" x14ac:dyDescent="0.25">
      <c r="A706">
        <v>350</v>
      </c>
      <c r="B706">
        <v>3047</v>
      </c>
      <c r="C706" t="s">
        <v>1676</v>
      </c>
      <c r="D706" t="s">
        <v>314</v>
      </c>
      <c r="E706" t="s">
        <v>111</v>
      </c>
      <c r="F706" t="s">
        <v>1677</v>
      </c>
      <c r="G706" t="str">
        <f>"00362879"</f>
        <v>00362879</v>
      </c>
      <c r="H706" t="s">
        <v>833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84</v>
      </c>
      <c r="W706">
        <v>588</v>
      </c>
      <c r="X706">
        <v>0</v>
      </c>
      <c r="Z706">
        <v>0</v>
      </c>
      <c r="AA706">
        <v>0</v>
      </c>
      <c r="AB706">
        <v>0</v>
      </c>
      <c r="AC706">
        <v>0</v>
      </c>
      <c r="AD706" t="s">
        <v>1678</v>
      </c>
    </row>
    <row r="707" spans="1:30" x14ac:dyDescent="0.25">
      <c r="H707" t="s">
        <v>1679</v>
      </c>
    </row>
    <row r="708" spans="1:30" x14ac:dyDescent="0.25">
      <c r="A708">
        <v>351</v>
      </c>
      <c r="B708">
        <v>2641</v>
      </c>
      <c r="C708" t="s">
        <v>1680</v>
      </c>
      <c r="D708" t="s">
        <v>331</v>
      </c>
      <c r="E708" t="s">
        <v>666</v>
      </c>
      <c r="F708" t="s">
        <v>1681</v>
      </c>
      <c r="G708" t="str">
        <f>"200801008151"</f>
        <v>200801008151</v>
      </c>
      <c r="H708" t="s">
        <v>1682</v>
      </c>
      <c r="I708">
        <v>0</v>
      </c>
      <c r="J708">
        <v>0</v>
      </c>
      <c r="K708">
        <v>0</v>
      </c>
      <c r="L708">
        <v>0</v>
      </c>
      <c r="M708">
        <v>100</v>
      </c>
      <c r="N708">
        <v>70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84</v>
      </c>
      <c r="W708">
        <v>588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1683</v>
      </c>
    </row>
    <row r="709" spans="1:30" x14ac:dyDescent="0.25">
      <c r="H709" t="s">
        <v>1684</v>
      </c>
    </row>
    <row r="710" spans="1:30" x14ac:dyDescent="0.25">
      <c r="A710">
        <v>352</v>
      </c>
      <c r="B710">
        <v>964</v>
      </c>
      <c r="C710" t="s">
        <v>1685</v>
      </c>
      <c r="D710" t="s">
        <v>27</v>
      </c>
      <c r="E710" t="s">
        <v>209</v>
      </c>
      <c r="F710" t="s">
        <v>1686</v>
      </c>
      <c r="G710" t="str">
        <f>"201504001319"</f>
        <v>201504001319</v>
      </c>
      <c r="H710" t="s">
        <v>691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30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17</v>
      </c>
      <c r="W710">
        <v>119</v>
      </c>
      <c r="X710">
        <v>0</v>
      </c>
      <c r="Z710">
        <v>0</v>
      </c>
      <c r="AA710">
        <v>0</v>
      </c>
      <c r="AB710">
        <v>24</v>
      </c>
      <c r="AC710">
        <v>408</v>
      </c>
      <c r="AD710" t="s">
        <v>1687</v>
      </c>
    </row>
    <row r="711" spans="1:30" x14ac:dyDescent="0.25">
      <c r="H711" t="s">
        <v>1688</v>
      </c>
    </row>
    <row r="712" spans="1:30" x14ac:dyDescent="0.25">
      <c r="A712">
        <v>353</v>
      </c>
      <c r="B712">
        <v>2885</v>
      </c>
      <c r="C712" t="s">
        <v>1689</v>
      </c>
      <c r="D712" t="s">
        <v>141</v>
      </c>
      <c r="E712" t="s">
        <v>56</v>
      </c>
      <c r="F712" t="s">
        <v>1690</v>
      </c>
      <c r="G712" t="str">
        <f>"00342365"</f>
        <v>00342365</v>
      </c>
      <c r="H712">
        <v>748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70</v>
      </c>
      <c r="O712">
        <v>30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84</v>
      </c>
      <c r="W712">
        <v>588</v>
      </c>
      <c r="X712">
        <v>0</v>
      </c>
      <c r="Z712">
        <v>1</v>
      </c>
      <c r="AA712">
        <v>0</v>
      </c>
      <c r="AB712">
        <v>0</v>
      </c>
      <c r="AC712">
        <v>0</v>
      </c>
      <c r="AD712">
        <v>1436</v>
      </c>
    </row>
    <row r="713" spans="1:30" x14ac:dyDescent="0.25">
      <c r="H713" t="s">
        <v>1691</v>
      </c>
    </row>
    <row r="714" spans="1:30" x14ac:dyDescent="0.25">
      <c r="A714">
        <v>354</v>
      </c>
      <c r="B714">
        <v>2547</v>
      </c>
      <c r="C714" t="s">
        <v>1692</v>
      </c>
      <c r="D714" t="s">
        <v>279</v>
      </c>
      <c r="E714" t="s">
        <v>35</v>
      </c>
      <c r="F714" t="s">
        <v>1693</v>
      </c>
      <c r="G714" t="str">
        <f>"00276914"</f>
        <v>00276914</v>
      </c>
      <c r="H714" t="s">
        <v>955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70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84</v>
      </c>
      <c r="W714">
        <v>588</v>
      </c>
      <c r="X714">
        <v>0</v>
      </c>
      <c r="Z714">
        <v>0</v>
      </c>
      <c r="AA714">
        <v>0</v>
      </c>
      <c r="AB714">
        <v>0</v>
      </c>
      <c r="AC714">
        <v>0</v>
      </c>
      <c r="AD714" t="s">
        <v>1694</v>
      </c>
    </row>
    <row r="715" spans="1:30" x14ac:dyDescent="0.25">
      <c r="H715" t="s">
        <v>1695</v>
      </c>
    </row>
    <row r="716" spans="1:30" x14ac:dyDescent="0.25">
      <c r="A716">
        <v>355</v>
      </c>
      <c r="B716">
        <v>5319</v>
      </c>
      <c r="C716" t="s">
        <v>1696</v>
      </c>
      <c r="D716" t="s">
        <v>1081</v>
      </c>
      <c r="E716" t="s">
        <v>56</v>
      </c>
      <c r="F716" t="s">
        <v>1697</v>
      </c>
      <c r="G716" t="str">
        <f>"200803000067"</f>
        <v>200803000067</v>
      </c>
      <c r="H716">
        <v>814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84</v>
      </c>
      <c r="W716">
        <v>588</v>
      </c>
      <c r="X716">
        <v>0</v>
      </c>
      <c r="Z716">
        <v>0</v>
      </c>
      <c r="AA716">
        <v>0</v>
      </c>
      <c r="AB716">
        <v>0</v>
      </c>
      <c r="AC716">
        <v>0</v>
      </c>
      <c r="AD716">
        <v>1432</v>
      </c>
    </row>
    <row r="717" spans="1:30" x14ac:dyDescent="0.25">
      <c r="H717" t="s">
        <v>1698</v>
      </c>
    </row>
    <row r="718" spans="1:30" x14ac:dyDescent="0.25">
      <c r="A718">
        <v>356</v>
      </c>
      <c r="B718">
        <v>165</v>
      </c>
      <c r="C718" t="s">
        <v>1035</v>
      </c>
      <c r="D718" t="s">
        <v>162</v>
      </c>
      <c r="E718" t="s">
        <v>49</v>
      </c>
      <c r="F718" t="s">
        <v>1699</v>
      </c>
      <c r="G718" t="str">
        <f>"00018982"</f>
        <v>00018982</v>
      </c>
      <c r="H718" t="s">
        <v>17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70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84</v>
      </c>
      <c r="W718">
        <v>588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1700</v>
      </c>
    </row>
    <row r="719" spans="1:30" x14ac:dyDescent="0.25">
      <c r="H719" t="s">
        <v>1701</v>
      </c>
    </row>
    <row r="720" spans="1:30" x14ac:dyDescent="0.25">
      <c r="A720">
        <v>357</v>
      </c>
      <c r="B720">
        <v>5001</v>
      </c>
      <c r="C720" t="s">
        <v>1702</v>
      </c>
      <c r="D720" t="s">
        <v>101</v>
      </c>
      <c r="E720" t="s">
        <v>111</v>
      </c>
      <c r="F720" t="s">
        <v>1703</v>
      </c>
      <c r="G720" t="str">
        <f>"00018224"</f>
        <v>00018224</v>
      </c>
      <c r="H720">
        <v>836</v>
      </c>
      <c r="I720">
        <v>150</v>
      </c>
      <c r="J720">
        <v>0</v>
      </c>
      <c r="K720">
        <v>0</v>
      </c>
      <c r="L720">
        <v>200</v>
      </c>
      <c r="M720">
        <v>0</v>
      </c>
      <c r="N720">
        <v>70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25</v>
      </c>
      <c r="W720">
        <v>175</v>
      </c>
      <c r="X720">
        <v>0</v>
      </c>
      <c r="Z720">
        <v>0</v>
      </c>
      <c r="AA720">
        <v>0</v>
      </c>
      <c r="AB720">
        <v>0</v>
      </c>
      <c r="AC720">
        <v>0</v>
      </c>
      <c r="AD720">
        <v>1431</v>
      </c>
    </row>
    <row r="721" spans="1:30" x14ac:dyDescent="0.25">
      <c r="H721" t="s">
        <v>1704</v>
      </c>
    </row>
    <row r="722" spans="1:30" x14ac:dyDescent="0.25">
      <c r="A722">
        <v>358</v>
      </c>
      <c r="B722">
        <v>4765</v>
      </c>
      <c r="C722" t="s">
        <v>1705</v>
      </c>
      <c r="D722" t="s">
        <v>56</v>
      </c>
      <c r="E722" t="s">
        <v>62</v>
      </c>
      <c r="F722" t="s">
        <v>1706</v>
      </c>
      <c r="G722" t="str">
        <f>"00143552"</f>
        <v>00143552</v>
      </c>
      <c r="H722" t="s">
        <v>379</v>
      </c>
      <c r="I722">
        <v>0</v>
      </c>
      <c r="J722">
        <v>0</v>
      </c>
      <c r="K722">
        <v>0</v>
      </c>
      <c r="L722">
        <v>200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64</v>
      </c>
      <c r="W722">
        <v>448</v>
      </c>
      <c r="X722">
        <v>0</v>
      </c>
      <c r="Z722">
        <v>0</v>
      </c>
      <c r="AA722">
        <v>0</v>
      </c>
      <c r="AB722">
        <v>0</v>
      </c>
      <c r="AC722">
        <v>0</v>
      </c>
      <c r="AD722" t="s">
        <v>1707</v>
      </c>
    </row>
    <row r="723" spans="1:30" x14ac:dyDescent="0.25">
      <c r="H723" t="s">
        <v>1708</v>
      </c>
    </row>
    <row r="724" spans="1:30" x14ac:dyDescent="0.25">
      <c r="A724">
        <v>359</v>
      </c>
      <c r="B724">
        <v>3891</v>
      </c>
      <c r="C724" t="s">
        <v>1709</v>
      </c>
      <c r="D724" t="s">
        <v>49</v>
      </c>
      <c r="E724" t="s">
        <v>529</v>
      </c>
      <c r="F724" t="s">
        <v>1710</v>
      </c>
      <c r="G724" t="str">
        <f>"00012998"</f>
        <v>00012998</v>
      </c>
      <c r="H724" t="s">
        <v>1711</v>
      </c>
      <c r="I724">
        <v>0</v>
      </c>
      <c r="J724">
        <v>0</v>
      </c>
      <c r="K724">
        <v>0</v>
      </c>
      <c r="L724">
        <v>200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84</v>
      </c>
      <c r="W724">
        <v>588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1707</v>
      </c>
    </row>
    <row r="725" spans="1:30" x14ac:dyDescent="0.25">
      <c r="H725" t="s">
        <v>1712</v>
      </c>
    </row>
    <row r="726" spans="1:30" x14ac:dyDescent="0.25">
      <c r="A726">
        <v>360</v>
      </c>
      <c r="B726">
        <v>2213</v>
      </c>
      <c r="C726" t="s">
        <v>1713</v>
      </c>
      <c r="D726" t="s">
        <v>641</v>
      </c>
      <c r="E726" t="s">
        <v>56</v>
      </c>
      <c r="F726" t="s">
        <v>1714</v>
      </c>
      <c r="G726" t="str">
        <f>"201504000573"</f>
        <v>201504000573</v>
      </c>
      <c r="H726" t="s">
        <v>1715</v>
      </c>
      <c r="I726">
        <v>0</v>
      </c>
      <c r="J726">
        <v>0</v>
      </c>
      <c r="K726">
        <v>0</v>
      </c>
      <c r="L726">
        <v>0</v>
      </c>
      <c r="M726">
        <v>100</v>
      </c>
      <c r="N726">
        <v>30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84</v>
      </c>
      <c r="W726">
        <v>588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1716</v>
      </c>
    </row>
    <row r="727" spans="1:30" x14ac:dyDescent="0.25">
      <c r="H727" t="s">
        <v>1717</v>
      </c>
    </row>
    <row r="728" spans="1:30" x14ac:dyDescent="0.25">
      <c r="A728">
        <v>361</v>
      </c>
      <c r="B728">
        <v>4165</v>
      </c>
      <c r="C728" t="s">
        <v>1718</v>
      </c>
      <c r="D728" t="s">
        <v>1719</v>
      </c>
      <c r="E728" t="s">
        <v>62</v>
      </c>
      <c r="F728" t="s">
        <v>1720</v>
      </c>
      <c r="G728" t="str">
        <f>"00143907"</f>
        <v>00143907</v>
      </c>
      <c r="H728" t="s">
        <v>1721</v>
      </c>
      <c r="I728">
        <v>0</v>
      </c>
      <c r="J728">
        <v>0</v>
      </c>
      <c r="K728">
        <v>0</v>
      </c>
      <c r="L728">
        <v>200</v>
      </c>
      <c r="M728">
        <v>0</v>
      </c>
      <c r="N728">
        <v>70</v>
      </c>
      <c r="O728">
        <v>0</v>
      </c>
      <c r="P728">
        <v>30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48</v>
      </c>
      <c r="W728">
        <v>336</v>
      </c>
      <c r="X728">
        <v>0</v>
      </c>
      <c r="Z728">
        <v>0</v>
      </c>
      <c r="AA728">
        <v>0</v>
      </c>
      <c r="AB728">
        <v>4</v>
      </c>
      <c r="AC728">
        <v>68</v>
      </c>
      <c r="AD728" t="s">
        <v>1722</v>
      </c>
    </row>
    <row r="729" spans="1:30" x14ac:dyDescent="0.25">
      <c r="H729" t="s">
        <v>1723</v>
      </c>
    </row>
    <row r="730" spans="1:30" x14ac:dyDescent="0.25">
      <c r="A730">
        <v>362</v>
      </c>
      <c r="B730">
        <v>318</v>
      </c>
      <c r="C730" t="s">
        <v>1724</v>
      </c>
      <c r="D730" t="s">
        <v>1277</v>
      </c>
      <c r="E730" t="s">
        <v>56</v>
      </c>
      <c r="F730" t="s">
        <v>1725</v>
      </c>
      <c r="G730" t="str">
        <f>"00215938"</f>
        <v>00215938</v>
      </c>
      <c r="H730" t="s">
        <v>137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70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84</v>
      </c>
      <c r="W730">
        <v>588</v>
      </c>
      <c r="X730">
        <v>0</v>
      </c>
      <c r="Z730">
        <v>0</v>
      </c>
      <c r="AA730">
        <v>0</v>
      </c>
      <c r="AB730">
        <v>0</v>
      </c>
      <c r="AC730">
        <v>0</v>
      </c>
      <c r="AD730" t="s">
        <v>1726</v>
      </c>
    </row>
    <row r="731" spans="1:30" x14ac:dyDescent="0.25">
      <c r="H731" t="s">
        <v>1727</v>
      </c>
    </row>
    <row r="732" spans="1:30" x14ac:dyDescent="0.25">
      <c r="A732">
        <v>363</v>
      </c>
      <c r="B732">
        <v>4286</v>
      </c>
      <c r="C732" t="s">
        <v>1728</v>
      </c>
      <c r="D732" t="s">
        <v>62</v>
      </c>
      <c r="E732" t="s">
        <v>35</v>
      </c>
      <c r="F732" t="s">
        <v>1729</v>
      </c>
      <c r="G732" t="str">
        <f>"00185436"</f>
        <v>00185436</v>
      </c>
      <c r="H732">
        <v>825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30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77</v>
      </c>
      <c r="W732">
        <v>539</v>
      </c>
      <c r="X732">
        <v>0</v>
      </c>
      <c r="Z732">
        <v>0</v>
      </c>
      <c r="AA732">
        <v>0</v>
      </c>
      <c r="AB732">
        <v>0</v>
      </c>
      <c r="AC732">
        <v>0</v>
      </c>
      <c r="AD732">
        <v>1424</v>
      </c>
    </row>
    <row r="733" spans="1:30" x14ac:dyDescent="0.25">
      <c r="H733" t="s">
        <v>1730</v>
      </c>
    </row>
    <row r="734" spans="1:30" x14ac:dyDescent="0.25">
      <c r="A734">
        <v>364</v>
      </c>
      <c r="B734">
        <v>3607</v>
      </c>
      <c r="C734" t="s">
        <v>1731</v>
      </c>
      <c r="D734" t="s">
        <v>402</v>
      </c>
      <c r="E734" t="s">
        <v>70</v>
      </c>
      <c r="F734" t="s">
        <v>1732</v>
      </c>
      <c r="G734" t="str">
        <f>"200801005304"</f>
        <v>200801005304</v>
      </c>
      <c r="H734">
        <v>715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70</v>
      </c>
      <c r="O734">
        <v>50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84</v>
      </c>
      <c r="W734">
        <v>588</v>
      </c>
      <c r="X734">
        <v>0</v>
      </c>
      <c r="Z734">
        <v>0</v>
      </c>
      <c r="AA734">
        <v>0</v>
      </c>
      <c r="AB734">
        <v>0</v>
      </c>
      <c r="AC734">
        <v>0</v>
      </c>
      <c r="AD734">
        <v>1423</v>
      </c>
    </row>
    <row r="735" spans="1:30" x14ac:dyDescent="0.25">
      <c r="H735" t="s">
        <v>1733</v>
      </c>
    </row>
    <row r="736" spans="1:30" x14ac:dyDescent="0.25">
      <c r="A736">
        <v>365</v>
      </c>
      <c r="B736">
        <v>58</v>
      </c>
      <c r="C736" t="s">
        <v>1734</v>
      </c>
      <c r="D736" t="s">
        <v>234</v>
      </c>
      <c r="E736" t="s">
        <v>56</v>
      </c>
      <c r="F736" t="s">
        <v>1735</v>
      </c>
      <c r="G736" t="str">
        <f>"00240343"</f>
        <v>00240343</v>
      </c>
      <c r="H736" t="s">
        <v>616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84</v>
      </c>
      <c r="W736">
        <v>588</v>
      </c>
      <c r="X736">
        <v>0</v>
      </c>
      <c r="Z736">
        <v>1</v>
      </c>
      <c r="AA736">
        <v>0</v>
      </c>
      <c r="AB736">
        <v>0</v>
      </c>
      <c r="AC736">
        <v>0</v>
      </c>
      <c r="AD736" t="s">
        <v>1736</v>
      </c>
    </row>
    <row r="737" spans="1:30" x14ac:dyDescent="0.25">
      <c r="H737" t="s">
        <v>1737</v>
      </c>
    </row>
    <row r="738" spans="1:30" x14ac:dyDescent="0.25">
      <c r="A738">
        <v>366</v>
      </c>
      <c r="B738">
        <v>1011</v>
      </c>
      <c r="C738" t="s">
        <v>1738</v>
      </c>
      <c r="D738" t="s">
        <v>141</v>
      </c>
      <c r="E738" t="s">
        <v>1739</v>
      </c>
      <c r="F738" t="s">
        <v>1740</v>
      </c>
      <c r="G738" t="str">
        <f>"00309502"</f>
        <v>00309502</v>
      </c>
      <c r="H738" t="s">
        <v>258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70</v>
      </c>
      <c r="T738">
        <v>0</v>
      </c>
      <c r="U738">
        <v>0</v>
      </c>
      <c r="V738">
        <v>84</v>
      </c>
      <c r="W738">
        <v>588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1741</v>
      </c>
    </row>
    <row r="739" spans="1:30" x14ac:dyDescent="0.25">
      <c r="H739">
        <v>1069</v>
      </c>
    </row>
    <row r="740" spans="1:30" x14ac:dyDescent="0.25">
      <c r="A740">
        <v>367</v>
      </c>
      <c r="B740">
        <v>1114</v>
      </c>
      <c r="C740" t="s">
        <v>1742</v>
      </c>
      <c r="D740" t="s">
        <v>810</v>
      </c>
      <c r="E740" t="s">
        <v>62</v>
      </c>
      <c r="F740" t="s">
        <v>1743</v>
      </c>
      <c r="G740" t="str">
        <f>"201503000055"</f>
        <v>201503000055</v>
      </c>
      <c r="H740" t="s">
        <v>321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30</v>
      </c>
      <c r="O740">
        <v>0</v>
      </c>
      <c r="P740">
        <v>0</v>
      </c>
      <c r="Q740">
        <v>30</v>
      </c>
      <c r="R740">
        <v>0</v>
      </c>
      <c r="S740">
        <v>0</v>
      </c>
      <c r="T740">
        <v>0</v>
      </c>
      <c r="U740">
        <v>0</v>
      </c>
      <c r="V740">
        <v>84</v>
      </c>
      <c r="W740">
        <v>588</v>
      </c>
      <c r="X740">
        <v>0</v>
      </c>
      <c r="Z740">
        <v>0</v>
      </c>
      <c r="AA740">
        <v>0</v>
      </c>
      <c r="AB740">
        <v>0</v>
      </c>
      <c r="AC740">
        <v>0</v>
      </c>
      <c r="AD740" t="s">
        <v>1744</v>
      </c>
    </row>
    <row r="741" spans="1:30" x14ac:dyDescent="0.25">
      <c r="H741" t="s">
        <v>1745</v>
      </c>
    </row>
    <row r="742" spans="1:30" x14ac:dyDescent="0.25">
      <c r="A742">
        <v>368</v>
      </c>
      <c r="B742">
        <v>5285</v>
      </c>
      <c r="C742" t="s">
        <v>1746</v>
      </c>
      <c r="D742" t="s">
        <v>70</v>
      </c>
      <c r="E742" t="s">
        <v>101</v>
      </c>
      <c r="F742" t="s">
        <v>1747</v>
      </c>
      <c r="G742" t="str">
        <f>"201412006748"</f>
        <v>201412006748</v>
      </c>
      <c r="H742" t="s">
        <v>363</v>
      </c>
      <c r="I742">
        <v>0</v>
      </c>
      <c r="J742">
        <v>0</v>
      </c>
      <c r="K742">
        <v>0</v>
      </c>
      <c r="L742">
        <v>200</v>
      </c>
      <c r="M742">
        <v>0</v>
      </c>
      <c r="N742">
        <v>50</v>
      </c>
      <c r="O742">
        <v>30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57</v>
      </c>
      <c r="W742">
        <v>399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1748</v>
      </c>
    </row>
    <row r="743" spans="1:30" x14ac:dyDescent="0.25">
      <c r="H743" t="s">
        <v>1749</v>
      </c>
    </row>
    <row r="744" spans="1:30" x14ac:dyDescent="0.25">
      <c r="A744">
        <v>369</v>
      </c>
      <c r="B744">
        <v>5067</v>
      </c>
      <c r="C744" t="s">
        <v>1750</v>
      </c>
      <c r="D744" t="s">
        <v>367</v>
      </c>
      <c r="E744" t="s">
        <v>209</v>
      </c>
      <c r="F744" t="s">
        <v>1751</v>
      </c>
      <c r="G744" t="str">
        <f>"00303379"</f>
        <v>00303379</v>
      </c>
      <c r="H744">
        <v>770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30</v>
      </c>
      <c r="O744">
        <v>30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84</v>
      </c>
      <c r="W744">
        <v>588</v>
      </c>
      <c r="X744">
        <v>0</v>
      </c>
      <c r="Z744">
        <v>0</v>
      </c>
      <c r="AA744">
        <v>0</v>
      </c>
      <c r="AB744">
        <v>0</v>
      </c>
      <c r="AC744">
        <v>0</v>
      </c>
      <c r="AD744">
        <v>1418</v>
      </c>
    </row>
    <row r="745" spans="1:30" x14ac:dyDescent="0.25">
      <c r="H745" t="s">
        <v>1752</v>
      </c>
    </row>
    <row r="746" spans="1:30" x14ac:dyDescent="0.25">
      <c r="A746">
        <v>370</v>
      </c>
      <c r="B746">
        <v>1965</v>
      </c>
      <c r="C746" t="s">
        <v>1753</v>
      </c>
      <c r="D746" t="s">
        <v>89</v>
      </c>
      <c r="E746" t="s">
        <v>1754</v>
      </c>
      <c r="F746" t="s">
        <v>1755</v>
      </c>
      <c r="G746" t="str">
        <f>"00333786"</f>
        <v>00333786</v>
      </c>
      <c r="H746">
        <v>792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84</v>
      </c>
      <c r="W746">
        <v>588</v>
      </c>
      <c r="X746">
        <v>0</v>
      </c>
      <c r="Z746">
        <v>0</v>
      </c>
      <c r="AA746">
        <v>0</v>
      </c>
      <c r="AB746">
        <v>0</v>
      </c>
      <c r="AC746">
        <v>0</v>
      </c>
      <c r="AD746">
        <v>1410</v>
      </c>
    </row>
    <row r="747" spans="1:30" x14ac:dyDescent="0.25">
      <c r="H747" t="s">
        <v>1756</v>
      </c>
    </row>
    <row r="748" spans="1:30" x14ac:dyDescent="0.25">
      <c r="A748">
        <v>371</v>
      </c>
      <c r="B748">
        <v>608</v>
      </c>
      <c r="C748" t="s">
        <v>1757</v>
      </c>
      <c r="D748" t="s">
        <v>350</v>
      </c>
      <c r="E748" t="s">
        <v>176</v>
      </c>
      <c r="F748" t="s">
        <v>1758</v>
      </c>
      <c r="G748" t="str">
        <f>"00301171"</f>
        <v>00301171</v>
      </c>
      <c r="H748" t="s">
        <v>1083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30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84</v>
      </c>
      <c r="W748">
        <v>588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1759</v>
      </c>
    </row>
    <row r="749" spans="1:30" x14ac:dyDescent="0.25">
      <c r="H749" t="s">
        <v>1760</v>
      </c>
    </row>
    <row r="750" spans="1:30" x14ac:dyDescent="0.25">
      <c r="A750">
        <v>372</v>
      </c>
      <c r="B750">
        <v>2995</v>
      </c>
      <c r="C750" t="s">
        <v>1761</v>
      </c>
      <c r="D750" t="s">
        <v>70</v>
      </c>
      <c r="E750" t="s">
        <v>49</v>
      </c>
      <c r="F750" t="s">
        <v>1762</v>
      </c>
      <c r="G750" t="str">
        <f>"00215643"</f>
        <v>00215643</v>
      </c>
      <c r="H750" t="s">
        <v>310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50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50</v>
      </c>
      <c r="U750">
        <v>0</v>
      </c>
      <c r="V750">
        <v>84</v>
      </c>
      <c r="W750">
        <v>588</v>
      </c>
      <c r="X750">
        <v>0</v>
      </c>
      <c r="Z750">
        <v>0</v>
      </c>
      <c r="AA750">
        <v>0</v>
      </c>
      <c r="AB750">
        <v>0</v>
      </c>
      <c r="AC750">
        <v>0</v>
      </c>
      <c r="AD750" t="s">
        <v>1763</v>
      </c>
    </row>
    <row r="751" spans="1:30" x14ac:dyDescent="0.25">
      <c r="H751" t="s">
        <v>1764</v>
      </c>
    </row>
    <row r="752" spans="1:30" x14ac:dyDescent="0.25">
      <c r="A752">
        <v>373</v>
      </c>
      <c r="B752">
        <v>4949</v>
      </c>
      <c r="C752" t="s">
        <v>1765</v>
      </c>
      <c r="D752" t="s">
        <v>1766</v>
      </c>
      <c r="E752" t="s">
        <v>101</v>
      </c>
      <c r="F752" t="s">
        <v>1767</v>
      </c>
      <c r="G752" t="str">
        <f>"00112060"</f>
        <v>00112060</v>
      </c>
      <c r="H752" t="s">
        <v>637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30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84</v>
      </c>
      <c r="W752">
        <v>588</v>
      </c>
      <c r="X752">
        <v>0</v>
      </c>
      <c r="Z752">
        <v>0</v>
      </c>
      <c r="AA752">
        <v>0</v>
      </c>
      <c r="AB752">
        <v>0</v>
      </c>
      <c r="AC752">
        <v>0</v>
      </c>
      <c r="AD752" t="s">
        <v>1768</v>
      </c>
    </row>
    <row r="753" spans="1:30" x14ac:dyDescent="0.25">
      <c r="H753" t="s">
        <v>1769</v>
      </c>
    </row>
    <row r="754" spans="1:30" x14ac:dyDescent="0.25">
      <c r="A754">
        <v>374</v>
      </c>
      <c r="B754">
        <v>1163</v>
      </c>
      <c r="C754" t="s">
        <v>1770</v>
      </c>
      <c r="D754" t="s">
        <v>1525</v>
      </c>
      <c r="E754" t="s">
        <v>141</v>
      </c>
      <c r="F754" t="s">
        <v>1771</v>
      </c>
      <c r="G754" t="str">
        <f>"00312529"</f>
        <v>00312529</v>
      </c>
      <c r="H754" t="s">
        <v>637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30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84</v>
      </c>
      <c r="W754">
        <v>588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1768</v>
      </c>
    </row>
    <row r="755" spans="1:30" x14ac:dyDescent="0.25">
      <c r="H755" t="s">
        <v>1772</v>
      </c>
    </row>
    <row r="756" spans="1:30" x14ac:dyDescent="0.25">
      <c r="A756">
        <v>375</v>
      </c>
      <c r="B756">
        <v>3789</v>
      </c>
      <c r="C756" t="s">
        <v>1773</v>
      </c>
      <c r="D756" t="s">
        <v>185</v>
      </c>
      <c r="E756" t="s">
        <v>15</v>
      </c>
      <c r="F756" t="s">
        <v>1774</v>
      </c>
      <c r="G756" t="str">
        <f>"00334843"</f>
        <v>00334843</v>
      </c>
      <c r="H756" t="s">
        <v>637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84</v>
      </c>
      <c r="W756">
        <v>588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1768</v>
      </c>
    </row>
    <row r="757" spans="1:30" x14ac:dyDescent="0.25">
      <c r="H757" t="s">
        <v>1775</v>
      </c>
    </row>
    <row r="758" spans="1:30" x14ac:dyDescent="0.25">
      <c r="A758">
        <v>376</v>
      </c>
      <c r="B758">
        <v>167</v>
      </c>
      <c r="C758" t="s">
        <v>1776</v>
      </c>
      <c r="D758" t="s">
        <v>88</v>
      </c>
      <c r="E758" t="s">
        <v>141</v>
      </c>
      <c r="F758" t="s">
        <v>1777</v>
      </c>
      <c r="G758" t="str">
        <f>"00027308"</f>
        <v>00027308</v>
      </c>
      <c r="H758" t="s">
        <v>194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84</v>
      </c>
      <c r="W758">
        <v>588</v>
      </c>
      <c r="X758">
        <v>0</v>
      </c>
      <c r="Z758">
        <v>0</v>
      </c>
      <c r="AA758">
        <v>0</v>
      </c>
      <c r="AB758">
        <v>0</v>
      </c>
      <c r="AC758">
        <v>0</v>
      </c>
      <c r="AD758" t="s">
        <v>1778</v>
      </c>
    </row>
    <row r="759" spans="1:30" x14ac:dyDescent="0.25">
      <c r="H759" t="s">
        <v>491</v>
      </c>
    </row>
    <row r="760" spans="1:30" x14ac:dyDescent="0.25">
      <c r="A760">
        <v>377</v>
      </c>
      <c r="B760">
        <v>3293</v>
      </c>
      <c r="C760" t="s">
        <v>1779</v>
      </c>
      <c r="D760" t="s">
        <v>150</v>
      </c>
      <c r="E760" t="s">
        <v>279</v>
      </c>
      <c r="F760" t="s">
        <v>1780</v>
      </c>
      <c r="G760" t="str">
        <f>"00285324"</f>
        <v>00285324</v>
      </c>
      <c r="H760" t="s">
        <v>911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84</v>
      </c>
      <c r="W760">
        <v>588</v>
      </c>
      <c r="X760">
        <v>0</v>
      </c>
      <c r="Z760">
        <v>0</v>
      </c>
      <c r="AA760">
        <v>0</v>
      </c>
      <c r="AB760">
        <v>0</v>
      </c>
      <c r="AC760">
        <v>0</v>
      </c>
      <c r="AD760" t="s">
        <v>1781</v>
      </c>
    </row>
    <row r="761" spans="1:30" x14ac:dyDescent="0.25">
      <c r="H761" t="s">
        <v>491</v>
      </c>
    </row>
    <row r="762" spans="1:30" x14ac:dyDescent="0.25">
      <c r="A762">
        <v>378</v>
      </c>
      <c r="B762">
        <v>2659</v>
      </c>
      <c r="C762" t="s">
        <v>1782</v>
      </c>
      <c r="D762" t="s">
        <v>285</v>
      </c>
      <c r="E762" t="s">
        <v>56</v>
      </c>
      <c r="F762" t="s">
        <v>1783</v>
      </c>
      <c r="G762" t="str">
        <f>"201511023507"</f>
        <v>201511023507</v>
      </c>
      <c r="H762" t="s">
        <v>1784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70</v>
      </c>
      <c r="O762">
        <v>0</v>
      </c>
      <c r="P762">
        <v>50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84</v>
      </c>
      <c r="W762">
        <v>588</v>
      </c>
      <c r="X762">
        <v>0</v>
      </c>
      <c r="Z762">
        <v>0</v>
      </c>
      <c r="AA762">
        <v>0</v>
      </c>
      <c r="AB762">
        <v>0</v>
      </c>
      <c r="AC762">
        <v>0</v>
      </c>
      <c r="AD762" t="s">
        <v>1785</v>
      </c>
    </row>
    <row r="763" spans="1:30" x14ac:dyDescent="0.25">
      <c r="H763" t="s">
        <v>1786</v>
      </c>
    </row>
    <row r="764" spans="1:30" x14ac:dyDescent="0.25">
      <c r="A764">
        <v>379</v>
      </c>
      <c r="B764">
        <v>1352</v>
      </c>
      <c r="C764" t="s">
        <v>1787</v>
      </c>
      <c r="D764" t="s">
        <v>135</v>
      </c>
      <c r="E764" t="s">
        <v>70</v>
      </c>
      <c r="F764" t="s">
        <v>1788</v>
      </c>
      <c r="G764" t="str">
        <f>"00146494"</f>
        <v>00146494</v>
      </c>
      <c r="H764" t="s">
        <v>467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50</v>
      </c>
      <c r="O764">
        <v>30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84</v>
      </c>
      <c r="W764">
        <v>588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1789</v>
      </c>
    </row>
    <row r="765" spans="1:30" x14ac:dyDescent="0.25">
      <c r="H765" t="s">
        <v>1790</v>
      </c>
    </row>
    <row r="766" spans="1:30" x14ac:dyDescent="0.25">
      <c r="A766">
        <v>380</v>
      </c>
      <c r="B766">
        <v>1976</v>
      </c>
      <c r="C766" t="s">
        <v>1791</v>
      </c>
      <c r="D766" t="s">
        <v>27</v>
      </c>
      <c r="E766" t="s">
        <v>209</v>
      </c>
      <c r="F766" t="s">
        <v>1792</v>
      </c>
      <c r="G766" t="str">
        <f>"00282464"</f>
        <v>00282464</v>
      </c>
      <c r="H766" t="s">
        <v>955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84</v>
      </c>
      <c r="W766">
        <v>588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1793</v>
      </c>
    </row>
    <row r="767" spans="1:30" x14ac:dyDescent="0.25">
      <c r="H767" t="s">
        <v>1794</v>
      </c>
    </row>
    <row r="768" spans="1:30" x14ac:dyDescent="0.25">
      <c r="A768">
        <v>381</v>
      </c>
      <c r="B768">
        <v>2285</v>
      </c>
      <c r="C768" t="s">
        <v>1795</v>
      </c>
      <c r="D768" t="s">
        <v>101</v>
      </c>
      <c r="E768" t="s">
        <v>1796</v>
      </c>
      <c r="F768" t="s">
        <v>1797</v>
      </c>
      <c r="G768" t="str">
        <f>"00343602"</f>
        <v>00343602</v>
      </c>
      <c r="H768" t="s">
        <v>768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30</v>
      </c>
      <c r="O768">
        <v>30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84</v>
      </c>
      <c r="W768">
        <v>588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1798</v>
      </c>
    </row>
    <row r="769" spans="1:30" x14ac:dyDescent="0.25">
      <c r="H769" t="s">
        <v>1799</v>
      </c>
    </row>
    <row r="770" spans="1:30" x14ac:dyDescent="0.25">
      <c r="A770">
        <v>382</v>
      </c>
      <c r="B770">
        <v>3901</v>
      </c>
      <c r="C770" t="s">
        <v>1800</v>
      </c>
      <c r="D770" t="s">
        <v>1388</v>
      </c>
      <c r="E770" t="s">
        <v>56</v>
      </c>
      <c r="F770" t="s">
        <v>1801</v>
      </c>
      <c r="G770" t="str">
        <f>"00336986"</f>
        <v>00336986</v>
      </c>
      <c r="H770" t="s">
        <v>637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70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77</v>
      </c>
      <c r="W770">
        <v>539</v>
      </c>
      <c r="X770">
        <v>0</v>
      </c>
      <c r="Z770">
        <v>0</v>
      </c>
      <c r="AA770">
        <v>0</v>
      </c>
      <c r="AB770">
        <v>0</v>
      </c>
      <c r="AC770">
        <v>0</v>
      </c>
      <c r="AD770" t="s">
        <v>1802</v>
      </c>
    </row>
    <row r="771" spans="1:30" x14ac:dyDescent="0.25">
      <c r="H771" t="s">
        <v>1803</v>
      </c>
    </row>
    <row r="772" spans="1:30" x14ac:dyDescent="0.25">
      <c r="A772">
        <v>383</v>
      </c>
      <c r="B772">
        <v>2583</v>
      </c>
      <c r="C772" t="s">
        <v>1804</v>
      </c>
      <c r="D772" t="s">
        <v>245</v>
      </c>
      <c r="E772" t="s">
        <v>141</v>
      </c>
      <c r="F772" t="s">
        <v>1805</v>
      </c>
      <c r="G772" t="str">
        <f>"201412006540"</f>
        <v>201412006540</v>
      </c>
      <c r="H772" t="s">
        <v>1806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72</v>
      </c>
      <c r="W772">
        <v>504</v>
      </c>
      <c r="X772">
        <v>0</v>
      </c>
      <c r="Z772">
        <v>0</v>
      </c>
      <c r="AA772">
        <v>0</v>
      </c>
      <c r="AB772">
        <v>12</v>
      </c>
      <c r="AC772">
        <v>204</v>
      </c>
      <c r="AD772" t="s">
        <v>1802</v>
      </c>
    </row>
    <row r="773" spans="1:30" x14ac:dyDescent="0.25">
      <c r="H773" t="s">
        <v>1807</v>
      </c>
    </row>
    <row r="774" spans="1:30" x14ac:dyDescent="0.25">
      <c r="A774">
        <v>384</v>
      </c>
      <c r="B774">
        <v>433</v>
      </c>
      <c r="C774" t="s">
        <v>1808</v>
      </c>
      <c r="D774" t="s">
        <v>1809</v>
      </c>
      <c r="E774" t="s">
        <v>273</v>
      </c>
      <c r="F774" t="s">
        <v>1810</v>
      </c>
      <c r="G774" t="str">
        <f>"00217009"</f>
        <v>00217009</v>
      </c>
      <c r="H774" t="s">
        <v>1811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70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84</v>
      </c>
      <c r="W774">
        <v>588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1812</v>
      </c>
    </row>
    <row r="775" spans="1:30" x14ac:dyDescent="0.25">
      <c r="H775" t="s">
        <v>1813</v>
      </c>
    </row>
    <row r="776" spans="1:30" x14ac:dyDescent="0.25">
      <c r="A776">
        <v>385</v>
      </c>
      <c r="B776">
        <v>3132</v>
      </c>
      <c r="C776" t="s">
        <v>1814</v>
      </c>
      <c r="D776" t="s">
        <v>35</v>
      </c>
      <c r="E776" t="s">
        <v>101</v>
      </c>
      <c r="F776" t="s">
        <v>1815</v>
      </c>
      <c r="G776" t="str">
        <f>"00009952"</f>
        <v>00009952</v>
      </c>
      <c r="H776" t="s">
        <v>968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70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75</v>
      </c>
      <c r="W776">
        <v>525</v>
      </c>
      <c r="X776">
        <v>0</v>
      </c>
      <c r="Z776">
        <v>0</v>
      </c>
      <c r="AA776">
        <v>0</v>
      </c>
      <c r="AB776">
        <v>0</v>
      </c>
      <c r="AC776">
        <v>0</v>
      </c>
      <c r="AD776" t="s">
        <v>1816</v>
      </c>
    </row>
    <row r="777" spans="1:30" x14ac:dyDescent="0.25">
      <c r="H777" t="s">
        <v>1817</v>
      </c>
    </row>
    <row r="778" spans="1:30" x14ac:dyDescent="0.25">
      <c r="A778">
        <v>386</v>
      </c>
      <c r="B778">
        <v>4510</v>
      </c>
      <c r="C778" t="s">
        <v>1818</v>
      </c>
      <c r="D778" t="s">
        <v>70</v>
      </c>
      <c r="E778" t="s">
        <v>62</v>
      </c>
      <c r="F778" t="s">
        <v>1819</v>
      </c>
      <c r="G778" t="str">
        <f>"201409006605"</f>
        <v>201409006605</v>
      </c>
      <c r="H778" t="s">
        <v>415</v>
      </c>
      <c r="I778">
        <v>150</v>
      </c>
      <c r="J778">
        <v>0</v>
      </c>
      <c r="K778">
        <v>0</v>
      </c>
      <c r="L778">
        <v>0</v>
      </c>
      <c r="M778">
        <v>0</v>
      </c>
      <c r="N778">
        <v>70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Z778">
        <v>0</v>
      </c>
      <c r="AA778">
        <v>0</v>
      </c>
      <c r="AB778">
        <v>24</v>
      </c>
      <c r="AC778">
        <v>408</v>
      </c>
      <c r="AD778" t="s">
        <v>1820</v>
      </c>
    </row>
    <row r="779" spans="1:30" x14ac:dyDescent="0.25">
      <c r="H779" t="s">
        <v>1821</v>
      </c>
    </row>
    <row r="780" spans="1:30" x14ac:dyDescent="0.25">
      <c r="A780">
        <v>387</v>
      </c>
      <c r="B780">
        <v>2939</v>
      </c>
      <c r="C780" t="s">
        <v>1172</v>
      </c>
      <c r="D780" t="s">
        <v>1822</v>
      </c>
      <c r="E780" t="s">
        <v>1823</v>
      </c>
      <c r="F780" t="s">
        <v>1824</v>
      </c>
      <c r="G780" t="str">
        <f>"00250570"</f>
        <v>00250570</v>
      </c>
      <c r="H780">
        <v>770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84</v>
      </c>
      <c r="W780">
        <v>588</v>
      </c>
      <c r="X780">
        <v>0</v>
      </c>
      <c r="Z780">
        <v>0</v>
      </c>
      <c r="AA780">
        <v>0</v>
      </c>
      <c r="AB780">
        <v>0</v>
      </c>
      <c r="AC780">
        <v>0</v>
      </c>
      <c r="AD780">
        <v>1388</v>
      </c>
    </row>
    <row r="781" spans="1:30" x14ac:dyDescent="0.25">
      <c r="H781" t="s">
        <v>1825</v>
      </c>
    </row>
    <row r="782" spans="1:30" x14ac:dyDescent="0.25">
      <c r="A782">
        <v>388</v>
      </c>
      <c r="B782">
        <v>5096</v>
      </c>
      <c r="C782" t="s">
        <v>1826</v>
      </c>
      <c r="D782" t="s">
        <v>89</v>
      </c>
      <c r="E782" t="s">
        <v>70</v>
      </c>
      <c r="F782" t="s">
        <v>1827</v>
      </c>
      <c r="G782" t="str">
        <f>"00038048"</f>
        <v>00038048</v>
      </c>
      <c r="H782">
        <v>770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30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84</v>
      </c>
      <c r="W782">
        <v>588</v>
      </c>
      <c r="X782">
        <v>0</v>
      </c>
      <c r="Z782">
        <v>0</v>
      </c>
      <c r="AA782">
        <v>0</v>
      </c>
      <c r="AB782">
        <v>0</v>
      </c>
      <c r="AC782">
        <v>0</v>
      </c>
      <c r="AD782">
        <v>1388</v>
      </c>
    </row>
    <row r="783" spans="1:30" x14ac:dyDescent="0.25">
      <c r="H783" t="s">
        <v>1828</v>
      </c>
    </row>
    <row r="784" spans="1:30" x14ac:dyDescent="0.25">
      <c r="A784">
        <v>389</v>
      </c>
      <c r="B784">
        <v>4238</v>
      </c>
      <c r="C784" t="s">
        <v>1829</v>
      </c>
      <c r="D784" t="s">
        <v>1101</v>
      </c>
      <c r="E784" t="s">
        <v>56</v>
      </c>
      <c r="F784" t="s">
        <v>1830</v>
      </c>
      <c r="G784" t="str">
        <f>"200808000215"</f>
        <v>200808000215</v>
      </c>
      <c r="H784" t="s">
        <v>467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70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84</v>
      </c>
      <c r="W784">
        <v>588</v>
      </c>
      <c r="X784">
        <v>0</v>
      </c>
      <c r="Z784">
        <v>0</v>
      </c>
      <c r="AA784">
        <v>0</v>
      </c>
      <c r="AB784">
        <v>0</v>
      </c>
      <c r="AC784">
        <v>0</v>
      </c>
      <c r="AD784" t="s">
        <v>1831</v>
      </c>
    </row>
    <row r="785" spans="1:30" x14ac:dyDescent="0.25">
      <c r="H785" t="s">
        <v>1832</v>
      </c>
    </row>
    <row r="786" spans="1:30" x14ac:dyDescent="0.25">
      <c r="A786">
        <v>390</v>
      </c>
      <c r="B786">
        <v>2244</v>
      </c>
      <c r="C786" t="s">
        <v>1833</v>
      </c>
      <c r="D786" t="s">
        <v>355</v>
      </c>
      <c r="E786" t="s">
        <v>341</v>
      </c>
      <c r="F786" t="s">
        <v>1834</v>
      </c>
      <c r="G786" t="str">
        <f>"00004557"</f>
        <v>00004557</v>
      </c>
      <c r="H786" t="s">
        <v>1127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30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84</v>
      </c>
      <c r="W786">
        <v>588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1835</v>
      </c>
    </row>
    <row r="787" spans="1:30" x14ac:dyDescent="0.25">
      <c r="H787" t="s">
        <v>1836</v>
      </c>
    </row>
    <row r="788" spans="1:30" x14ac:dyDescent="0.25">
      <c r="A788">
        <v>391</v>
      </c>
      <c r="B788">
        <v>3139</v>
      </c>
      <c r="C788" t="s">
        <v>1837</v>
      </c>
      <c r="D788" t="s">
        <v>1838</v>
      </c>
      <c r="E788" t="s">
        <v>49</v>
      </c>
      <c r="F788" t="s">
        <v>1839</v>
      </c>
      <c r="G788" t="str">
        <f>"00362400"</f>
        <v>00362400</v>
      </c>
      <c r="H788">
        <v>869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50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8</v>
      </c>
      <c r="W788">
        <v>56</v>
      </c>
      <c r="X788">
        <v>0</v>
      </c>
      <c r="Z788">
        <v>0</v>
      </c>
      <c r="AA788">
        <v>0</v>
      </c>
      <c r="AB788">
        <v>24</v>
      </c>
      <c r="AC788">
        <v>408</v>
      </c>
      <c r="AD788">
        <v>1383</v>
      </c>
    </row>
    <row r="789" spans="1:30" x14ac:dyDescent="0.25">
      <c r="H789" t="s">
        <v>1840</v>
      </c>
    </row>
    <row r="790" spans="1:30" x14ac:dyDescent="0.25">
      <c r="A790">
        <v>392</v>
      </c>
      <c r="B790">
        <v>1717</v>
      </c>
      <c r="C790" t="s">
        <v>1841</v>
      </c>
      <c r="D790" t="s">
        <v>877</v>
      </c>
      <c r="E790" t="s">
        <v>62</v>
      </c>
      <c r="F790" t="s">
        <v>1842</v>
      </c>
      <c r="G790" t="str">
        <f>"00139497"</f>
        <v>00139497</v>
      </c>
      <c r="H790" t="s">
        <v>1049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84</v>
      </c>
      <c r="W790">
        <v>588</v>
      </c>
      <c r="X790">
        <v>0</v>
      </c>
      <c r="Z790">
        <v>0</v>
      </c>
      <c r="AA790">
        <v>0</v>
      </c>
      <c r="AB790">
        <v>0</v>
      </c>
      <c r="AC790">
        <v>0</v>
      </c>
      <c r="AD790" t="s">
        <v>1843</v>
      </c>
    </row>
    <row r="791" spans="1:30" x14ac:dyDescent="0.25">
      <c r="H791" t="s">
        <v>1844</v>
      </c>
    </row>
    <row r="792" spans="1:30" x14ac:dyDescent="0.25">
      <c r="A792">
        <v>393</v>
      </c>
      <c r="B792">
        <v>425</v>
      </c>
      <c r="C792" t="s">
        <v>1845</v>
      </c>
      <c r="D792" t="s">
        <v>413</v>
      </c>
      <c r="E792" t="s">
        <v>356</v>
      </c>
      <c r="F792" t="s">
        <v>1846</v>
      </c>
      <c r="G792" t="str">
        <f>"00023095"</f>
        <v>00023095</v>
      </c>
      <c r="H792" t="s">
        <v>1847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84</v>
      </c>
      <c r="W792">
        <v>588</v>
      </c>
      <c r="X792">
        <v>0</v>
      </c>
      <c r="Z792">
        <v>0</v>
      </c>
      <c r="AA792">
        <v>0</v>
      </c>
      <c r="AB792">
        <v>0</v>
      </c>
      <c r="AC792">
        <v>0</v>
      </c>
      <c r="AD792" t="s">
        <v>1848</v>
      </c>
    </row>
    <row r="793" spans="1:30" x14ac:dyDescent="0.25">
      <c r="H793" t="s">
        <v>1849</v>
      </c>
    </row>
    <row r="794" spans="1:30" x14ac:dyDescent="0.25">
      <c r="A794">
        <v>394</v>
      </c>
      <c r="B794">
        <v>671</v>
      </c>
      <c r="C794" t="s">
        <v>1850</v>
      </c>
      <c r="D794" t="s">
        <v>42</v>
      </c>
      <c r="E794" t="s">
        <v>70</v>
      </c>
      <c r="F794" t="s">
        <v>1851</v>
      </c>
      <c r="G794" t="str">
        <f>"201601000830"</f>
        <v>201601000830</v>
      </c>
      <c r="H794" t="s">
        <v>226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70</v>
      </c>
      <c r="O794">
        <v>30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71</v>
      </c>
      <c r="W794">
        <v>497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1852</v>
      </c>
    </row>
    <row r="795" spans="1:30" x14ac:dyDescent="0.25">
      <c r="H795" t="s">
        <v>1853</v>
      </c>
    </row>
    <row r="796" spans="1:30" x14ac:dyDescent="0.25">
      <c r="A796">
        <v>395</v>
      </c>
      <c r="B796">
        <v>3086</v>
      </c>
      <c r="C796" t="s">
        <v>1854</v>
      </c>
      <c r="D796" t="s">
        <v>695</v>
      </c>
      <c r="E796" t="s">
        <v>185</v>
      </c>
      <c r="F796" t="s">
        <v>1855</v>
      </c>
      <c r="G796" t="str">
        <f>"00217153"</f>
        <v>00217153</v>
      </c>
      <c r="H796" t="s">
        <v>968</v>
      </c>
      <c r="I796">
        <v>0</v>
      </c>
      <c r="J796">
        <v>0</v>
      </c>
      <c r="K796">
        <v>0</v>
      </c>
      <c r="L796">
        <v>200</v>
      </c>
      <c r="M796">
        <v>0</v>
      </c>
      <c r="N796">
        <v>70</v>
      </c>
      <c r="O796">
        <v>0</v>
      </c>
      <c r="P796">
        <v>30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41</v>
      </c>
      <c r="W796">
        <v>287</v>
      </c>
      <c r="X796">
        <v>0</v>
      </c>
      <c r="Z796">
        <v>0</v>
      </c>
      <c r="AA796">
        <v>0</v>
      </c>
      <c r="AB796">
        <v>0</v>
      </c>
      <c r="AC796">
        <v>0</v>
      </c>
      <c r="AD796" t="s">
        <v>1856</v>
      </c>
    </row>
    <row r="797" spans="1:30" x14ac:dyDescent="0.25">
      <c r="H797" t="s">
        <v>1857</v>
      </c>
    </row>
    <row r="798" spans="1:30" x14ac:dyDescent="0.25">
      <c r="A798">
        <v>396</v>
      </c>
      <c r="B798">
        <v>5140</v>
      </c>
      <c r="C798" t="s">
        <v>1858</v>
      </c>
      <c r="D798" t="s">
        <v>1859</v>
      </c>
      <c r="E798" t="s">
        <v>1370</v>
      </c>
      <c r="F798" t="s">
        <v>1860</v>
      </c>
      <c r="G798" t="str">
        <f>"00092035"</f>
        <v>00092035</v>
      </c>
      <c r="H798" t="s">
        <v>1861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50</v>
      </c>
      <c r="R798">
        <v>0</v>
      </c>
      <c r="S798">
        <v>0</v>
      </c>
      <c r="T798">
        <v>0</v>
      </c>
      <c r="U798">
        <v>0</v>
      </c>
      <c r="V798">
        <v>81</v>
      </c>
      <c r="W798">
        <v>567</v>
      </c>
      <c r="X798">
        <v>0</v>
      </c>
      <c r="Z798">
        <v>0</v>
      </c>
      <c r="AA798">
        <v>0</v>
      </c>
      <c r="AB798">
        <v>0</v>
      </c>
      <c r="AC798">
        <v>0</v>
      </c>
      <c r="AD798" t="s">
        <v>1862</v>
      </c>
    </row>
    <row r="799" spans="1:30" x14ac:dyDescent="0.25">
      <c r="H799" t="s">
        <v>1863</v>
      </c>
    </row>
    <row r="800" spans="1:30" x14ac:dyDescent="0.25">
      <c r="A800">
        <v>397</v>
      </c>
      <c r="B800">
        <v>2460</v>
      </c>
      <c r="C800" t="s">
        <v>614</v>
      </c>
      <c r="D800" t="s">
        <v>666</v>
      </c>
      <c r="E800" t="s">
        <v>150</v>
      </c>
      <c r="F800" t="s">
        <v>1864</v>
      </c>
      <c r="G800" t="str">
        <f>"00020118"</f>
        <v>00020118</v>
      </c>
      <c r="H800" t="s">
        <v>1865</v>
      </c>
      <c r="I800">
        <v>0</v>
      </c>
      <c r="J800">
        <v>0</v>
      </c>
      <c r="K800">
        <v>0</v>
      </c>
      <c r="L800">
        <v>200</v>
      </c>
      <c r="M800">
        <v>0</v>
      </c>
      <c r="N800">
        <v>70</v>
      </c>
      <c r="O800">
        <v>0</v>
      </c>
      <c r="P800">
        <v>30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26</v>
      </c>
      <c r="W800">
        <v>182</v>
      </c>
      <c r="X800">
        <v>0</v>
      </c>
      <c r="Z800">
        <v>0</v>
      </c>
      <c r="AA800">
        <v>0</v>
      </c>
      <c r="AB800">
        <v>0</v>
      </c>
      <c r="AC800">
        <v>0</v>
      </c>
      <c r="AD800" t="s">
        <v>1866</v>
      </c>
    </row>
    <row r="801" spans="1:30" x14ac:dyDescent="0.25">
      <c r="H801" t="s">
        <v>1867</v>
      </c>
    </row>
    <row r="802" spans="1:30" x14ac:dyDescent="0.25">
      <c r="A802">
        <v>398</v>
      </c>
      <c r="B802">
        <v>2792</v>
      </c>
      <c r="C802" t="s">
        <v>1868</v>
      </c>
      <c r="D802" t="s">
        <v>1869</v>
      </c>
      <c r="E802" t="s">
        <v>101</v>
      </c>
      <c r="F802" t="s">
        <v>1870</v>
      </c>
      <c r="G802" t="str">
        <f>"00366722"</f>
        <v>00366722</v>
      </c>
      <c r="H802" t="s">
        <v>1871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70</v>
      </c>
      <c r="O802">
        <v>0</v>
      </c>
      <c r="P802">
        <v>0</v>
      </c>
      <c r="Q802">
        <v>50</v>
      </c>
      <c r="R802">
        <v>0</v>
      </c>
      <c r="S802">
        <v>0</v>
      </c>
      <c r="T802">
        <v>0</v>
      </c>
      <c r="U802">
        <v>0</v>
      </c>
      <c r="V802">
        <v>84</v>
      </c>
      <c r="W802">
        <v>588</v>
      </c>
      <c r="X802">
        <v>0</v>
      </c>
      <c r="Z802">
        <v>0</v>
      </c>
      <c r="AA802">
        <v>0</v>
      </c>
      <c r="AB802">
        <v>0</v>
      </c>
      <c r="AC802">
        <v>0</v>
      </c>
      <c r="AD802" t="s">
        <v>1872</v>
      </c>
    </row>
    <row r="803" spans="1:30" x14ac:dyDescent="0.25">
      <c r="H803" t="s">
        <v>1873</v>
      </c>
    </row>
    <row r="804" spans="1:30" x14ac:dyDescent="0.25">
      <c r="A804">
        <v>399</v>
      </c>
      <c r="B804">
        <v>3270</v>
      </c>
      <c r="C804" t="s">
        <v>1874</v>
      </c>
      <c r="D804" t="s">
        <v>1875</v>
      </c>
      <c r="E804" t="s">
        <v>150</v>
      </c>
      <c r="F804" t="s">
        <v>1876</v>
      </c>
      <c r="G804" t="str">
        <f>"00355258"</f>
        <v>00355258</v>
      </c>
      <c r="H804" t="s">
        <v>972</v>
      </c>
      <c r="I804">
        <v>0</v>
      </c>
      <c r="J804">
        <v>0</v>
      </c>
      <c r="K804">
        <v>200</v>
      </c>
      <c r="L804">
        <v>0</v>
      </c>
      <c r="M804">
        <v>100</v>
      </c>
      <c r="N804">
        <v>70</v>
      </c>
      <c r="O804">
        <v>30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40</v>
      </c>
      <c r="W804">
        <v>280</v>
      </c>
      <c r="X804">
        <v>0</v>
      </c>
      <c r="Z804">
        <v>0</v>
      </c>
      <c r="AA804">
        <v>0</v>
      </c>
      <c r="AB804">
        <v>0</v>
      </c>
      <c r="AC804">
        <v>0</v>
      </c>
      <c r="AD804" t="s">
        <v>1877</v>
      </c>
    </row>
    <row r="805" spans="1:30" x14ac:dyDescent="0.25">
      <c r="H805" t="s">
        <v>1878</v>
      </c>
    </row>
    <row r="806" spans="1:30" x14ac:dyDescent="0.25">
      <c r="A806">
        <v>400</v>
      </c>
      <c r="B806">
        <v>402</v>
      </c>
      <c r="C806" t="s">
        <v>1879</v>
      </c>
      <c r="D806" t="s">
        <v>141</v>
      </c>
      <c r="E806" t="s">
        <v>49</v>
      </c>
      <c r="F806" t="s">
        <v>1880</v>
      </c>
      <c r="G806" t="str">
        <f>"00299936"</f>
        <v>00299936</v>
      </c>
      <c r="H806" t="s">
        <v>1721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30</v>
      </c>
      <c r="O806">
        <v>30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84</v>
      </c>
      <c r="W806">
        <v>588</v>
      </c>
      <c r="X806">
        <v>0</v>
      </c>
      <c r="Z806">
        <v>0</v>
      </c>
      <c r="AA806">
        <v>0</v>
      </c>
      <c r="AB806">
        <v>0</v>
      </c>
      <c r="AC806">
        <v>0</v>
      </c>
      <c r="AD806" t="s">
        <v>1881</v>
      </c>
    </row>
    <row r="807" spans="1:30" x14ac:dyDescent="0.25">
      <c r="H807" t="s">
        <v>1882</v>
      </c>
    </row>
    <row r="808" spans="1:30" x14ac:dyDescent="0.25">
      <c r="A808">
        <v>401</v>
      </c>
      <c r="B808">
        <v>4558</v>
      </c>
      <c r="C808" t="s">
        <v>1883</v>
      </c>
      <c r="D808" t="s">
        <v>49</v>
      </c>
      <c r="E808" t="s">
        <v>263</v>
      </c>
      <c r="F808" t="s">
        <v>1884</v>
      </c>
      <c r="G808" t="str">
        <f>"00018916"</f>
        <v>00018916</v>
      </c>
      <c r="H808" t="s">
        <v>171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30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84</v>
      </c>
      <c r="W808">
        <v>588</v>
      </c>
      <c r="X808">
        <v>0</v>
      </c>
      <c r="Z808">
        <v>0</v>
      </c>
      <c r="AA808">
        <v>0</v>
      </c>
      <c r="AB808">
        <v>0</v>
      </c>
      <c r="AC808">
        <v>0</v>
      </c>
      <c r="AD808" t="s">
        <v>1885</v>
      </c>
    </row>
    <row r="809" spans="1:30" x14ac:dyDescent="0.25">
      <c r="H809" t="s">
        <v>1886</v>
      </c>
    </row>
    <row r="810" spans="1:30" x14ac:dyDescent="0.25">
      <c r="A810">
        <v>402</v>
      </c>
      <c r="B810">
        <v>1335</v>
      </c>
      <c r="C810" t="s">
        <v>1887</v>
      </c>
      <c r="D810" t="s">
        <v>1888</v>
      </c>
      <c r="E810" t="s">
        <v>1008</v>
      </c>
      <c r="F810" t="s">
        <v>1889</v>
      </c>
      <c r="G810" t="str">
        <f>"00268690"</f>
        <v>00268690</v>
      </c>
      <c r="H810" t="s">
        <v>1890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72</v>
      </c>
      <c r="W810">
        <v>504</v>
      </c>
      <c r="X810">
        <v>0</v>
      </c>
      <c r="Z810">
        <v>0</v>
      </c>
      <c r="AA810">
        <v>0</v>
      </c>
      <c r="AB810">
        <v>0</v>
      </c>
      <c r="AC810">
        <v>0</v>
      </c>
      <c r="AD810" t="s">
        <v>1891</v>
      </c>
    </row>
    <row r="811" spans="1:30" x14ac:dyDescent="0.25">
      <c r="H811" t="s">
        <v>1892</v>
      </c>
    </row>
    <row r="812" spans="1:30" x14ac:dyDescent="0.25">
      <c r="A812">
        <v>403</v>
      </c>
      <c r="B812">
        <v>4930</v>
      </c>
      <c r="C812" t="s">
        <v>1893</v>
      </c>
      <c r="D812" t="s">
        <v>1894</v>
      </c>
      <c r="E812" t="s">
        <v>1895</v>
      </c>
      <c r="F812" t="s">
        <v>1896</v>
      </c>
      <c r="G812" t="str">
        <f>"00358397"</f>
        <v>00358397</v>
      </c>
      <c r="H812" t="s">
        <v>103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30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84</v>
      </c>
      <c r="W812">
        <v>588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1897</v>
      </c>
    </row>
    <row r="813" spans="1:30" x14ac:dyDescent="0.25">
      <c r="H813" t="s">
        <v>1898</v>
      </c>
    </row>
    <row r="814" spans="1:30" x14ac:dyDescent="0.25">
      <c r="A814">
        <v>404</v>
      </c>
      <c r="B814">
        <v>3695</v>
      </c>
      <c r="C814" t="s">
        <v>1899</v>
      </c>
      <c r="D814" t="s">
        <v>810</v>
      </c>
      <c r="E814" t="s">
        <v>15</v>
      </c>
      <c r="F814" t="s">
        <v>1900</v>
      </c>
      <c r="G814" t="str">
        <f>"00355944"</f>
        <v>00355944</v>
      </c>
      <c r="H814" t="s">
        <v>1901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70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84</v>
      </c>
      <c r="W814">
        <v>588</v>
      </c>
      <c r="X814">
        <v>0</v>
      </c>
      <c r="Z814">
        <v>0</v>
      </c>
      <c r="AA814">
        <v>0</v>
      </c>
      <c r="AB814">
        <v>0</v>
      </c>
      <c r="AC814">
        <v>0</v>
      </c>
      <c r="AD814" t="s">
        <v>1902</v>
      </c>
    </row>
    <row r="815" spans="1:30" x14ac:dyDescent="0.25">
      <c r="H815" t="s">
        <v>1903</v>
      </c>
    </row>
    <row r="816" spans="1:30" x14ac:dyDescent="0.25">
      <c r="A816">
        <v>405</v>
      </c>
      <c r="B816">
        <v>543</v>
      </c>
      <c r="C816" t="s">
        <v>1904</v>
      </c>
      <c r="D816" t="s">
        <v>837</v>
      </c>
      <c r="E816" t="s">
        <v>1905</v>
      </c>
      <c r="F816" t="s">
        <v>1906</v>
      </c>
      <c r="G816" t="str">
        <f>"201604000255"</f>
        <v>201604000255</v>
      </c>
      <c r="H816" t="s">
        <v>1654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70</v>
      </c>
      <c r="U816">
        <v>0</v>
      </c>
      <c r="V816">
        <v>84</v>
      </c>
      <c r="W816">
        <v>588</v>
      </c>
      <c r="X816">
        <v>0</v>
      </c>
      <c r="Z816">
        <v>0</v>
      </c>
      <c r="AA816">
        <v>0</v>
      </c>
      <c r="AB816">
        <v>0</v>
      </c>
      <c r="AC816">
        <v>0</v>
      </c>
      <c r="AD816" t="s">
        <v>1907</v>
      </c>
    </row>
    <row r="817" spans="1:30" x14ac:dyDescent="0.25">
      <c r="H817" t="s">
        <v>491</v>
      </c>
    </row>
    <row r="818" spans="1:30" x14ac:dyDescent="0.25">
      <c r="A818">
        <v>406</v>
      </c>
      <c r="B818">
        <v>2674</v>
      </c>
      <c r="C818" t="s">
        <v>1908</v>
      </c>
      <c r="D818" t="s">
        <v>169</v>
      </c>
      <c r="E818" t="s">
        <v>70</v>
      </c>
      <c r="F818" t="s">
        <v>1909</v>
      </c>
      <c r="G818" t="str">
        <f>"00368426"</f>
        <v>00368426</v>
      </c>
      <c r="H818" t="s">
        <v>1910</v>
      </c>
      <c r="I818">
        <v>0</v>
      </c>
      <c r="J818">
        <v>0</v>
      </c>
      <c r="K818">
        <v>0</v>
      </c>
      <c r="L818">
        <v>0</v>
      </c>
      <c r="M818">
        <v>100</v>
      </c>
      <c r="N818">
        <v>70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46</v>
      </c>
      <c r="W818">
        <v>322</v>
      </c>
      <c r="X818">
        <v>0</v>
      </c>
      <c r="Z818">
        <v>0</v>
      </c>
      <c r="AA818">
        <v>0</v>
      </c>
      <c r="AB818">
        <v>0</v>
      </c>
      <c r="AC818">
        <v>0</v>
      </c>
      <c r="AD818" t="s">
        <v>1911</v>
      </c>
    </row>
    <row r="819" spans="1:30" x14ac:dyDescent="0.25">
      <c r="H819" t="s">
        <v>1912</v>
      </c>
    </row>
    <row r="820" spans="1:30" x14ac:dyDescent="0.25">
      <c r="A820">
        <v>407</v>
      </c>
      <c r="B820">
        <v>4685</v>
      </c>
      <c r="C820" t="s">
        <v>1913</v>
      </c>
      <c r="D820" t="s">
        <v>1292</v>
      </c>
      <c r="E820" t="s">
        <v>141</v>
      </c>
      <c r="F820" t="s">
        <v>1914</v>
      </c>
      <c r="G820" t="str">
        <f>"00018310"</f>
        <v>00018310</v>
      </c>
      <c r="H820" t="s">
        <v>1915</v>
      </c>
      <c r="I820">
        <v>0</v>
      </c>
      <c r="J820">
        <v>0</v>
      </c>
      <c r="K820">
        <v>0</v>
      </c>
      <c r="L820">
        <v>0</v>
      </c>
      <c r="M820">
        <v>100</v>
      </c>
      <c r="N820">
        <v>70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84</v>
      </c>
      <c r="W820">
        <v>588</v>
      </c>
      <c r="X820">
        <v>0</v>
      </c>
      <c r="Z820">
        <v>0</v>
      </c>
      <c r="AA820">
        <v>0</v>
      </c>
      <c r="AB820">
        <v>0</v>
      </c>
      <c r="AC820">
        <v>0</v>
      </c>
      <c r="AD820" t="s">
        <v>1916</v>
      </c>
    </row>
    <row r="821" spans="1:30" x14ac:dyDescent="0.25">
      <c r="H821" t="s">
        <v>1917</v>
      </c>
    </row>
    <row r="822" spans="1:30" x14ac:dyDescent="0.25">
      <c r="A822">
        <v>408</v>
      </c>
      <c r="B822">
        <v>803</v>
      </c>
      <c r="C822" t="s">
        <v>1918</v>
      </c>
      <c r="D822" t="s">
        <v>262</v>
      </c>
      <c r="E822" t="s">
        <v>56</v>
      </c>
      <c r="F822" t="s">
        <v>1919</v>
      </c>
      <c r="G822" t="str">
        <f>"00040177"</f>
        <v>00040177</v>
      </c>
      <c r="H822" t="s">
        <v>281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30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84</v>
      </c>
      <c r="W822">
        <v>588</v>
      </c>
      <c r="X822">
        <v>0</v>
      </c>
      <c r="Z822">
        <v>0</v>
      </c>
      <c r="AA822">
        <v>0</v>
      </c>
      <c r="AB822">
        <v>0</v>
      </c>
      <c r="AC822">
        <v>0</v>
      </c>
      <c r="AD822" t="s">
        <v>1920</v>
      </c>
    </row>
    <row r="823" spans="1:30" x14ac:dyDescent="0.25">
      <c r="H823" t="s">
        <v>1921</v>
      </c>
    </row>
    <row r="824" spans="1:30" x14ac:dyDescent="0.25">
      <c r="A824">
        <v>409</v>
      </c>
      <c r="B824">
        <v>899</v>
      </c>
      <c r="C824" t="s">
        <v>1661</v>
      </c>
      <c r="D824" t="s">
        <v>514</v>
      </c>
      <c r="E824" t="s">
        <v>1557</v>
      </c>
      <c r="F824" t="s">
        <v>1922</v>
      </c>
      <c r="G824" t="str">
        <f>"201407000277"</f>
        <v>201407000277</v>
      </c>
      <c r="H824">
        <v>704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70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26</v>
      </c>
      <c r="W824">
        <v>182</v>
      </c>
      <c r="X824">
        <v>0</v>
      </c>
      <c r="Z824">
        <v>1</v>
      </c>
      <c r="AA824">
        <v>0</v>
      </c>
      <c r="AB824">
        <v>24</v>
      </c>
      <c r="AC824">
        <v>408</v>
      </c>
      <c r="AD824">
        <v>1364</v>
      </c>
    </row>
    <row r="825" spans="1:30" x14ac:dyDescent="0.25">
      <c r="H825" t="s">
        <v>1923</v>
      </c>
    </row>
    <row r="826" spans="1:30" x14ac:dyDescent="0.25">
      <c r="A826">
        <v>410</v>
      </c>
      <c r="B826">
        <v>2319</v>
      </c>
      <c r="C826" t="s">
        <v>1924</v>
      </c>
      <c r="D826" t="s">
        <v>62</v>
      </c>
      <c r="E826" t="s">
        <v>119</v>
      </c>
      <c r="F826" t="s">
        <v>1925</v>
      </c>
      <c r="G826" t="str">
        <f>"201410004094"</f>
        <v>201410004094</v>
      </c>
      <c r="H826" t="s">
        <v>17</v>
      </c>
      <c r="I826">
        <v>150</v>
      </c>
      <c r="J826">
        <v>0</v>
      </c>
      <c r="K826">
        <v>0</v>
      </c>
      <c r="L826">
        <v>200</v>
      </c>
      <c r="M826">
        <v>0</v>
      </c>
      <c r="N826">
        <v>70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24</v>
      </c>
      <c r="W826">
        <v>168</v>
      </c>
      <c r="X826">
        <v>0</v>
      </c>
      <c r="Z826">
        <v>0</v>
      </c>
      <c r="AA826">
        <v>0</v>
      </c>
      <c r="AB826">
        <v>0</v>
      </c>
      <c r="AC826">
        <v>0</v>
      </c>
      <c r="AD826" t="s">
        <v>1926</v>
      </c>
    </row>
    <row r="827" spans="1:30" x14ac:dyDescent="0.25">
      <c r="H827" t="s">
        <v>1927</v>
      </c>
    </row>
    <row r="828" spans="1:30" x14ac:dyDescent="0.25">
      <c r="A828">
        <v>411</v>
      </c>
      <c r="B828">
        <v>2197</v>
      </c>
      <c r="C828" t="s">
        <v>1928</v>
      </c>
      <c r="D828" t="s">
        <v>279</v>
      </c>
      <c r="E828" t="s">
        <v>1929</v>
      </c>
      <c r="F828" t="s">
        <v>1930</v>
      </c>
      <c r="G828" t="str">
        <f>"201410012725"</f>
        <v>201410012725</v>
      </c>
      <c r="H828" t="s">
        <v>1414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70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84</v>
      </c>
      <c r="W828">
        <v>588</v>
      </c>
      <c r="X828">
        <v>0</v>
      </c>
      <c r="Z828">
        <v>0</v>
      </c>
      <c r="AA828">
        <v>0</v>
      </c>
      <c r="AB828">
        <v>0</v>
      </c>
      <c r="AC828">
        <v>0</v>
      </c>
      <c r="AD828" t="s">
        <v>1931</v>
      </c>
    </row>
    <row r="829" spans="1:30" x14ac:dyDescent="0.25">
      <c r="H829" t="s">
        <v>1932</v>
      </c>
    </row>
    <row r="830" spans="1:30" x14ac:dyDescent="0.25">
      <c r="A830">
        <v>412</v>
      </c>
      <c r="B830">
        <v>1283</v>
      </c>
      <c r="C830" t="s">
        <v>1933</v>
      </c>
      <c r="D830" t="s">
        <v>1934</v>
      </c>
      <c r="E830" t="s">
        <v>70</v>
      </c>
      <c r="F830" t="s">
        <v>1935</v>
      </c>
      <c r="G830" t="str">
        <f>"00020231"</f>
        <v>00020231</v>
      </c>
      <c r="H830" t="s">
        <v>817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70</v>
      </c>
      <c r="O830">
        <v>0</v>
      </c>
      <c r="P830">
        <v>0</v>
      </c>
      <c r="Q830">
        <v>70</v>
      </c>
      <c r="R830">
        <v>0</v>
      </c>
      <c r="S830">
        <v>0</v>
      </c>
      <c r="T830">
        <v>0</v>
      </c>
      <c r="U830">
        <v>0</v>
      </c>
      <c r="V830">
        <v>64</v>
      </c>
      <c r="W830">
        <v>448</v>
      </c>
      <c r="X830">
        <v>0</v>
      </c>
      <c r="Z830">
        <v>0</v>
      </c>
      <c r="AA830">
        <v>0</v>
      </c>
      <c r="AB830">
        <v>0</v>
      </c>
      <c r="AC830">
        <v>0</v>
      </c>
      <c r="AD830" t="s">
        <v>1936</v>
      </c>
    </row>
    <row r="831" spans="1:30" x14ac:dyDescent="0.25">
      <c r="H831" t="s">
        <v>1937</v>
      </c>
    </row>
    <row r="832" spans="1:30" x14ac:dyDescent="0.25">
      <c r="A832">
        <v>413</v>
      </c>
      <c r="B832">
        <v>1937</v>
      </c>
      <c r="C832" t="s">
        <v>1938</v>
      </c>
      <c r="D832" t="s">
        <v>49</v>
      </c>
      <c r="E832" t="s">
        <v>88</v>
      </c>
      <c r="F832" t="s">
        <v>1939</v>
      </c>
      <c r="G832" t="str">
        <f>"00244179"</f>
        <v>00244179</v>
      </c>
      <c r="H832">
        <v>715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50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84</v>
      </c>
      <c r="W832">
        <v>588</v>
      </c>
      <c r="X832">
        <v>0</v>
      </c>
      <c r="Z832">
        <v>0</v>
      </c>
      <c r="AA832">
        <v>0</v>
      </c>
      <c r="AB832">
        <v>0</v>
      </c>
      <c r="AC832">
        <v>0</v>
      </c>
      <c r="AD832">
        <v>1353</v>
      </c>
    </row>
    <row r="833" spans="1:30" x14ac:dyDescent="0.25">
      <c r="H833" t="s">
        <v>1940</v>
      </c>
    </row>
    <row r="834" spans="1:30" x14ac:dyDescent="0.25">
      <c r="A834">
        <v>414</v>
      </c>
      <c r="B834">
        <v>5218</v>
      </c>
      <c r="C834" t="s">
        <v>1941</v>
      </c>
      <c r="D834" t="s">
        <v>156</v>
      </c>
      <c r="E834" t="s">
        <v>263</v>
      </c>
      <c r="F834" t="s">
        <v>1942</v>
      </c>
      <c r="G834" t="str">
        <f>"00183170"</f>
        <v>00183170</v>
      </c>
      <c r="H834" t="s">
        <v>205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70</v>
      </c>
      <c r="U834">
        <v>0</v>
      </c>
      <c r="V834">
        <v>84</v>
      </c>
      <c r="W834">
        <v>588</v>
      </c>
      <c r="X834">
        <v>0</v>
      </c>
      <c r="Z834">
        <v>0</v>
      </c>
      <c r="AA834">
        <v>0</v>
      </c>
      <c r="AB834">
        <v>0</v>
      </c>
      <c r="AC834">
        <v>0</v>
      </c>
      <c r="AD834" t="s">
        <v>1943</v>
      </c>
    </row>
    <row r="835" spans="1:30" x14ac:dyDescent="0.25">
      <c r="H835" t="s">
        <v>1944</v>
      </c>
    </row>
    <row r="836" spans="1:30" x14ac:dyDescent="0.25">
      <c r="A836">
        <v>415</v>
      </c>
      <c r="B836">
        <v>3836</v>
      </c>
      <c r="C836" t="s">
        <v>1945</v>
      </c>
      <c r="D836" t="s">
        <v>590</v>
      </c>
      <c r="E836" t="s">
        <v>273</v>
      </c>
      <c r="F836" t="s">
        <v>1946</v>
      </c>
      <c r="G836" t="str">
        <f>"201504001095"</f>
        <v>201504001095</v>
      </c>
      <c r="H836">
        <v>693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70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84</v>
      </c>
      <c r="W836">
        <v>588</v>
      </c>
      <c r="X836">
        <v>0</v>
      </c>
      <c r="Z836">
        <v>0</v>
      </c>
      <c r="AA836">
        <v>0</v>
      </c>
      <c r="AB836">
        <v>0</v>
      </c>
      <c r="AC836">
        <v>0</v>
      </c>
      <c r="AD836">
        <v>1351</v>
      </c>
    </row>
    <row r="837" spans="1:30" x14ac:dyDescent="0.25">
      <c r="H837" t="s">
        <v>1947</v>
      </c>
    </row>
    <row r="838" spans="1:30" x14ac:dyDescent="0.25">
      <c r="A838">
        <v>416</v>
      </c>
      <c r="B838">
        <v>2369</v>
      </c>
      <c r="C838" t="s">
        <v>1948</v>
      </c>
      <c r="D838" t="s">
        <v>70</v>
      </c>
      <c r="E838" t="s">
        <v>279</v>
      </c>
      <c r="F838" t="s">
        <v>1949</v>
      </c>
      <c r="G838" t="str">
        <f>"00040641"</f>
        <v>00040641</v>
      </c>
      <c r="H838" t="s">
        <v>1811</v>
      </c>
      <c r="I838">
        <v>0</v>
      </c>
      <c r="J838">
        <v>0</v>
      </c>
      <c r="K838">
        <v>0</v>
      </c>
      <c r="L838">
        <v>200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36</v>
      </c>
      <c r="W838">
        <v>252</v>
      </c>
      <c r="X838">
        <v>0</v>
      </c>
      <c r="Z838">
        <v>0</v>
      </c>
      <c r="AA838">
        <v>0</v>
      </c>
      <c r="AB838">
        <v>8</v>
      </c>
      <c r="AC838">
        <v>136</v>
      </c>
      <c r="AD838" t="s">
        <v>1950</v>
      </c>
    </row>
    <row r="839" spans="1:30" x14ac:dyDescent="0.25">
      <c r="H839" t="s">
        <v>1951</v>
      </c>
    </row>
    <row r="840" spans="1:30" x14ac:dyDescent="0.25">
      <c r="A840">
        <v>417</v>
      </c>
      <c r="B840">
        <v>394</v>
      </c>
      <c r="C840" t="s">
        <v>1952</v>
      </c>
      <c r="D840" t="s">
        <v>169</v>
      </c>
      <c r="E840" t="s">
        <v>70</v>
      </c>
      <c r="F840" t="s">
        <v>1953</v>
      </c>
      <c r="G840" t="str">
        <f>"201504001169"</f>
        <v>201504001169</v>
      </c>
      <c r="H840" t="s">
        <v>1954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70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84</v>
      </c>
      <c r="W840">
        <v>588</v>
      </c>
      <c r="X840">
        <v>0</v>
      </c>
      <c r="Z840">
        <v>0</v>
      </c>
      <c r="AA840">
        <v>0</v>
      </c>
      <c r="AB840">
        <v>0</v>
      </c>
      <c r="AC840">
        <v>0</v>
      </c>
      <c r="AD840" t="s">
        <v>1955</v>
      </c>
    </row>
    <row r="841" spans="1:30" x14ac:dyDescent="0.25">
      <c r="H841" t="s">
        <v>1956</v>
      </c>
    </row>
    <row r="842" spans="1:30" x14ac:dyDescent="0.25">
      <c r="A842">
        <v>418</v>
      </c>
      <c r="B842">
        <v>3758</v>
      </c>
      <c r="C842" t="s">
        <v>1957</v>
      </c>
      <c r="D842" t="s">
        <v>725</v>
      </c>
      <c r="E842" t="s">
        <v>1557</v>
      </c>
      <c r="F842" t="s">
        <v>1958</v>
      </c>
      <c r="G842" t="str">
        <f>"00143375"</f>
        <v>00143375</v>
      </c>
      <c r="H842" t="s">
        <v>606</v>
      </c>
      <c r="I842">
        <v>0</v>
      </c>
      <c r="J842">
        <v>0</v>
      </c>
      <c r="K842">
        <v>0</v>
      </c>
      <c r="L842">
        <v>200</v>
      </c>
      <c r="M842">
        <v>0</v>
      </c>
      <c r="N842">
        <v>50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44</v>
      </c>
      <c r="W842">
        <v>308</v>
      </c>
      <c r="X842">
        <v>0</v>
      </c>
      <c r="Z842">
        <v>0</v>
      </c>
      <c r="AA842">
        <v>0</v>
      </c>
      <c r="AB842">
        <v>0</v>
      </c>
      <c r="AC842">
        <v>0</v>
      </c>
      <c r="AD842" t="s">
        <v>1959</v>
      </c>
    </row>
    <row r="843" spans="1:30" x14ac:dyDescent="0.25">
      <c r="H843" t="s">
        <v>1960</v>
      </c>
    </row>
    <row r="844" spans="1:30" x14ac:dyDescent="0.25">
      <c r="A844">
        <v>419</v>
      </c>
      <c r="B844">
        <v>4677</v>
      </c>
      <c r="C844" t="s">
        <v>1961</v>
      </c>
      <c r="D844" t="s">
        <v>70</v>
      </c>
      <c r="E844" t="s">
        <v>15</v>
      </c>
      <c r="F844" t="s">
        <v>1962</v>
      </c>
      <c r="G844" t="str">
        <f>"201412006274"</f>
        <v>201412006274</v>
      </c>
      <c r="H844" t="s">
        <v>358</v>
      </c>
      <c r="I844">
        <v>0</v>
      </c>
      <c r="J844">
        <v>0</v>
      </c>
      <c r="K844">
        <v>0</v>
      </c>
      <c r="L844">
        <v>260</v>
      </c>
      <c r="M844">
        <v>0</v>
      </c>
      <c r="N844">
        <v>70</v>
      </c>
      <c r="O844">
        <v>30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24</v>
      </c>
      <c r="W844">
        <v>168</v>
      </c>
      <c r="X844">
        <v>0</v>
      </c>
      <c r="Z844">
        <v>0</v>
      </c>
      <c r="AA844">
        <v>0</v>
      </c>
      <c r="AB844">
        <v>0</v>
      </c>
      <c r="AC844">
        <v>0</v>
      </c>
      <c r="AD844" t="s">
        <v>1963</v>
      </c>
    </row>
    <row r="845" spans="1:30" x14ac:dyDescent="0.25">
      <c r="H845" t="s">
        <v>1964</v>
      </c>
    </row>
    <row r="846" spans="1:30" x14ac:dyDescent="0.25">
      <c r="A846">
        <v>420</v>
      </c>
      <c r="B846">
        <v>397</v>
      </c>
      <c r="C846" t="s">
        <v>1965</v>
      </c>
      <c r="D846" t="s">
        <v>62</v>
      </c>
      <c r="E846" t="s">
        <v>49</v>
      </c>
      <c r="F846" t="s">
        <v>1966</v>
      </c>
      <c r="G846" t="str">
        <f>"00214355"</f>
        <v>00214355</v>
      </c>
      <c r="H846" t="s">
        <v>1018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70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84</v>
      </c>
      <c r="W846">
        <v>588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1967</v>
      </c>
    </row>
    <row r="847" spans="1:30" x14ac:dyDescent="0.25">
      <c r="H847" t="s">
        <v>1968</v>
      </c>
    </row>
    <row r="848" spans="1:30" x14ac:dyDescent="0.25">
      <c r="A848">
        <v>421</v>
      </c>
      <c r="B848">
        <v>1016</v>
      </c>
      <c r="C848" t="s">
        <v>1969</v>
      </c>
      <c r="D848" t="s">
        <v>279</v>
      </c>
      <c r="E848" t="s">
        <v>111</v>
      </c>
      <c r="F848" t="s">
        <v>1970</v>
      </c>
      <c r="G848" t="str">
        <f>"201410012770"</f>
        <v>201410012770</v>
      </c>
      <c r="H848" t="s">
        <v>968</v>
      </c>
      <c r="I848">
        <v>0</v>
      </c>
      <c r="J848">
        <v>0</v>
      </c>
      <c r="K848">
        <v>0</v>
      </c>
      <c r="L848">
        <v>200</v>
      </c>
      <c r="M848">
        <v>0</v>
      </c>
      <c r="N848">
        <v>70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40</v>
      </c>
      <c r="W848">
        <v>280</v>
      </c>
      <c r="X848">
        <v>0</v>
      </c>
      <c r="Z848">
        <v>1</v>
      </c>
      <c r="AA848">
        <v>0</v>
      </c>
      <c r="AB848">
        <v>0</v>
      </c>
      <c r="AC848">
        <v>0</v>
      </c>
      <c r="AD848" t="s">
        <v>1971</v>
      </c>
    </row>
    <row r="849" spans="1:30" x14ac:dyDescent="0.25">
      <c r="H849" t="s">
        <v>1972</v>
      </c>
    </row>
    <row r="850" spans="1:30" x14ac:dyDescent="0.25">
      <c r="A850">
        <v>422</v>
      </c>
      <c r="B850">
        <v>1715</v>
      </c>
      <c r="C850" t="s">
        <v>714</v>
      </c>
      <c r="D850" t="s">
        <v>1417</v>
      </c>
      <c r="E850" t="s">
        <v>70</v>
      </c>
      <c r="F850" t="s">
        <v>1973</v>
      </c>
      <c r="G850" t="str">
        <f>"201511008945"</f>
        <v>201511008945</v>
      </c>
      <c r="H850" t="s">
        <v>265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70</v>
      </c>
      <c r="O850">
        <v>30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63</v>
      </c>
      <c r="W850">
        <v>441</v>
      </c>
      <c r="X850">
        <v>0</v>
      </c>
      <c r="Z850">
        <v>0</v>
      </c>
      <c r="AA850">
        <v>0</v>
      </c>
      <c r="AB850">
        <v>0</v>
      </c>
      <c r="AC850">
        <v>0</v>
      </c>
      <c r="AD850" t="s">
        <v>1974</v>
      </c>
    </row>
    <row r="851" spans="1:30" x14ac:dyDescent="0.25">
      <c r="H851" t="s">
        <v>1975</v>
      </c>
    </row>
    <row r="852" spans="1:30" x14ac:dyDescent="0.25">
      <c r="A852">
        <v>423</v>
      </c>
      <c r="B852">
        <v>3092</v>
      </c>
      <c r="C852" t="s">
        <v>1976</v>
      </c>
      <c r="D852" t="s">
        <v>514</v>
      </c>
      <c r="E852" t="s">
        <v>56</v>
      </c>
      <c r="F852" t="s">
        <v>1977</v>
      </c>
      <c r="G852" t="str">
        <f>"00360824"</f>
        <v>00360824</v>
      </c>
      <c r="H852">
        <v>704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50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84</v>
      </c>
      <c r="W852">
        <v>588</v>
      </c>
      <c r="X852">
        <v>0</v>
      </c>
      <c r="Z852">
        <v>0</v>
      </c>
      <c r="AA852">
        <v>0</v>
      </c>
      <c r="AB852">
        <v>0</v>
      </c>
      <c r="AC852">
        <v>0</v>
      </c>
      <c r="AD852">
        <v>1342</v>
      </c>
    </row>
    <row r="853" spans="1:30" x14ac:dyDescent="0.25">
      <c r="H853" t="s">
        <v>1978</v>
      </c>
    </row>
    <row r="854" spans="1:30" x14ac:dyDescent="0.25">
      <c r="A854">
        <v>424</v>
      </c>
      <c r="B854">
        <v>4276</v>
      </c>
      <c r="C854" t="s">
        <v>1979</v>
      </c>
      <c r="D854" t="s">
        <v>70</v>
      </c>
      <c r="E854" t="s">
        <v>89</v>
      </c>
      <c r="F854" t="s">
        <v>1980</v>
      </c>
      <c r="G854" t="str">
        <f>"00358044"</f>
        <v>00358044</v>
      </c>
      <c r="H854" t="s">
        <v>1334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84</v>
      </c>
      <c r="W854">
        <v>588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1981</v>
      </c>
    </row>
    <row r="855" spans="1:30" x14ac:dyDescent="0.25">
      <c r="H855" t="s">
        <v>1982</v>
      </c>
    </row>
    <row r="856" spans="1:30" x14ac:dyDescent="0.25">
      <c r="A856">
        <v>425</v>
      </c>
      <c r="B856">
        <v>1896</v>
      </c>
      <c r="C856" t="s">
        <v>1983</v>
      </c>
      <c r="D856" t="s">
        <v>49</v>
      </c>
      <c r="E856" t="s">
        <v>70</v>
      </c>
      <c r="F856" t="s">
        <v>1984</v>
      </c>
      <c r="G856" t="str">
        <f>"201504003424"</f>
        <v>201504003424</v>
      </c>
      <c r="H856" t="s">
        <v>1847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70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72</v>
      </c>
      <c r="W856">
        <v>504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1985</v>
      </c>
    </row>
    <row r="857" spans="1:30" x14ac:dyDescent="0.25">
      <c r="H857" t="s">
        <v>1986</v>
      </c>
    </row>
    <row r="858" spans="1:30" x14ac:dyDescent="0.25">
      <c r="A858">
        <v>426</v>
      </c>
      <c r="B858">
        <v>219</v>
      </c>
      <c r="C858" t="s">
        <v>1987</v>
      </c>
      <c r="D858" t="s">
        <v>70</v>
      </c>
      <c r="E858" t="s">
        <v>62</v>
      </c>
      <c r="F858" t="s">
        <v>1988</v>
      </c>
      <c r="G858" t="str">
        <f>"201511038887"</f>
        <v>201511038887</v>
      </c>
      <c r="H858" t="s">
        <v>458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30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84</v>
      </c>
      <c r="W858">
        <v>588</v>
      </c>
      <c r="X858">
        <v>0</v>
      </c>
      <c r="Z858">
        <v>0</v>
      </c>
      <c r="AA858">
        <v>0</v>
      </c>
      <c r="AB858">
        <v>0</v>
      </c>
      <c r="AC858">
        <v>0</v>
      </c>
      <c r="AD858" t="s">
        <v>1985</v>
      </c>
    </row>
    <row r="859" spans="1:30" x14ac:dyDescent="0.25">
      <c r="H859" t="s">
        <v>1989</v>
      </c>
    </row>
    <row r="860" spans="1:30" x14ac:dyDescent="0.25">
      <c r="A860">
        <v>427</v>
      </c>
      <c r="B860">
        <v>4084</v>
      </c>
      <c r="C860" t="s">
        <v>1990</v>
      </c>
      <c r="D860" t="s">
        <v>62</v>
      </c>
      <c r="E860" t="s">
        <v>224</v>
      </c>
      <c r="F860" t="s">
        <v>1991</v>
      </c>
      <c r="G860" t="str">
        <f>"201504003561"</f>
        <v>201504003561</v>
      </c>
      <c r="H860" t="s">
        <v>121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81</v>
      </c>
      <c r="W860">
        <v>567</v>
      </c>
      <c r="X860">
        <v>0</v>
      </c>
      <c r="Z860">
        <v>0</v>
      </c>
      <c r="AA860">
        <v>0</v>
      </c>
      <c r="AB860">
        <v>0</v>
      </c>
      <c r="AC860">
        <v>0</v>
      </c>
      <c r="AD860" t="s">
        <v>1992</v>
      </c>
    </row>
    <row r="861" spans="1:30" x14ac:dyDescent="0.25">
      <c r="H861" t="s">
        <v>1993</v>
      </c>
    </row>
    <row r="862" spans="1:30" x14ac:dyDescent="0.25">
      <c r="A862">
        <v>428</v>
      </c>
      <c r="B862">
        <v>3904</v>
      </c>
      <c r="C862" t="s">
        <v>1994</v>
      </c>
      <c r="D862" t="s">
        <v>27</v>
      </c>
      <c r="E862" t="s">
        <v>101</v>
      </c>
      <c r="F862" t="s">
        <v>1995</v>
      </c>
      <c r="G862" t="str">
        <f>"00357534"</f>
        <v>00357534</v>
      </c>
      <c r="H862" t="s">
        <v>1996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30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84</v>
      </c>
      <c r="W862">
        <v>588</v>
      </c>
      <c r="X862">
        <v>0</v>
      </c>
      <c r="Z862">
        <v>0</v>
      </c>
      <c r="AA862">
        <v>0</v>
      </c>
      <c r="AB862">
        <v>0</v>
      </c>
      <c r="AC862">
        <v>0</v>
      </c>
      <c r="AD862" t="s">
        <v>1997</v>
      </c>
    </row>
    <row r="863" spans="1:30" x14ac:dyDescent="0.25">
      <c r="H863" t="s">
        <v>1998</v>
      </c>
    </row>
    <row r="864" spans="1:30" x14ac:dyDescent="0.25">
      <c r="A864">
        <v>429</v>
      </c>
      <c r="B864">
        <v>3129</v>
      </c>
      <c r="C864" t="s">
        <v>625</v>
      </c>
      <c r="D864" t="s">
        <v>62</v>
      </c>
      <c r="E864" t="s">
        <v>350</v>
      </c>
      <c r="F864" t="s">
        <v>1999</v>
      </c>
      <c r="G864" t="str">
        <f>"00275774"</f>
        <v>00275774</v>
      </c>
      <c r="H864" t="s">
        <v>281</v>
      </c>
      <c r="I864">
        <v>0</v>
      </c>
      <c r="J864">
        <v>0</v>
      </c>
      <c r="K864">
        <v>0</v>
      </c>
      <c r="L864">
        <v>200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51</v>
      </c>
      <c r="W864">
        <v>357</v>
      </c>
      <c r="X864">
        <v>0</v>
      </c>
      <c r="Z864">
        <v>0</v>
      </c>
      <c r="AA864">
        <v>0</v>
      </c>
      <c r="AB864">
        <v>0</v>
      </c>
      <c r="AC864">
        <v>0</v>
      </c>
      <c r="AD864" t="s">
        <v>2000</v>
      </c>
    </row>
    <row r="865" spans="1:30" x14ac:dyDescent="0.25">
      <c r="H865">
        <v>1069</v>
      </c>
    </row>
    <row r="866" spans="1:30" x14ac:dyDescent="0.25">
      <c r="A866">
        <v>430</v>
      </c>
      <c r="B866">
        <v>4058</v>
      </c>
      <c r="C866" t="s">
        <v>2001</v>
      </c>
      <c r="D866" t="s">
        <v>1188</v>
      </c>
      <c r="E866" t="s">
        <v>62</v>
      </c>
      <c r="F866" t="s">
        <v>2002</v>
      </c>
      <c r="G866" t="str">
        <f>"00028478"</f>
        <v>00028478</v>
      </c>
      <c r="H866">
        <v>715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30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84</v>
      </c>
      <c r="W866">
        <v>588</v>
      </c>
      <c r="X866">
        <v>0</v>
      </c>
      <c r="Z866">
        <v>0</v>
      </c>
      <c r="AA866">
        <v>0</v>
      </c>
      <c r="AB866">
        <v>0</v>
      </c>
      <c r="AC866">
        <v>0</v>
      </c>
      <c r="AD866">
        <v>1333</v>
      </c>
    </row>
    <row r="867" spans="1:30" x14ac:dyDescent="0.25">
      <c r="H867" t="s">
        <v>2003</v>
      </c>
    </row>
    <row r="868" spans="1:30" x14ac:dyDescent="0.25">
      <c r="A868">
        <v>431</v>
      </c>
      <c r="B868">
        <v>1190</v>
      </c>
      <c r="C868" t="s">
        <v>1244</v>
      </c>
      <c r="D868" t="s">
        <v>119</v>
      </c>
      <c r="E868" t="s">
        <v>341</v>
      </c>
      <c r="F868" t="s">
        <v>2004</v>
      </c>
      <c r="G868" t="str">
        <f>"00311474"</f>
        <v>00311474</v>
      </c>
      <c r="H868">
        <v>715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84</v>
      </c>
      <c r="W868">
        <v>588</v>
      </c>
      <c r="X868">
        <v>0</v>
      </c>
      <c r="Z868">
        <v>0</v>
      </c>
      <c r="AA868">
        <v>0</v>
      </c>
      <c r="AB868">
        <v>0</v>
      </c>
      <c r="AC868">
        <v>0</v>
      </c>
      <c r="AD868">
        <v>1333</v>
      </c>
    </row>
    <row r="869" spans="1:30" x14ac:dyDescent="0.25">
      <c r="H869" t="s">
        <v>2005</v>
      </c>
    </row>
    <row r="870" spans="1:30" x14ac:dyDescent="0.25">
      <c r="A870">
        <v>432</v>
      </c>
      <c r="B870">
        <v>3744</v>
      </c>
      <c r="C870" t="s">
        <v>2006</v>
      </c>
      <c r="D870" t="s">
        <v>70</v>
      </c>
      <c r="E870" t="s">
        <v>62</v>
      </c>
      <c r="F870" t="s">
        <v>2007</v>
      </c>
      <c r="G870" t="str">
        <f>"00366229"</f>
        <v>00366229</v>
      </c>
      <c r="H870" t="s">
        <v>1226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84</v>
      </c>
      <c r="W870">
        <v>588</v>
      </c>
      <c r="X870">
        <v>0</v>
      </c>
      <c r="Z870">
        <v>0</v>
      </c>
      <c r="AA870">
        <v>0</v>
      </c>
      <c r="AB870">
        <v>0</v>
      </c>
      <c r="AC870">
        <v>0</v>
      </c>
      <c r="AD870" t="s">
        <v>2008</v>
      </c>
    </row>
    <row r="871" spans="1:30" x14ac:dyDescent="0.25">
      <c r="H871">
        <v>1069</v>
      </c>
    </row>
    <row r="872" spans="1:30" x14ac:dyDescent="0.25">
      <c r="A872">
        <v>433</v>
      </c>
      <c r="B872">
        <v>4707</v>
      </c>
      <c r="C872" t="s">
        <v>2009</v>
      </c>
      <c r="D872" t="s">
        <v>988</v>
      </c>
      <c r="E872" t="s">
        <v>2010</v>
      </c>
      <c r="F872" t="s">
        <v>2011</v>
      </c>
      <c r="G872" t="str">
        <f>"00017308"</f>
        <v>00017308</v>
      </c>
      <c r="H872">
        <v>836</v>
      </c>
      <c r="I872">
        <v>0</v>
      </c>
      <c r="J872">
        <v>0</v>
      </c>
      <c r="K872">
        <v>0</v>
      </c>
      <c r="L872">
        <v>200</v>
      </c>
      <c r="M872">
        <v>0</v>
      </c>
      <c r="N872">
        <v>70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32</v>
      </c>
      <c r="W872">
        <v>224</v>
      </c>
      <c r="X872">
        <v>0</v>
      </c>
      <c r="Z872">
        <v>0</v>
      </c>
      <c r="AA872">
        <v>0</v>
      </c>
      <c r="AB872">
        <v>0</v>
      </c>
      <c r="AC872">
        <v>0</v>
      </c>
      <c r="AD872">
        <v>1330</v>
      </c>
    </row>
    <row r="873" spans="1:30" x14ac:dyDescent="0.25">
      <c r="H873" t="s">
        <v>2012</v>
      </c>
    </row>
    <row r="874" spans="1:30" x14ac:dyDescent="0.25">
      <c r="A874">
        <v>434</v>
      </c>
      <c r="B874">
        <v>3689</v>
      </c>
      <c r="C874" t="s">
        <v>2013</v>
      </c>
      <c r="D874" t="s">
        <v>2014</v>
      </c>
      <c r="E874" t="s">
        <v>70</v>
      </c>
      <c r="F874" t="s">
        <v>2015</v>
      </c>
      <c r="G874" t="str">
        <f>"200801008803"</f>
        <v>200801008803</v>
      </c>
      <c r="H874">
        <v>759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30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73</v>
      </c>
      <c r="W874">
        <v>511</v>
      </c>
      <c r="X874">
        <v>0</v>
      </c>
      <c r="Z874">
        <v>0</v>
      </c>
      <c r="AA874">
        <v>0</v>
      </c>
      <c r="AB874">
        <v>0</v>
      </c>
      <c r="AC874">
        <v>0</v>
      </c>
      <c r="AD874">
        <v>1330</v>
      </c>
    </row>
    <row r="875" spans="1:30" x14ac:dyDescent="0.25">
      <c r="H875" t="s">
        <v>2016</v>
      </c>
    </row>
    <row r="876" spans="1:30" x14ac:dyDescent="0.25">
      <c r="A876">
        <v>435</v>
      </c>
      <c r="B876">
        <v>3956</v>
      </c>
      <c r="C876" t="s">
        <v>1244</v>
      </c>
      <c r="D876" t="s">
        <v>49</v>
      </c>
      <c r="E876" t="s">
        <v>62</v>
      </c>
      <c r="F876" t="s">
        <v>2017</v>
      </c>
      <c r="G876" t="str">
        <f>"00367278"</f>
        <v>00367278</v>
      </c>
      <c r="H876">
        <v>671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70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84</v>
      </c>
      <c r="W876">
        <v>588</v>
      </c>
      <c r="X876">
        <v>0</v>
      </c>
      <c r="Z876">
        <v>0</v>
      </c>
      <c r="AA876">
        <v>0</v>
      </c>
      <c r="AB876">
        <v>0</v>
      </c>
      <c r="AC876">
        <v>0</v>
      </c>
      <c r="AD876">
        <v>1329</v>
      </c>
    </row>
    <row r="877" spans="1:30" x14ac:dyDescent="0.25">
      <c r="H877" t="s">
        <v>2018</v>
      </c>
    </row>
    <row r="878" spans="1:30" x14ac:dyDescent="0.25">
      <c r="A878">
        <v>436</v>
      </c>
      <c r="B878">
        <v>3965</v>
      </c>
      <c r="C878" t="s">
        <v>2019</v>
      </c>
      <c r="D878" t="s">
        <v>341</v>
      </c>
      <c r="E878" t="s">
        <v>49</v>
      </c>
      <c r="F878" t="s">
        <v>2020</v>
      </c>
      <c r="G878" t="str">
        <f>"00313333"</f>
        <v>00313333</v>
      </c>
      <c r="H878" t="s">
        <v>2021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70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84</v>
      </c>
      <c r="W878">
        <v>588</v>
      </c>
      <c r="X878">
        <v>0</v>
      </c>
      <c r="Z878">
        <v>0</v>
      </c>
      <c r="AA878">
        <v>0</v>
      </c>
      <c r="AB878">
        <v>0</v>
      </c>
      <c r="AC878">
        <v>0</v>
      </c>
      <c r="AD878" t="s">
        <v>2022</v>
      </c>
    </row>
    <row r="879" spans="1:30" x14ac:dyDescent="0.25">
      <c r="H879" t="s">
        <v>2023</v>
      </c>
    </row>
    <row r="880" spans="1:30" x14ac:dyDescent="0.25">
      <c r="A880">
        <v>437</v>
      </c>
      <c r="B880">
        <v>2154</v>
      </c>
      <c r="C880" t="s">
        <v>2024</v>
      </c>
      <c r="D880" t="s">
        <v>285</v>
      </c>
      <c r="E880" t="s">
        <v>111</v>
      </c>
      <c r="F880" t="s">
        <v>2025</v>
      </c>
      <c r="G880" t="str">
        <f>"00346925"</f>
        <v>00346925</v>
      </c>
      <c r="H880" t="s">
        <v>2026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30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84</v>
      </c>
      <c r="W880">
        <v>588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2027</v>
      </c>
    </row>
    <row r="881" spans="1:30" x14ac:dyDescent="0.25">
      <c r="H881" t="s">
        <v>2028</v>
      </c>
    </row>
    <row r="882" spans="1:30" x14ac:dyDescent="0.25">
      <c r="A882">
        <v>438</v>
      </c>
      <c r="B882">
        <v>3493</v>
      </c>
      <c r="C882" t="s">
        <v>2029</v>
      </c>
      <c r="D882" t="s">
        <v>2030</v>
      </c>
      <c r="E882" t="s">
        <v>70</v>
      </c>
      <c r="F882" t="s">
        <v>2031</v>
      </c>
      <c r="G882" t="str">
        <f>"00335537"</f>
        <v>00335537</v>
      </c>
      <c r="H882" t="s">
        <v>1202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84</v>
      </c>
      <c r="W882">
        <v>588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2032</v>
      </c>
    </row>
    <row r="883" spans="1:30" x14ac:dyDescent="0.25">
      <c r="H883" t="s">
        <v>2033</v>
      </c>
    </row>
    <row r="884" spans="1:30" x14ac:dyDescent="0.25">
      <c r="A884">
        <v>439</v>
      </c>
      <c r="B884">
        <v>2283</v>
      </c>
      <c r="C884" t="s">
        <v>2034</v>
      </c>
      <c r="D884" t="s">
        <v>49</v>
      </c>
      <c r="E884" t="s">
        <v>62</v>
      </c>
      <c r="F884" t="s">
        <v>2035</v>
      </c>
      <c r="G884" t="str">
        <f>"00034430"</f>
        <v>00034430</v>
      </c>
      <c r="H884" t="s">
        <v>1202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30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84</v>
      </c>
      <c r="W884">
        <v>588</v>
      </c>
      <c r="X884">
        <v>0</v>
      </c>
      <c r="Z884">
        <v>0</v>
      </c>
      <c r="AA884">
        <v>0</v>
      </c>
      <c r="AB884">
        <v>0</v>
      </c>
      <c r="AC884">
        <v>0</v>
      </c>
      <c r="AD884" t="s">
        <v>2032</v>
      </c>
    </row>
    <row r="885" spans="1:30" x14ac:dyDescent="0.25">
      <c r="H885" t="s">
        <v>2036</v>
      </c>
    </row>
    <row r="886" spans="1:30" x14ac:dyDescent="0.25">
      <c r="A886">
        <v>440</v>
      </c>
      <c r="B886">
        <v>884</v>
      </c>
      <c r="C886" t="s">
        <v>2037</v>
      </c>
      <c r="D886" t="s">
        <v>111</v>
      </c>
      <c r="E886" t="s">
        <v>341</v>
      </c>
      <c r="F886" t="s">
        <v>2038</v>
      </c>
      <c r="G886" t="str">
        <f>"00263195"</f>
        <v>00263195</v>
      </c>
      <c r="H886" t="s">
        <v>379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81</v>
      </c>
      <c r="W886">
        <v>567</v>
      </c>
      <c r="X886">
        <v>0</v>
      </c>
      <c r="Z886">
        <v>0</v>
      </c>
      <c r="AA886">
        <v>0</v>
      </c>
      <c r="AB886">
        <v>0</v>
      </c>
      <c r="AC886">
        <v>0</v>
      </c>
      <c r="AD886" t="s">
        <v>2039</v>
      </c>
    </row>
    <row r="887" spans="1:30" x14ac:dyDescent="0.25">
      <c r="H887" t="s">
        <v>491</v>
      </c>
    </row>
    <row r="888" spans="1:30" x14ac:dyDescent="0.25">
      <c r="A888">
        <v>441</v>
      </c>
      <c r="B888">
        <v>1259</v>
      </c>
      <c r="C888" t="s">
        <v>2040</v>
      </c>
      <c r="D888" t="s">
        <v>356</v>
      </c>
      <c r="E888" t="s">
        <v>56</v>
      </c>
      <c r="F888" t="s">
        <v>2041</v>
      </c>
      <c r="G888" t="str">
        <f>"00307712"</f>
        <v>00307712</v>
      </c>
      <c r="H888">
        <v>660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70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84</v>
      </c>
      <c r="W888">
        <v>588</v>
      </c>
      <c r="X888">
        <v>0</v>
      </c>
      <c r="Z888">
        <v>0</v>
      </c>
      <c r="AA888">
        <v>0</v>
      </c>
      <c r="AB888">
        <v>0</v>
      </c>
      <c r="AC888">
        <v>0</v>
      </c>
      <c r="AD888">
        <v>1318</v>
      </c>
    </row>
    <row r="889" spans="1:30" x14ac:dyDescent="0.25">
      <c r="H889" t="s">
        <v>2042</v>
      </c>
    </row>
    <row r="890" spans="1:30" x14ac:dyDescent="0.25">
      <c r="A890">
        <v>442</v>
      </c>
      <c r="B890">
        <v>5016</v>
      </c>
      <c r="C890" t="s">
        <v>2043</v>
      </c>
      <c r="D890" t="s">
        <v>953</v>
      </c>
      <c r="E890" t="s">
        <v>2044</v>
      </c>
      <c r="F890" t="s">
        <v>2045</v>
      </c>
      <c r="G890" t="str">
        <f>"00260616"</f>
        <v>00260616</v>
      </c>
      <c r="H890">
        <v>660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70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84</v>
      </c>
      <c r="W890">
        <v>588</v>
      </c>
      <c r="X890">
        <v>0</v>
      </c>
      <c r="Z890">
        <v>0</v>
      </c>
      <c r="AA890">
        <v>0</v>
      </c>
      <c r="AB890">
        <v>0</v>
      </c>
      <c r="AC890">
        <v>0</v>
      </c>
      <c r="AD890">
        <v>1318</v>
      </c>
    </row>
    <row r="891" spans="1:30" x14ac:dyDescent="0.25">
      <c r="H891" t="s">
        <v>2046</v>
      </c>
    </row>
    <row r="892" spans="1:30" x14ac:dyDescent="0.25">
      <c r="A892">
        <v>443</v>
      </c>
      <c r="B892">
        <v>4343</v>
      </c>
      <c r="C892" t="s">
        <v>2047</v>
      </c>
      <c r="D892" t="s">
        <v>69</v>
      </c>
      <c r="E892" t="s">
        <v>356</v>
      </c>
      <c r="F892" t="s">
        <v>2048</v>
      </c>
      <c r="G892" t="str">
        <f>"00366935"</f>
        <v>00366935</v>
      </c>
      <c r="H892">
        <v>660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70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84</v>
      </c>
      <c r="W892">
        <v>588</v>
      </c>
      <c r="X892">
        <v>0</v>
      </c>
      <c r="Z892">
        <v>0</v>
      </c>
      <c r="AA892">
        <v>0</v>
      </c>
      <c r="AB892">
        <v>0</v>
      </c>
      <c r="AC892">
        <v>0</v>
      </c>
      <c r="AD892">
        <v>1318</v>
      </c>
    </row>
    <row r="893" spans="1:30" x14ac:dyDescent="0.25">
      <c r="H893" t="s">
        <v>2049</v>
      </c>
    </row>
    <row r="894" spans="1:30" x14ac:dyDescent="0.25">
      <c r="A894">
        <v>444</v>
      </c>
      <c r="B894">
        <v>2325</v>
      </c>
      <c r="C894" t="s">
        <v>2050</v>
      </c>
      <c r="D894" t="s">
        <v>725</v>
      </c>
      <c r="E894" t="s">
        <v>49</v>
      </c>
      <c r="F894" t="s">
        <v>2051</v>
      </c>
      <c r="G894" t="str">
        <f>"00206550"</f>
        <v>00206550</v>
      </c>
      <c r="H894" t="s">
        <v>2052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70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84</v>
      </c>
      <c r="W894">
        <v>588</v>
      </c>
      <c r="X894">
        <v>0</v>
      </c>
      <c r="Z894">
        <v>0</v>
      </c>
      <c r="AA894">
        <v>0</v>
      </c>
      <c r="AB894">
        <v>0</v>
      </c>
      <c r="AC894">
        <v>0</v>
      </c>
      <c r="AD894" t="s">
        <v>2053</v>
      </c>
    </row>
    <row r="895" spans="1:30" x14ac:dyDescent="0.25">
      <c r="H895" t="s">
        <v>2054</v>
      </c>
    </row>
    <row r="896" spans="1:30" x14ac:dyDescent="0.25">
      <c r="A896">
        <v>445</v>
      </c>
      <c r="B896">
        <v>951</v>
      </c>
      <c r="C896" t="s">
        <v>2055</v>
      </c>
      <c r="D896" t="s">
        <v>740</v>
      </c>
      <c r="E896" t="s">
        <v>49</v>
      </c>
      <c r="F896" t="s">
        <v>2056</v>
      </c>
      <c r="G896" t="str">
        <f>"201504001172"</f>
        <v>201504001172</v>
      </c>
      <c r="H896" t="s">
        <v>1442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30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84</v>
      </c>
      <c r="W896">
        <v>588</v>
      </c>
      <c r="X896">
        <v>0</v>
      </c>
      <c r="Z896">
        <v>0</v>
      </c>
      <c r="AA896">
        <v>0</v>
      </c>
      <c r="AB896">
        <v>0</v>
      </c>
      <c r="AC896">
        <v>0</v>
      </c>
      <c r="AD896" t="s">
        <v>2057</v>
      </c>
    </row>
    <row r="897" spans="1:30" x14ac:dyDescent="0.25">
      <c r="H897" t="s">
        <v>2058</v>
      </c>
    </row>
    <row r="898" spans="1:30" x14ac:dyDescent="0.25">
      <c r="A898">
        <v>446</v>
      </c>
      <c r="B898">
        <v>2887</v>
      </c>
      <c r="C898" t="s">
        <v>2059</v>
      </c>
      <c r="D898" t="s">
        <v>356</v>
      </c>
      <c r="E898" t="s">
        <v>101</v>
      </c>
      <c r="F898" t="s">
        <v>2060</v>
      </c>
      <c r="G898" t="str">
        <f>"00019967"</f>
        <v>00019967</v>
      </c>
      <c r="H898" t="s">
        <v>1434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70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84</v>
      </c>
      <c r="W898">
        <v>588</v>
      </c>
      <c r="X898">
        <v>0</v>
      </c>
      <c r="Z898">
        <v>0</v>
      </c>
      <c r="AA898">
        <v>0</v>
      </c>
      <c r="AB898">
        <v>0</v>
      </c>
      <c r="AC898">
        <v>0</v>
      </c>
      <c r="AD898" t="s">
        <v>2061</v>
      </c>
    </row>
    <row r="899" spans="1:30" x14ac:dyDescent="0.25">
      <c r="H899" t="s">
        <v>2062</v>
      </c>
    </row>
    <row r="900" spans="1:30" x14ac:dyDescent="0.25">
      <c r="A900">
        <v>447</v>
      </c>
      <c r="B900">
        <v>2520</v>
      </c>
      <c r="C900" t="s">
        <v>2063</v>
      </c>
      <c r="D900" t="s">
        <v>49</v>
      </c>
      <c r="E900" t="s">
        <v>350</v>
      </c>
      <c r="F900" t="s">
        <v>2064</v>
      </c>
      <c r="G900" t="str">
        <f>"201406009534"</f>
        <v>201406009534</v>
      </c>
      <c r="H900">
        <v>550</v>
      </c>
      <c r="I900">
        <v>0</v>
      </c>
      <c r="J900">
        <v>0</v>
      </c>
      <c r="K900">
        <v>0</v>
      </c>
      <c r="L900">
        <v>0</v>
      </c>
      <c r="M900">
        <v>100</v>
      </c>
      <c r="N900">
        <v>70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84</v>
      </c>
      <c r="W900">
        <v>588</v>
      </c>
      <c r="X900">
        <v>0</v>
      </c>
      <c r="Z900">
        <v>0</v>
      </c>
      <c r="AA900">
        <v>0</v>
      </c>
      <c r="AB900">
        <v>0</v>
      </c>
      <c r="AC900">
        <v>0</v>
      </c>
      <c r="AD900">
        <v>1308</v>
      </c>
    </row>
    <row r="901" spans="1:30" x14ac:dyDescent="0.25">
      <c r="H901" t="s">
        <v>2065</v>
      </c>
    </row>
    <row r="902" spans="1:30" x14ac:dyDescent="0.25">
      <c r="A902">
        <v>448</v>
      </c>
      <c r="B902">
        <v>946</v>
      </c>
      <c r="C902" t="s">
        <v>2066</v>
      </c>
      <c r="D902" t="s">
        <v>2067</v>
      </c>
      <c r="E902" t="s">
        <v>101</v>
      </c>
      <c r="F902" t="s">
        <v>2068</v>
      </c>
      <c r="G902" t="str">
        <f>"201406009785"</f>
        <v>201406009785</v>
      </c>
      <c r="H902" t="s">
        <v>1784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84</v>
      </c>
      <c r="W902">
        <v>588</v>
      </c>
      <c r="X902">
        <v>0</v>
      </c>
      <c r="Z902">
        <v>0</v>
      </c>
      <c r="AA902">
        <v>0</v>
      </c>
      <c r="AB902">
        <v>0</v>
      </c>
      <c r="AC902">
        <v>0</v>
      </c>
      <c r="AD902" t="s">
        <v>2069</v>
      </c>
    </row>
    <row r="903" spans="1:30" x14ac:dyDescent="0.25">
      <c r="H903" t="s">
        <v>2070</v>
      </c>
    </row>
    <row r="904" spans="1:30" x14ac:dyDescent="0.25">
      <c r="A904">
        <v>449</v>
      </c>
      <c r="B904">
        <v>1534</v>
      </c>
      <c r="C904" t="s">
        <v>2071</v>
      </c>
      <c r="D904" t="s">
        <v>541</v>
      </c>
      <c r="E904" t="s">
        <v>185</v>
      </c>
      <c r="F904" t="s">
        <v>2072</v>
      </c>
      <c r="G904" t="str">
        <f>"00251974"</f>
        <v>00251974</v>
      </c>
      <c r="H904" t="s">
        <v>972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30</v>
      </c>
      <c r="O904">
        <v>0</v>
      </c>
      <c r="P904">
        <v>0</v>
      </c>
      <c r="Q904">
        <v>30</v>
      </c>
      <c r="R904">
        <v>0</v>
      </c>
      <c r="S904">
        <v>0</v>
      </c>
      <c r="T904">
        <v>0</v>
      </c>
      <c r="U904">
        <v>0</v>
      </c>
      <c r="V904">
        <v>79</v>
      </c>
      <c r="W904">
        <v>553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2073</v>
      </c>
    </row>
    <row r="905" spans="1:30" x14ac:dyDescent="0.25">
      <c r="H905" t="s">
        <v>2074</v>
      </c>
    </row>
    <row r="906" spans="1:30" x14ac:dyDescent="0.25">
      <c r="A906">
        <v>450</v>
      </c>
      <c r="B906">
        <v>3049</v>
      </c>
      <c r="C906" t="s">
        <v>2075</v>
      </c>
      <c r="D906" t="s">
        <v>2076</v>
      </c>
      <c r="E906" t="s">
        <v>141</v>
      </c>
      <c r="F906" t="s">
        <v>2077</v>
      </c>
      <c r="G906" t="str">
        <f>"00145002"</f>
        <v>00145002</v>
      </c>
      <c r="H906" t="s">
        <v>1559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30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84</v>
      </c>
      <c r="W906">
        <v>588</v>
      </c>
      <c r="X906">
        <v>0</v>
      </c>
      <c r="Z906">
        <v>0</v>
      </c>
      <c r="AA906">
        <v>0</v>
      </c>
      <c r="AB906">
        <v>0</v>
      </c>
      <c r="AC906">
        <v>0</v>
      </c>
      <c r="AD906" t="s">
        <v>2078</v>
      </c>
    </row>
    <row r="907" spans="1:30" x14ac:dyDescent="0.25">
      <c r="H907" t="s">
        <v>2079</v>
      </c>
    </row>
    <row r="908" spans="1:30" x14ac:dyDescent="0.25">
      <c r="A908">
        <v>451</v>
      </c>
      <c r="B908">
        <v>2462</v>
      </c>
      <c r="C908" t="s">
        <v>2080</v>
      </c>
      <c r="D908" t="s">
        <v>569</v>
      </c>
      <c r="E908" t="s">
        <v>82</v>
      </c>
      <c r="F908" t="s">
        <v>2081</v>
      </c>
      <c r="G908" t="str">
        <f>"00344283"</f>
        <v>00344283</v>
      </c>
      <c r="H908">
        <v>715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84</v>
      </c>
      <c r="W908">
        <v>588</v>
      </c>
      <c r="X908">
        <v>0</v>
      </c>
      <c r="Z908">
        <v>0</v>
      </c>
      <c r="AA908">
        <v>0</v>
      </c>
      <c r="AB908">
        <v>0</v>
      </c>
      <c r="AC908">
        <v>0</v>
      </c>
      <c r="AD908">
        <v>1303</v>
      </c>
    </row>
    <row r="909" spans="1:30" x14ac:dyDescent="0.25">
      <c r="H909" t="s">
        <v>491</v>
      </c>
    </row>
    <row r="910" spans="1:30" x14ac:dyDescent="0.25">
      <c r="A910">
        <v>452</v>
      </c>
      <c r="B910">
        <v>148</v>
      </c>
      <c r="C910" t="s">
        <v>625</v>
      </c>
      <c r="D910" t="s">
        <v>56</v>
      </c>
      <c r="E910" t="s">
        <v>62</v>
      </c>
      <c r="F910" t="s">
        <v>2082</v>
      </c>
      <c r="G910" t="str">
        <f>"201504001344"</f>
        <v>201504001344</v>
      </c>
      <c r="H910">
        <v>682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84</v>
      </c>
      <c r="W910">
        <v>588</v>
      </c>
      <c r="X910">
        <v>0</v>
      </c>
      <c r="Z910">
        <v>0</v>
      </c>
      <c r="AA910">
        <v>0</v>
      </c>
      <c r="AB910">
        <v>0</v>
      </c>
      <c r="AC910">
        <v>0</v>
      </c>
      <c r="AD910">
        <v>1300</v>
      </c>
    </row>
    <row r="911" spans="1:30" x14ac:dyDescent="0.25">
      <c r="H911" t="s">
        <v>2083</v>
      </c>
    </row>
    <row r="912" spans="1:30" x14ac:dyDescent="0.25">
      <c r="A912">
        <v>453</v>
      </c>
      <c r="B912">
        <v>3722</v>
      </c>
      <c r="C912" t="s">
        <v>2084</v>
      </c>
      <c r="D912" t="s">
        <v>141</v>
      </c>
      <c r="E912" t="s">
        <v>1557</v>
      </c>
      <c r="F912" t="s">
        <v>2085</v>
      </c>
      <c r="G912" t="str">
        <f>"201402005927"</f>
        <v>201402005927</v>
      </c>
      <c r="H912" t="s">
        <v>2086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30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84</v>
      </c>
      <c r="W912">
        <v>588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2087</v>
      </c>
    </row>
    <row r="913" spans="1:30" x14ac:dyDescent="0.25">
      <c r="H913" t="s">
        <v>2088</v>
      </c>
    </row>
    <row r="914" spans="1:30" x14ac:dyDescent="0.25">
      <c r="A914">
        <v>454</v>
      </c>
      <c r="B914">
        <v>2237</v>
      </c>
      <c r="C914" t="s">
        <v>2089</v>
      </c>
      <c r="D914" t="s">
        <v>279</v>
      </c>
      <c r="E914" t="s">
        <v>89</v>
      </c>
      <c r="F914" t="s">
        <v>2090</v>
      </c>
      <c r="G914" t="str">
        <f>"00340630"</f>
        <v>00340630</v>
      </c>
      <c r="H914" t="s">
        <v>596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70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84</v>
      </c>
      <c r="W914">
        <v>588</v>
      </c>
      <c r="X914">
        <v>0</v>
      </c>
      <c r="Z914">
        <v>0</v>
      </c>
      <c r="AA914">
        <v>0</v>
      </c>
      <c r="AB914">
        <v>0</v>
      </c>
      <c r="AC914">
        <v>0</v>
      </c>
      <c r="AD914" t="s">
        <v>2091</v>
      </c>
    </row>
    <row r="915" spans="1:30" x14ac:dyDescent="0.25">
      <c r="H915" t="s">
        <v>2092</v>
      </c>
    </row>
    <row r="916" spans="1:30" x14ac:dyDescent="0.25">
      <c r="A916">
        <v>455</v>
      </c>
      <c r="B916">
        <v>2841</v>
      </c>
      <c r="C916" t="s">
        <v>2093</v>
      </c>
      <c r="D916" t="s">
        <v>279</v>
      </c>
      <c r="E916" t="s">
        <v>1594</v>
      </c>
      <c r="F916" t="s">
        <v>2094</v>
      </c>
      <c r="G916" t="str">
        <f>"00143677"</f>
        <v>00143677</v>
      </c>
      <c r="H916" t="s">
        <v>2095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70</v>
      </c>
      <c r="U916">
        <v>0</v>
      </c>
      <c r="V916">
        <v>84</v>
      </c>
      <c r="W916">
        <v>588</v>
      </c>
      <c r="X916">
        <v>0</v>
      </c>
      <c r="Z916">
        <v>0</v>
      </c>
      <c r="AA916">
        <v>0</v>
      </c>
      <c r="AB916">
        <v>0</v>
      </c>
      <c r="AC916">
        <v>0</v>
      </c>
      <c r="AD916" t="s">
        <v>2096</v>
      </c>
    </row>
    <row r="917" spans="1:30" x14ac:dyDescent="0.25">
      <c r="H917" t="s">
        <v>2097</v>
      </c>
    </row>
    <row r="918" spans="1:30" x14ac:dyDescent="0.25">
      <c r="A918">
        <v>456</v>
      </c>
      <c r="B918">
        <v>1997</v>
      </c>
      <c r="C918" t="s">
        <v>2098</v>
      </c>
      <c r="D918" t="s">
        <v>141</v>
      </c>
      <c r="E918" t="s">
        <v>1027</v>
      </c>
      <c r="F918" t="s">
        <v>2099</v>
      </c>
      <c r="G918" t="str">
        <f>"00264696"</f>
        <v>00264696</v>
      </c>
      <c r="H918" t="s">
        <v>2100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84</v>
      </c>
      <c r="W918">
        <v>588</v>
      </c>
      <c r="X918">
        <v>0</v>
      </c>
      <c r="Z918">
        <v>0</v>
      </c>
      <c r="AA918">
        <v>0</v>
      </c>
      <c r="AB918">
        <v>0</v>
      </c>
      <c r="AC918">
        <v>0</v>
      </c>
      <c r="AD918" t="s">
        <v>2101</v>
      </c>
    </row>
    <row r="919" spans="1:30" x14ac:dyDescent="0.25">
      <c r="H919" t="s">
        <v>353</v>
      </c>
    </row>
    <row r="920" spans="1:30" x14ac:dyDescent="0.25">
      <c r="A920">
        <v>457</v>
      </c>
      <c r="B920">
        <v>3647</v>
      </c>
      <c r="C920" t="s">
        <v>2102</v>
      </c>
      <c r="D920" t="s">
        <v>213</v>
      </c>
      <c r="E920" t="s">
        <v>62</v>
      </c>
      <c r="F920" t="s">
        <v>2103</v>
      </c>
      <c r="G920" t="str">
        <f>"00340963"</f>
        <v>00340963</v>
      </c>
      <c r="H920" t="s">
        <v>1004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84</v>
      </c>
      <c r="W920">
        <v>588</v>
      </c>
      <c r="X920">
        <v>0</v>
      </c>
      <c r="Z920">
        <v>0</v>
      </c>
      <c r="AA920">
        <v>0</v>
      </c>
      <c r="AB920">
        <v>0</v>
      </c>
      <c r="AC920">
        <v>0</v>
      </c>
      <c r="AD920" t="s">
        <v>2104</v>
      </c>
    </row>
    <row r="921" spans="1:30" x14ac:dyDescent="0.25">
      <c r="H921" t="s">
        <v>1326</v>
      </c>
    </row>
    <row r="922" spans="1:30" x14ac:dyDescent="0.25">
      <c r="A922">
        <v>458</v>
      </c>
      <c r="B922">
        <v>623</v>
      </c>
      <c r="C922" t="s">
        <v>2105</v>
      </c>
      <c r="D922" t="s">
        <v>49</v>
      </c>
      <c r="E922" t="s">
        <v>56</v>
      </c>
      <c r="F922" t="s">
        <v>2106</v>
      </c>
      <c r="G922" t="str">
        <f>"200801008021"</f>
        <v>200801008021</v>
      </c>
      <c r="H922" t="s">
        <v>1004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84</v>
      </c>
      <c r="W922">
        <v>588</v>
      </c>
      <c r="X922">
        <v>0</v>
      </c>
      <c r="Z922">
        <v>0</v>
      </c>
      <c r="AA922">
        <v>0</v>
      </c>
      <c r="AB922">
        <v>0</v>
      </c>
      <c r="AC922">
        <v>0</v>
      </c>
      <c r="AD922" t="s">
        <v>2104</v>
      </c>
    </row>
    <row r="923" spans="1:30" x14ac:dyDescent="0.25">
      <c r="H923" t="s">
        <v>2107</v>
      </c>
    </row>
    <row r="924" spans="1:30" x14ac:dyDescent="0.25">
      <c r="A924">
        <v>459</v>
      </c>
      <c r="B924">
        <v>2196</v>
      </c>
      <c r="C924" t="s">
        <v>2108</v>
      </c>
      <c r="D924" t="s">
        <v>2109</v>
      </c>
      <c r="E924" t="s">
        <v>2110</v>
      </c>
      <c r="F924" t="s">
        <v>2111</v>
      </c>
      <c r="G924" t="str">
        <f>"00036980"</f>
        <v>00036980</v>
      </c>
      <c r="H924" t="s">
        <v>2112</v>
      </c>
      <c r="I924">
        <v>0</v>
      </c>
      <c r="J924">
        <v>0</v>
      </c>
      <c r="K924">
        <v>0</v>
      </c>
      <c r="L924">
        <v>200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28</v>
      </c>
      <c r="W924">
        <v>196</v>
      </c>
      <c r="X924">
        <v>0</v>
      </c>
      <c r="Z924">
        <v>0</v>
      </c>
      <c r="AA924">
        <v>0</v>
      </c>
      <c r="AB924">
        <v>0</v>
      </c>
      <c r="AC924">
        <v>0</v>
      </c>
      <c r="AD924" t="s">
        <v>2113</v>
      </c>
    </row>
    <row r="925" spans="1:30" x14ac:dyDescent="0.25">
      <c r="H925" t="s">
        <v>2114</v>
      </c>
    </row>
    <row r="926" spans="1:30" x14ac:dyDescent="0.25">
      <c r="A926">
        <v>460</v>
      </c>
      <c r="B926">
        <v>309</v>
      </c>
      <c r="C926" t="s">
        <v>2115</v>
      </c>
      <c r="D926" t="s">
        <v>2116</v>
      </c>
      <c r="E926" t="s">
        <v>797</v>
      </c>
      <c r="F926" t="s">
        <v>2117</v>
      </c>
      <c r="G926" t="str">
        <f>"00212903"</f>
        <v>00212903</v>
      </c>
      <c r="H926" t="s">
        <v>17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72</v>
      </c>
      <c r="W926">
        <v>504</v>
      </c>
      <c r="X926">
        <v>0</v>
      </c>
      <c r="Z926">
        <v>0</v>
      </c>
      <c r="AA926">
        <v>0</v>
      </c>
      <c r="AB926">
        <v>0</v>
      </c>
      <c r="AC926">
        <v>0</v>
      </c>
      <c r="AD926" t="s">
        <v>2118</v>
      </c>
    </row>
    <row r="927" spans="1:30" x14ac:dyDescent="0.25">
      <c r="H927" t="s">
        <v>491</v>
      </c>
    </row>
    <row r="928" spans="1:30" x14ac:dyDescent="0.25">
      <c r="A928">
        <v>461</v>
      </c>
      <c r="B928">
        <v>1022</v>
      </c>
      <c r="C928" t="s">
        <v>2119</v>
      </c>
      <c r="D928" t="s">
        <v>877</v>
      </c>
      <c r="E928" t="s">
        <v>56</v>
      </c>
      <c r="F928" t="s">
        <v>2120</v>
      </c>
      <c r="G928" t="str">
        <f>"00312411"</f>
        <v>00312411</v>
      </c>
      <c r="H928" t="s">
        <v>537</v>
      </c>
      <c r="I928">
        <v>0</v>
      </c>
      <c r="J928">
        <v>0</v>
      </c>
      <c r="K928">
        <v>0</v>
      </c>
      <c r="L928">
        <v>200</v>
      </c>
      <c r="M928">
        <v>0</v>
      </c>
      <c r="N928">
        <v>70</v>
      </c>
      <c r="O928">
        <v>0</v>
      </c>
      <c r="P928">
        <v>30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9</v>
      </c>
      <c r="W928">
        <v>63</v>
      </c>
      <c r="X928">
        <v>0</v>
      </c>
      <c r="Z928">
        <v>0</v>
      </c>
      <c r="AA928">
        <v>0</v>
      </c>
      <c r="AB928">
        <v>8</v>
      </c>
      <c r="AC928">
        <v>136</v>
      </c>
      <c r="AD928" t="s">
        <v>2121</v>
      </c>
    </row>
    <row r="929" spans="1:30" x14ac:dyDescent="0.25">
      <c r="H929" t="s">
        <v>2122</v>
      </c>
    </row>
    <row r="930" spans="1:30" x14ac:dyDescent="0.25">
      <c r="A930">
        <v>462</v>
      </c>
      <c r="B930">
        <v>2353</v>
      </c>
      <c r="C930" t="s">
        <v>2123</v>
      </c>
      <c r="D930" t="s">
        <v>580</v>
      </c>
      <c r="E930" t="s">
        <v>56</v>
      </c>
      <c r="F930" t="s">
        <v>2124</v>
      </c>
      <c r="G930" t="str">
        <f>"201406012973"</f>
        <v>201406012973</v>
      </c>
      <c r="H930" t="s">
        <v>2125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84</v>
      </c>
      <c r="W930">
        <v>588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2126</v>
      </c>
    </row>
    <row r="931" spans="1:30" x14ac:dyDescent="0.25">
      <c r="H931" t="s">
        <v>353</v>
      </c>
    </row>
    <row r="932" spans="1:30" x14ac:dyDescent="0.25">
      <c r="A932">
        <v>463</v>
      </c>
      <c r="B932">
        <v>1501</v>
      </c>
      <c r="C932" t="s">
        <v>614</v>
      </c>
      <c r="D932" t="s">
        <v>56</v>
      </c>
      <c r="E932" t="s">
        <v>101</v>
      </c>
      <c r="F932" t="s">
        <v>2127</v>
      </c>
      <c r="G932" t="str">
        <f>"201504002654"</f>
        <v>201504002654</v>
      </c>
      <c r="H932" t="s">
        <v>1806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84</v>
      </c>
      <c r="W932">
        <v>588</v>
      </c>
      <c r="X932">
        <v>0</v>
      </c>
      <c r="Z932">
        <v>0</v>
      </c>
      <c r="AA932">
        <v>0</v>
      </c>
      <c r="AB932">
        <v>0</v>
      </c>
      <c r="AC932">
        <v>0</v>
      </c>
      <c r="AD932" t="s">
        <v>2128</v>
      </c>
    </row>
    <row r="933" spans="1:30" x14ac:dyDescent="0.25">
      <c r="H933">
        <v>1069</v>
      </c>
    </row>
    <row r="934" spans="1:30" x14ac:dyDescent="0.25">
      <c r="A934">
        <v>464</v>
      </c>
      <c r="B934">
        <v>1000</v>
      </c>
      <c r="C934" t="s">
        <v>2129</v>
      </c>
      <c r="D934" t="s">
        <v>2130</v>
      </c>
      <c r="E934" t="s">
        <v>141</v>
      </c>
      <c r="F934" t="s">
        <v>2131</v>
      </c>
      <c r="G934" t="str">
        <f>"00306086"</f>
        <v>00306086</v>
      </c>
      <c r="H934" t="s">
        <v>606</v>
      </c>
      <c r="I934">
        <v>0</v>
      </c>
      <c r="J934">
        <v>0</v>
      </c>
      <c r="K934">
        <v>0</v>
      </c>
      <c r="L934">
        <v>200</v>
      </c>
      <c r="M934">
        <v>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36</v>
      </c>
      <c r="W934">
        <v>252</v>
      </c>
      <c r="X934">
        <v>0</v>
      </c>
      <c r="Z934">
        <v>0</v>
      </c>
      <c r="AA934">
        <v>0</v>
      </c>
      <c r="AB934">
        <v>0</v>
      </c>
      <c r="AC934">
        <v>0</v>
      </c>
      <c r="AD934" t="s">
        <v>2132</v>
      </c>
    </row>
    <row r="935" spans="1:30" x14ac:dyDescent="0.25">
      <c r="H935" t="s">
        <v>2133</v>
      </c>
    </row>
    <row r="936" spans="1:30" x14ac:dyDescent="0.25">
      <c r="A936">
        <v>465</v>
      </c>
      <c r="B936">
        <v>2740</v>
      </c>
      <c r="C936" t="s">
        <v>2134</v>
      </c>
      <c r="D936" t="s">
        <v>27</v>
      </c>
      <c r="E936" t="s">
        <v>1354</v>
      </c>
      <c r="F936" t="s">
        <v>2135</v>
      </c>
      <c r="G936" t="str">
        <f>"201504003599"</f>
        <v>201504003599</v>
      </c>
      <c r="H936" t="s">
        <v>525</v>
      </c>
      <c r="I936">
        <v>0</v>
      </c>
      <c r="J936">
        <v>0</v>
      </c>
      <c r="K936">
        <v>0</v>
      </c>
      <c r="L936">
        <v>200</v>
      </c>
      <c r="M936">
        <v>0</v>
      </c>
      <c r="N936">
        <v>30</v>
      </c>
      <c r="O936">
        <v>0</v>
      </c>
      <c r="P936">
        <v>30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26</v>
      </c>
      <c r="W936">
        <v>182</v>
      </c>
      <c r="X936">
        <v>0</v>
      </c>
      <c r="Z936">
        <v>0</v>
      </c>
      <c r="AA936">
        <v>0</v>
      </c>
      <c r="AB936">
        <v>0</v>
      </c>
      <c r="AC936">
        <v>0</v>
      </c>
      <c r="AD936" t="s">
        <v>2136</v>
      </c>
    </row>
    <row r="937" spans="1:30" x14ac:dyDescent="0.25">
      <c r="H937" t="s">
        <v>2137</v>
      </c>
    </row>
    <row r="938" spans="1:30" x14ac:dyDescent="0.25">
      <c r="A938">
        <v>466</v>
      </c>
      <c r="B938">
        <v>1046</v>
      </c>
      <c r="C938" t="s">
        <v>2138</v>
      </c>
      <c r="D938" t="s">
        <v>111</v>
      </c>
      <c r="E938" t="s">
        <v>141</v>
      </c>
      <c r="F938" t="s">
        <v>2139</v>
      </c>
      <c r="G938" t="str">
        <f>"00150659"</f>
        <v>00150659</v>
      </c>
      <c r="H938" t="s">
        <v>1058</v>
      </c>
      <c r="I938">
        <v>0</v>
      </c>
      <c r="J938">
        <v>0</v>
      </c>
      <c r="K938">
        <v>0</v>
      </c>
      <c r="L938">
        <v>200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36</v>
      </c>
      <c r="W938">
        <v>252</v>
      </c>
      <c r="X938">
        <v>0</v>
      </c>
      <c r="Z938">
        <v>0</v>
      </c>
      <c r="AA938">
        <v>0</v>
      </c>
      <c r="AB938">
        <v>0</v>
      </c>
      <c r="AC938">
        <v>0</v>
      </c>
      <c r="AD938" t="s">
        <v>2140</v>
      </c>
    </row>
    <row r="939" spans="1:30" x14ac:dyDescent="0.25">
      <c r="H939" t="s">
        <v>2141</v>
      </c>
    </row>
    <row r="940" spans="1:30" x14ac:dyDescent="0.25">
      <c r="A940">
        <v>467</v>
      </c>
      <c r="B940">
        <v>982</v>
      </c>
      <c r="C940" t="s">
        <v>2142</v>
      </c>
      <c r="D940" t="s">
        <v>56</v>
      </c>
      <c r="E940" t="s">
        <v>49</v>
      </c>
      <c r="F940" t="s">
        <v>2143</v>
      </c>
      <c r="G940" t="str">
        <f>"00139707"</f>
        <v>00139707</v>
      </c>
      <c r="H940" t="s">
        <v>247</v>
      </c>
      <c r="I940">
        <v>0</v>
      </c>
      <c r="J940">
        <v>0</v>
      </c>
      <c r="K940">
        <v>0</v>
      </c>
      <c r="L940">
        <v>200</v>
      </c>
      <c r="M940">
        <v>0</v>
      </c>
      <c r="N940">
        <v>70</v>
      </c>
      <c r="O940">
        <v>0</v>
      </c>
      <c r="P940">
        <v>70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12</v>
      </c>
      <c r="W940">
        <v>84</v>
      </c>
      <c r="X940">
        <v>0</v>
      </c>
      <c r="Z940">
        <v>0</v>
      </c>
      <c r="AA940">
        <v>0</v>
      </c>
      <c r="AB940">
        <v>2</v>
      </c>
      <c r="AC940">
        <v>34</v>
      </c>
      <c r="AD940" t="s">
        <v>2144</v>
      </c>
    </row>
    <row r="941" spans="1:30" x14ac:dyDescent="0.25">
      <c r="H941" t="s">
        <v>2145</v>
      </c>
    </row>
    <row r="942" spans="1:30" x14ac:dyDescent="0.25">
      <c r="A942">
        <v>468</v>
      </c>
      <c r="B942">
        <v>5066</v>
      </c>
      <c r="C942" t="s">
        <v>2146</v>
      </c>
      <c r="D942" t="s">
        <v>263</v>
      </c>
      <c r="E942" t="s">
        <v>285</v>
      </c>
      <c r="F942" t="s">
        <v>2147</v>
      </c>
      <c r="G942" t="str">
        <f>"00368601"</f>
        <v>00368601</v>
      </c>
      <c r="H942" t="s">
        <v>2100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84</v>
      </c>
      <c r="W942">
        <v>588</v>
      </c>
      <c r="X942">
        <v>0</v>
      </c>
      <c r="Z942">
        <v>0</v>
      </c>
      <c r="AA942">
        <v>0</v>
      </c>
      <c r="AB942">
        <v>0</v>
      </c>
      <c r="AC942">
        <v>0</v>
      </c>
      <c r="AD942" t="s">
        <v>2148</v>
      </c>
    </row>
    <row r="943" spans="1:30" x14ac:dyDescent="0.25">
      <c r="H943" t="s">
        <v>2149</v>
      </c>
    </row>
    <row r="944" spans="1:30" x14ac:dyDescent="0.25">
      <c r="A944">
        <v>469</v>
      </c>
      <c r="B944">
        <v>655</v>
      </c>
      <c r="C944" t="s">
        <v>2150</v>
      </c>
      <c r="D944" t="s">
        <v>27</v>
      </c>
      <c r="E944" t="s">
        <v>70</v>
      </c>
      <c r="F944" t="s">
        <v>2151</v>
      </c>
      <c r="G944" t="str">
        <f>"00274325"</f>
        <v>00274325</v>
      </c>
      <c r="H944">
        <v>671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84</v>
      </c>
      <c r="W944">
        <v>588</v>
      </c>
      <c r="X944">
        <v>0</v>
      </c>
      <c r="Z944">
        <v>0</v>
      </c>
      <c r="AA944">
        <v>0</v>
      </c>
      <c r="AB944">
        <v>0</v>
      </c>
      <c r="AC944">
        <v>0</v>
      </c>
      <c r="AD944">
        <v>1259</v>
      </c>
    </row>
    <row r="945" spans="1:30" x14ac:dyDescent="0.25">
      <c r="H945" t="s">
        <v>491</v>
      </c>
    </row>
    <row r="946" spans="1:30" x14ac:dyDescent="0.25">
      <c r="A946">
        <v>470</v>
      </c>
      <c r="B946">
        <v>4724</v>
      </c>
      <c r="C946" t="s">
        <v>2152</v>
      </c>
      <c r="D946" t="s">
        <v>56</v>
      </c>
      <c r="E946" t="s">
        <v>2153</v>
      </c>
      <c r="F946" t="s">
        <v>2154</v>
      </c>
      <c r="G946" t="str">
        <f>"00364819"</f>
        <v>00364819</v>
      </c>
      <c r="H946" t="s">
        <v>2021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84</v>
      </c>
      <c r="W946">
        <v>588</v>
      </c>
      <c r="X946">
        <v>0</v>
      </c>
      <c r="Z946">
        <v>0</v>
      </c>
      <c r="AA946">
        <v>0</v>
      </c>
      <c r="AB946">
        <v>0</v>
      </c>
      <c r="AC946">
        <v>0</v>
      </c>
      <c r="AD946" t="s">
        <v>2155</v>
      </c>
    </row>
    <row r="947" spans="1:30" x14ac:dyDescent="0.25">
      <c r="H947" t="s">
        <v>2156</v>
      </c>
    </row>
    <row r="948" spans="1:30" x14ac:dyDescent="0.25">
      <c r="A948">
        <v>471</v>
      </c>
      <c r="B948">
        <v>1257</v>
      </c>
      <c r="C948" t="s">
        <v>2157</v>
      </c>
      <c r="D948" t="s">
        <v>356</v>
      </c>
      <c r="E948" t="s">
        <v>1594</v>
      </c>
      <c r="F948" t="s">
        <v>2158</v>
      </c>
      <c r="G948" t="str">
        <f>"00251420"</f>
        <v>00251420</v>
      </c>
      <c r="H948" t="s">
        <v>2159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30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84</v>
      </c>
      <c r="W948">
        <v>588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2160</v>
      </c>
    </row>
    <row r="949" spans="1:30" x14ac:dyDescent="0.25">
      <c r="H949" t="s">
        <v>2161</v>
      </c>
    </row>
    <row r="950" spans="1:30" x14ac:dyDescent="0.25">
      <c r="A950">
        <v>472</v>
      </c>
      <c r="B950">
        <v>4427</v>
      </c>
      <c r="C950" t="s">
        <v>2162</v>
      </c>
      <c r="D950" t="s">
        <v>402</v>
      </c>
      <c r="E950" t="s">
        <v>49</v>
      </c>
      <c r="F950" t="s">
        <v>2163</v>
      </c>
      <c r="G950" t="str">
        <f>"00145259"</f>
        <v>00145259</v>
      </c>
      <c r="H950" t="s">
        <v>1721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70</v>
      </c>
      <c r="O950">
        <v>30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60</v>
      </c>
      <c r="W950">
        <v>420</v>
      </c>
      <c r="X950">
        <v>0</v>
      </c>
      <c r="Z950">
        <v>0</v>
      </c>
      <c r="AA950">
        <v>0</v>
      </c>
      <c r="AB950">
        <v>0</v>
      </c>
      <c r="AC950">
        <v>0</v>
      </c>
      <c r="AD950" t="s">
        <v>2164</v>
      </c>
    </row>
    <row r="951" spans="1:30" x14ac:dyDescent="0.25">
      <c r="H951" t="s">
        <v>2165</v>
      </c>
    </row>
    <row r="952" spans="1:30" x14ac:dyDescent="0.25">
      <c r="A952">
        <v>473</v>
      </c>
      <c r="B952">
        <v>4295</v>
      </c>
      <c r="C952" t="s">
        <v>2166</v>
      </c>
      <c r="D952" t="s">
        <v>95</v>
      </c>
      <c r="E952" t="s">
        <v>49</v>
      </c>
      <c r="F952" t="s">
        <v>2167</v>
      </c>
      <c r="G952" t="str">
        <f>"00349585"</f>
        <v>00349585</v>
      </c>
      <c r="H952">
        <v>550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70</v>
      </c>
      <c r="V952">
        <v>84</v>
      </c>
      <c r="W952">
        <v>588</v>
      </c>
      <c r="X952">
        <v>0</v>
      </c>
      <c r="Z952">
        <v>0</v>
      </c>
      <c r="AA952">
        <v>0</v>
      </c>
      <c r="AB952">
        <v>0</v>
      </c>
      <c r="AC952">
        <v>0</v>
      </c>
      <c r="AD952">
        <v>1238</v>
      </c>
    </row>
    <row r="953" spans="1:30" x14ac:dyDescent="0.25">
      <c r="H953" t="s">
        <v>1247</v>
      </c>
    </row>
    <row r="954" spans="1:30" x14ac:dyDescent="0.25">
      <c r="A954">
        <v>474</v>
      </c>
      <c r="B954">
        <v>5026</v>
      </c>
      <c r="C954" t="s">
        <v>2168</v>
      </c>
      <c r="D954" t="s">
        <v>49</v>
      </c>
      <c r="E954" t="s">
        <v>2169</v>
      </c>
      <c r="F954" t="s">
        <v>2170</v>
      </c>
      <c r="G954" t="str">
        <f>"00218911"</f>
        <v>00218911</v>
      </c>
      <c r="H954">
        <v>550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70</v>
      </c>
      <c r="O954">
        <v>0</v>
      </c>
      <c r="P954">
        <v>30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84</v>
      </c>
      <c r="W954">
        <v>588</v>
      </c>
      <c r="X954">
        <v>0</v>
      </c>
      <c r="Z954">
        <v>0</v>
      </c>
      <c r="AA954">
        <v>0</v>
      </c>
      <c r="AB954">
        <v>0</v>
      </c>
      <c r="AC954">
        <v>0</v>
      </c>
      <c r="AD954">
        <v>1238</v>
      </c>
    </row>
    <row r="955" spans="1:30" x14ac:dyDescent="0.25">
      <c r="H955" t="s">
        <v>2171</v>
      </c>
    </row>
    <row r="956" spans="1:30" x14ac:dyDescent="0.25">
      <c r="A956">
        <v>475</v>
      </c>
      <c r="B956">
        <v>3009</v>
      </c>
      <c r="C956" t="s">
        <v>2172</v>
      </c>
      <c r="D956" t="s">
        <v>141</v>
      </c>
      <c r="E956" t="s">
        <v>62</v>
      </c>
      <c r="F956" t="s">
        <v>2173</v>
      </c>
      <c r="G956" t="str">
        <f>"00293077"</f>
        <v>00293077</v>
      </c>
      <c r="H956" t="s">
        <v>1901</v>
      </c>
      <c r="I956">
        <v>0</v>
      </c>
      <c r="J956">
        <v>0</v>
      </c>
      <c r="K956">
        <v>0</v>
      </c>
      <c r="L956">
        <v>200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40</v>
      </c>
      <c r="W956">
        <v>280</v>
      </c>
      <c r="X956">
        <v>0</v>
      </c>
      <c r="Z956">
        <v>0</v>
      </c>
      <c r="AA956">
        <v>0</v>
      </c>
      <c r="AB956">
        <v>0</v>
      </c>
      <c r="AC956">
        <v>0</v>
      </c>
      <c r="AD956" t="s">
        <v>2174</v>
      </c>
    </row>
    <row r="957" spans="1:30" x14ac:dyDescent="0.25">
      <c r="H957" t="s">
        <v>2175</v>
      </c>
    </row>
    <row r="958" spans="1:30" x14ac:dyDescent="0.25">
      <c r="A958">
        <v>476</v>
      </c>
      <c r="B958">
        <v>3220</v>
      </c>
      <c r="C958" t="s">
        <v>2176</v>
      </c>
      <c r="D958" t="s">
        <v>666</v>
      </c>
      <c r="E958" t="s">
        <v>62</v>
      </c>
      <c r="F958" t="s">
        <v>2177</v>
      </c>
      <c r="G958" t="str">
        <f>"00353488"</f>
        <v>00353488</v>
      </c>
      <c r="H958">
        <v>550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70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84</v>
      </c>
      <c r="W958">
        <v>588</v>
      </c>
      <c r="X958">
        <v>0</v>
      </c>
      <c r="Z958">
        <v>0</v>
      </c>
      <c r="AA958">
        <v>0</v>
      </c>
      <c r="AB958">
        <v>0</v>
      </c>
      <c r="AC958">
        <v>0</v>
      </c>
      <c r="AD958">
        <v>1208</v>
      </c>
    </row>
    <row r="959" spans="1:30" x14ac:dyDescent="0.25">
      <c r="H959" t="s">
        <v>2178</v>
      </c>
    </row>
    <row r="960" spans="1:30" x14ac:dyDescent="0.25">
      <c r="A960">
        <v>477</v>
      </c>
      <c r="B960">
        <v>1562</v>
      </c>
      <c r="C960" t="s">
        <v>1746</v>
      </c>
      <c r="D960" t="s">
        <v>70</v>
      </c>
      <c r="E960" t="s">
        <v>2179</v>
      </c>
      <c r="F960" t="s">
        <v>2180</v>
      </c>
      <c r="G960" t="str">
        <f>"201412002067"</f>
        <v>201412002067</v>
      </c>
      <c r="H960" t="s">
        <v>789</v>
      </c>
      <c r="I960">
        <v>0</v>
      </c>
      <c r="J960">
        <v>0</v>
      </c>
      <c r="K960">
        <v>0</v>
      </c>
      <c r="L960">
        <v>260</v>
      </c>
      <c r="M960">
        <v>0</v>
      </c>
      <c r="N960">
        <v>30</v>
      </c>
      <c r="O960">
        <v>0</v>
      </c>
      <c r="P960">
        <v>30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8</v>
      </c>
      <c r="W960">
        <v>56</v>
      </c>
      <c r="X960">
        <v>0</v>
      </c>
      <c r="Z960">
        <v>0</v>
      </c>
      <c r="AA960">
        <v>0</v>
      </c>
      <c r="AB960">
        <v>0</v>
      </c>
      <c r="AC960">
        <v>0</v>
      </c>
      <c r="AD960" t="s">
        <v>2181</v>
      </c>
    </row>
    <row r="961" spans="1:30" x14ac:dyDescent="0.25">
      <c r="H961" t="s">
        <v>2182</v>
      </c>
    </row>
    <row r="962" spans="1:30" x14ac:dyDescent="0.25">
      <c r="A962">
        <v>478</v>
      </c>
      <c r="B962">
        <v>3423</v>
      </c>
      <c r="C962" t="s">
        <v>2183</v>
      </c>
      <c r="D962" t="s">
        <v>49</v>
      </c>
      <c r="E962" t="s">
        <v>141</v>
      </c>
      <c r="F962" t="s">
        <v>2184</v>
      </c>
      <c r="G962" t="str">
        <f>"00144259"</f>
        <v>00144259</v>
      </c>
      <c r="H962" t="s">
        <v>1954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70</v>
      </c>
      <c r="O962">
        <v>0</v>
      </c>
      <c r="P962">
        <v>50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56</v>
      </c>
      <c r="W962">
        <v>392</v>
      </c>
      <c r="X962">
        <v>0</v>
      </c>
      <c r="Z962">
        <v>0</v>
      </c>
      <c r="AA962">
        <v>0</v>
      </c>
      <c r="AB962">
        <v>0</v>
      </c>
      <c r="AC962">
        <v>0</v>
      </c>
      <c r="AD962" t="s">
        <v>2185</v>
      </c>
    </row>
    <row r="963" spans="1:30" x14ac:dyDescent="0.25">
      <c r="H963" t="s">
        <v>2186</v>
      </c>
    </row>
    <row r="964" spans="1:30" x14ac:dyDescent="0.25">
      <c r="A964">
        <v>479</v>
      </c>
      <c r="B964">
        <v>5020</v>
      </c>
      <c r="C964" t="s">
        <v>2187</v>
      </c>
      <c r="D964" t="s">
        <v>2188</v>
      </c>
      <c r="E964" t="s">
        <v>2189</v>
      </c>
      <c r="F964" t="s">
        <v>2190</v>
      </c>
      <c r="G964" t="str">
        <f>"201402012473"</f>
        <v>201402012473</v>
      </c>
      <c r="H964" t="s">
        <v>537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70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51</v>
      </c>
      <c r="W964">
        <v>357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2191</v>
      </c>
    </row>
    <row r="965" spans="1:30" x14ac:dyDescent="0.25">
      <c r="H965" t="s">
        <v>2192</v>
      </c>
    </row>
    <row r="966" spans="1:30" x14ac:dyDescent="0.25">
      <c r="A966">
        <v>480</v>
      </c>
      <c r="B966">
        <v>1743</v>
      </c>
      <c r="C966" t="s">
        <v>2193</v>
      </c>
      <c r="D966" t="s">
        <v>2194</v>
      </c>
      <c r="E966" t="s">
        <v>2195</v>
      </c>
      <c r="F966" t="s">
        <v>2196</v>
      </c>
      <c r="G966" t="str">
        <f>"00142145"</f>
        <v>00142145</v>
      </c>
      <c r="H966" t="s">
        <v>754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70</v>
      </c>
      <c r="O966">
        <v>0</v>
      </c>
      <c r="P966">
        <v>0</v>
      </c>
      <c r="Q966">
        <v>30</v>
      </c>
      <c r="R966">
        <v>30</v>
      </c>
      <c r="S966">
        <v>0</v>
      </c>
      <c r="T966">
        <v>0</v>
      </c>
      <c r="U966">
        <v>0</v>
      </c>
      <c r="V966">
        <v>36</v>
      </c>
      <c r="W966">
        <v>252</v>
      </c>
      <c r="X966">
        <v>0</v>
      </c>
      <c r="Z966">
        <v>1</v>
      </c>
      <c r="AA966">
        <v>0</v>
      </c>
      <c r="AB966">
        <v>0</v>
      </c>
      <c r="AC966">
        <v>0</v>
      </c>
      <c r="AD966" t="s">
        <v>2197</v>
      </c>
    </row>
    <row r="967" spans="1:30" x14ac:dyDescent="0.25">
      <c r="H967" t="s">
        <v>2198</v>
      </c>
    </row>
    <row r="968" spans="1:30" x14ac:dyDescent="0.25">
      <c r="A968">
        <v>481</v>
      </c>
      <c r="B968">
        <v>1533</v>
      </c>
      <c r="C968" t="s">
        <v>2199</v>
      </c>
      <c r="D968" t="s">
        <v>111</v>
      </c>
      <c r="E968" t="s">
        <v>56</v>
      </c>
      <c r="F968" t="s">
        <v>2200</v>
      </c>
      <c r="G968" t="str">
        <f>"201410012571"</f>
        <v>201410012571</v>
      </c>
      <c r="H968" t="s">
        <v>2201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50</v>
      </c>
      <c r="O968">
        <v>0</v>
      </c>
      <c r="P968">
        <v>50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31</v>
      </c>
      <c r="W968">
        <v>217</v>
      </c>
      <c r="X968">
        <v>0</v>
      </c>
      <c r="Z968">
        <v>0</v>
      </c>
      <c r="AA968">
        <v>0</v>
      </c>
      <c r="AB968">
        <v>0</v>
      </c>
      <c r="AC968">
        <v>0</v>
      </c>
      <c r="AD968" t="s">
        <v>2202</v>
      </c>
    </row>
    <row r="969" spans="1:30" x14ac:dyDescent="0.25">
      <c r="H969" t="s">
        <v>573</v>
      </c>
    </row>
    <row r="970" spans="1:30" x14ac:dyDescent="0.25">
      <c r="A970">
        <v>482</v>
      </c>
      <c r="B970">
        <v>4746</v>
      </c>
      <c r="C970" t="s">
        <v>2203</v>
      </c>
      <c r="D970" t="s">
        <v>49</v>
      </c>
      <c r="E970" t="s">
        <v>89</v>
      </c>
      <c r="F970" t="s">
        <v>2204</v>
      </c>
      <c r="G970" t="str">
        <f>"00358108"</f>
        <v>00358108</v>
      </c>
      <c r="H970" t="s">
        <v>358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70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24</v>
      </c>
      <c r="W970">
        <v>168</v>
      </c>
      <c r="X970">
        <v>0</v>
      </c>
      <c r="Z970">
        <v>0</v>
      </c>
      <c r="AA970">
        <v>0</v>
      </c>
      <c r="AB970">
        <v>8</v>
      </c>
      <c r="AC970">
        <v>136</v>
      </c>
      <c r="AD970" t="s">
        <v>2205</v>
      </c>
    </row>
    <row r="971" spans="1:30" x14ac:dyDescent="0.25">
      <c r="H971" t="s">
        <v>2206</v>
      </c>
    </row>
    <row r="972" spans="1:30" x14ac:dyDescent="0.25">
      <c r="A972">
        <v>483</v>
      </c>
      <c r="B972">
        <v>3968</v>
      </c>
      <c r="C972" t="s">
        <v>2207</v>
      </c>
      <c r="D972" t="s">
        <v>498</v>
      </c>
      <c r="E972" t="s">
        <v>263</v>
      </c>
      <c r="F972" t="s">
        <v>2208</v>
      </c>
      <c r="G972" t="str">
        <f>"00357574"</f>
        <v>00357574</v>
      </c>
      <c r="H972" t="s">
        <v>1083</v>
      </c>
      <c r="I972">
        <v>0</v>
      </c>
      <c r="J972">
        <v>0</v>
      </c>
      <c r="K972">
        <v>0</v>
      </c>
      <c r="L972">
        <v>200</v>
      </c>
      <c r="M972">
        <v>0</v>
      </c>
      <c r="N972">
        <v>70</v>
      </c>
      <c r="O972">
        <v>0</v>
      </c>
      <c r="P972">
        <v>50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12</v>
      </c>
      <c r="W972">
        <v>84</v>
      </c>
      <c r="X972">
        <v>0</v>
      </c>
      <c r="Z972">
        <v>0</v>
      </c>
      <c r="AA972">
        <v>0</v>
      </c>
      <c r="AB972">
        <v>0</v>
      </c>
      <c r="AC972">
        <v>0</v>
      </c>
      <c r="AD972" t="s">
        <v>2209</v>
      </c>
    </row>
    <row r="973" spans="1:30" x14ac:dyDescent="0.25">
      <c r="H973" t="s">
        <v>674</v>
      </c>
    </row>
    <row r="974" spans="1:30" x14ac:dyDescent="0.25">
      <c r="A974">
        <v>484</v>
      </c>
      <c r="B974">
        <v>4753</v>
      </c>
      <c r="C974" t="s">
        <v>2210</v>
      </c>
      <c r="D974" t="s">
        <v>2211</v>
      </c>
      <c r="E974" t="s">
        <v>150</v>
      </c>
      <c r="F974" t="s">
        <v>2212</v>
      </c>
      <c r="G974" t="str">
        <f>"00157169"</f>
        <v>00157169</v>
      </c>
      <c r="H974" t="s">
        <v>1241</v>
      </c>
      <c r="I974">
        <v>0</v>
      </c>
      <c r="J974">
        <v>0</v>
      </c>
      <c r="K974">
        <v>0</v>
      </c>
      <c r="L974">
        <v>260</v>
      </c>
      <c r="M974">
        <v>0</v>
      </c>
      <c r="N974">
        <v>70</v>
      </c>
      <c r="O974">
        <v>0</v>
      </c>
      <c r="P974">
        <v>30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12</v>
      </c>
      <c r="W974">
        <v>84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2213</v>
      </c>
    </row>
    <row r="975" spans="1:30" x14ac:dyDescent="0.25">
      <c r="H975" t="s">
        <v>2214</v>
      </c>
    </row>
    <row r="976" spans="1:30" x14ac:dyDescent="0.25">
      <c r="A976">
        <v>485</v>
      </c>
      <c r="B976">
        <v>2996</v>
      </c>
      <c r="C976" t="s">
        <v>558</v>
      </c>
      <c r="D976" t="s">
        <v>2215</v>
      </c>
      <c r="E976" t="s">
        <v>56</v>
      </c>
      <c r="F976" t="s">
        <v>2216</v>
      </c>
      <c r="G976" t="str">
        <f>"00015783"</f>
        <v>00015783</v>
      </c>
      <c r="H976" t="s">
        <v>652</v>
      </c>
      <c r="I976">
        <v>0</v>
      </c>
      <c r="J976">
        <v>0</v>
      </c>
      <c r="K976">
        <v>0</v>
      </c>
      <c r="L976">
        <v>200</v>
      </c>
      <c r="M976">
        <v>0</v>
      </c>
      <c r="N976">
        <v>70</v>
      </c>
      <c r="O976">
        <v>30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12</v>
      </c>
      <c r="W976">
        <v>84</v>
      </c>
      <c r="X976">
        <v>0</v>
      </c>
      <c r="Z976">
        <v>1</v>
      </c>
      <c r="AA976">
        <v>0</v>
      </c>
      <c r="AB976">
        <v>0</v>
      </c>
      <c r="AC976">
        <v>0</v>
      </c>
      <c r="AD976" t="s">
        <v>2217</v>
      </c>
    </row>
    <row r="977" spans="1:30" x14ac:dyDescent="0.25">
      <c r="H977" t="s">
        <v>2218</v>
      </c>
    </row>
    <row r="978" spans="1:30" x14ac:dyDescent="0.25">
      <c r="A978">
        <v>486</v>
      </c>
      <c r="B978">
        <v>1839</v>
      </c>
      <c r="C978" t="s">
        <v>2219</v>
      </c>
      <c r="D978" t="s">
        <v>1612</v>
      </c>
      <c r="E978" t="s">
        <v>176</v>
      </c>
      <c r="F978" t="s">
        <v>2220</v>
      </c>
      <c r="G978" t="str">
        <f>"201511023659"</f>
        <v>201511023659</v>
      </c>
      <c r="H978" t="s">
        <v>152</v>
      </c>
      <c r="I978">
        <v>0</v>
      </c>
      <c r="J978">
        <v>0</v>
      </c>
      <c r="K978">
        <v>0</v>
      </c>
      <c r="L978">
        <v>200</v>
      </c>
      <c r="M978">
        <v>0</v>
      </c>
      <c r="N978">
        <v>30</v>
      </c>
      <c r="O978">
        <v>30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24</v>
      </c>
      <c r="W978">
        <v>168</v>
      </c>
      <c r="X978">
        <v>0</v>
      </c>
      <c r="Z978">
        <v>0</v>
      </c>
      <c r="AA978">
        <v>0</v>
      </c>
      <c r="AB978">
        <v>0</v>
      </c>
      <c r="AC978">
        <v>0</v>
      </c>
      <c r="AD978" t="s">
        <v>2221</v>
      </c>
    </row>
    <row r="979" spans="1:30" x14ac:dyDescent="0.25">
      <c r="H979" t="s">
        <v>2222</v>
      </c>
    </row>
    <row r="980" spans="1:30" x14ac:dyDescent="0.25">
      <c r="A980">
        <v>487</v>
      </c>
      <c r="B980">
        <v>4798</v>
      </c>
      <c r="C980" t="s">
        <v>2223</v>
      </c>
      <c r="D980" t="s">
        <v>331</v>
      </c>
      <c r="E980" t="s">
        <v>256</v>
      </c>
      <c r="F980" t="s">
        <v>2224</v>
      </c>
      <c r="G980" t="str">
        <f>"00361228"</f>
        <v>00361228</v>
      </c>
      <c r="H980" t="s">
        <v>2225</v>
      </c>
      <c r="I980">
        <v>0</v>
      </c>
      <c r="J980">
        <v>0</v>
      </c>
      <c r="K980">
        <v>0</v>
      </c>
      <c r="L980">
        <v>0</v>
      </c>
      <c r="M980">
        <v>100</v>
      </c>
      <c r="N980">
        <v>50</v>
      </c>
      <c r="O980">
        <v>0</v>
      </c>
      <c r="P980">
        <v>0</v>
      </c>
      <c r="Q980">
        <v>30</v>
      </c>
      <c r="R980">
        <v>0</v>
      </c>
      <c r="S980">
        <v>0</v>
      </c>
      <c r="T980">
        <v>0</v>
      </c>
      <c r="U980">
        <v>0</v>
      </c>
      <c r="V980">
        <v>7</v>
      </c>
      <c r="W980">
        <v>49</v>
      </c>
      <c r="X980">
        <v>0</v>
      </c>
      <c r="Z980">
        <v>0</v>
      </c>
      <c r="AA980">
        <v>0</v>
      </c>
      <c r="AB980">
        <v>0</v>
      </c>
      <c r="AC980">
        <v>0</v>
      </c>
      <c r="AD980" t="s">
        <v>2226</v>
      </c>
    </row>
    <row r="981" spans="1:30" x14ac:dyDescent="0.25">
      <c r="H981" t="s">
        <v>2227</v>
      </c>
    </row>
    <row r="982" spans="1:30" x14ac:dyDescent="0.25">
      <c r="A982">
        <v>488</v>
      </c>
      <c r="B982">
        <v>4825</v>
      </c>
      <c r="C982" t="s">
        <v>2228</v>
      </c>
      <c r="D982" t="s">
        <v>111</v>
      </c>
      <c r="E982" t="s">
        <v>483</v>
      </c>
      <c r="F982" t="s">
        <v>2229</v>
      </c>
      <c r="G982" t="str">
        <f>"00359289"</f>
        <v>00359289</v>
      </c>
      <c r="H982" t="s">
        <v>1058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30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52</v>
      </c>
      <c r="W982">
        <v>364</v>
      </c>
      <c r="X982">
        <v>0</v>
      </c>
      <c r="Z982">
        <v>0</v>
      </c>
      <c r="AA982">
        <v>0</v>
      </c>
      <c r="AB982">
        <v>0</v>
      </c>
      <c r="AC982">
        <v>0</v>
      </c>
      <c r="AD982" t="s">
        <v>2226</v>
      </c>
    </row>
    <row r="983" spans="1:30" x14ac:dyDescent="0.25">
      <c r="H983" t="s">
        <v>2230</v>
      </c>
    </row>
    <row r="984" spans="1:30" x14ac:dyDescent="0.25">
      <c r="A984">
        <v>489</v>
      </c>
      <c r="B984">
        <v>2624</v>
      </c>
      <c r="C984" t="s">
        <v>2231</v>
      </c>
      <c r="D984" t="s">
        <v>234</v>
      </c>
      <c r="E984" t="s">
        <v>62</v>
      </c>
      <c r="F984" t="s">
        <v>2232</v>
      </c>
      <c r="G984" t="str">
        <f>"201504005012"</f>
        <v>201504005012</v>
      </c>
      <c r="H984" t="s">
        <v>494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70</v>
      </c>
      <c r="O984">
        <v>30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44</v>
      </c>
      <c r="W984">
        <v>308</v>
      </c>
      <c r="X984">
        <v>0</v>
      </c>
      <c r="Z984">
        <v>0</v>
      </c>
      <c r="AA984">
        <v>0</v>
      </c>
      <c r="AB984">
        <v>0</v>
      </c>
      <c r="AC984">
        <v>0</v>
      </c>
      <c r="AD984" t="s">
        <v>2233</v>
      </c>
    </row>
    <row r="985" spans="1:30" x14ac:dyDescent="0.25">
      <c r="H985" t="s">
        <v>2234</v>
      </c>
    </row>
    <row r="986" spans="1:30" x14ac:dyDescent="0.25">
      <c r="A986">
        <v>490</v>
      </c>
      <c r="B986">
        <v>557</v>
      </c>
      <c r="C986" t="s">
        <v>2235</v>
      </c>
      <c r="D986" t="s">
        <v>27</v>
      </c>
      <c r="E986" t="s">
        <v>285</v>
      </c>
      <c r="F986" t="s">
        <v>2236</v>
      </c>
      <c r="G986" t="str">
        <f>"00279736"</f>
        <v>00279736</v>
      </c>
      <c r="H986" t="s">
        <v>2237</v>
      </c>
      <c r="I986">
        <v>0</v>
      </c>
      <c r="J986">
        <v>0</v>
      </c>
      <c r="K986">
        <v>0</v>
      </c>
      <c r="L986">
        <v>200</v>
      </c>
      <c r="M986">
        <v>0</v>
      </c>
      <c r="N986">
        <v>70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Z986">
        <v>0</v>
      </c>
      <c r="AA986">
        <v>0</v>
      </c>
      <c r="AB986">
        <v>0</v>
      </c>
      <c r="AC986">
        <v>0</v>
      </c>
      <c r="AD986" t="s">
        <v>2238</v>
      </c>
    </row>
    <row r="987" spans="1:30" x14ac:dyDescent="0.25">
      <c r="H987" t="s">
        <v>2239</v>
      </c>
    </row>
    <row r="988" spans="1:30" x14ac:dyDescent="0.25">
      <c r="A988">
        <v>491</v>
      </c>
      <c r="B988">
        <v>3749</v>
      </c>
      <c r="C988" t="s">
        <v>2240</v>
      </c>
      <c r="D988" t="s">
        <v>89</v>
      </c>
      <c r="E988" t="s">
        <v>141</v>
      </c>
      <c r="F988" t="s">
        <v>2241</v>
      </c>
      <c r="G988" t="str">
        <f>"201412006209"</f>
        <v>201412006209</v>
      </c>
      <c r="H988" t="s">
        <v>525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30</v>
      </c>
      <c r="O988">
        <v>0</v>
      </c>
      <c r="P988">
        <v>30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40</v>
      </c>
      <c r="W988">
        <v>280</v>
      </c>
      <c r="X988">
        <v>0</v>
      </c>
      <c r="Z988">
        <v>0</v>
      </c>
      <c r="AA988">
        <v>0</v>
      </c>
      <c r="AB988">
        <v>0</v>
      </c>
      <c r="AC988">
        <v>0</v>
      </c>
      <c r="AD988" t="s">
        <v>2242</v>
      </c>
    </row>
    <row r="989" spans="1:30" x14ac:dyDescent="0.25">
      <c r="H989" t="s">
        <v>2243</v>
      </c>
    </row>
    <row r="990" spans="1:30" x14ac:dyDescent="0.25">
      <c r="A990">
        <v>492</v>
      </c>
      <c r="B990">
        <v>152</v>
      </c>
      <c r="C990" t="s">
        <v>2244</v>
      </c>
      <c r="D990" t="s">
        <v>2245</v>
      </c>
      <c r="E990" t="s">
        <v>279</v>
      </c>
      <c r="F990" t="s">
        <v>2246</v>
      </c>
      <c r="G990" t="str">
        <f>"00258046"</f>
        <v>00258046</v>
      </c>
      <c r="H990" t="s">
        <v>220</v>
      </c>
      <c r="I990">
        <v>0</v>
      </c>
      <c r="J990">
        <v>0</v>
      </c>
      <c r="K990">
        <v>0</v>
      </c>
      <c r="L990">
        <v>200</v>
      </c>
      <c r="M990">
        <v>0</v>
      </c>
      <c r="N990">
        <v>70</v>
      </c>
      <c r="O990">
        <v>30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12</v>
      </c>
      <c r="W990">
        <v>84</v>
      </c>
      <c r="X990">
        <v>0</v>
      </c>
      <c r="Z990">
        <v>0</v>
      </c>
      <c r="AA990">
        <v>0</v>
      </c>
      <c r="AB990">
        <v>0</v>
      </c>
      <c r="AC990">
        <v>0</v>
      </c>
      <c r="AD990" t="s">
        <v>2242</v>
      </c>
    </row>
    <row r="991" spans="1:30" x14ac:dyDescent="0.25">
      <c r="H991" t="s">
        <v>2247</v>
      </c>
    </row>
    <row r="992" spans="1:30" x14ac:dyDescent="0.25">
      <c r="A992">
        <v>493</v>
      </c>
      <c r="B992">
        <v>647</v>
      </c>
      <c r="C992" t="s">
        <v>2248</v>
      </c>
      <c r="D992" t="s">
        <v>2249</v>
      </c>
      <c r="E992" t="s">
        <v>62</v>
      </c>
      <c r="F992" t="s">
        <v>2250</v>
      </c>
      <c r="G992" t="str">
        <f>"00168497"</f>
        <v>00168497</v>
      </c>
      <c r="H992" t="s">
        <v>1847</v>
      </c>
      <c r="I992">
        <v>0</v>
      </c>
      <c r="J992">
        <v>0</v>
      </c>
      <c r="K992">
        <v>0</v>
      </c>
      <c r="L992">
        <v>200</v>
      </c>
      <c r="M992">
        <v>0</v>
      </c>
      <c r="N992">
        <v>70</v>
      </c>
      <c r="O992">
        <v>50</v>
      </c>
      <c r="P992">
        <v>30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8</v>
      </c>
      <c r="W992">
        <v>56</v>
      </c>
      <c r="X992">
        <v>0</v>
      </c>
      <c r="Z992">
        <v>0</v>
      </c>
      <c r="AA992">
        <v>0</v>
      </c>
      <c r="AB992">
        <v>0</v>
      </c>
      <c r="AC992">
        <v>0</v>
      </c>
      <c r="AD992" t="s">
        <v>2242</v>
      </c>
    </row>
    <row r="993" spans="1:30" x14ac:dyDescent="0.25">
      <c r="H993" t="s">
        <v>2251</v>
      </c>
    </row>
    <row r="994" spans="1:30" x14ac:dyDescent="0.25">
      <c r="A994">
        <v>494</v>
      </c>
      <c r="B994">
        <v>497</v>
      </c>
      <c r="C994" t="s">
        <v>35</v>
      </c>
      <c r="D994" t="s">
        <v>2252</v>
      </c>
      <c r="E994" t="s">
        <v>70</v>
      </c>
      <c r="F994" t="s">
        <v>2253</v>
      </c>
      <c r="G994" t="str">
        <f>"201504000296"</f>
        <v>201504000296</v>
      </c>
      <c r="H994" t="s">
        <v>2254</v>
      </c>
      <c r="I994">
        <v>0</v>
      </c>
      <c r="J994">
        <v>0</v>
      </c>
      <c r="K994">
        <v>0</v>
      </c>
      <c r="L994">
        <v>200</v>
      </c>
      <c r="M994">
        <v>30</v>
      </c>
      <c r="N994">
        <v>70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5</v>
      </c>
      <c r="W994">
        <v>35</v>
      </c>
      <c r="X994">
        <v>0</v>
      </c>
      <c r="Z994">
        <v>0</v>
      </c>
      <c r="AA994">
        <v>0</v>
      </c>
      <c r="AB994">
        <v>0</v>
      </c>
      <c r="AC994">
        <v>0</v>
      </c>
      <c r="AD994" t="s">
        <v>2255</v>
      </c>
    </row>
    <row r="995" spans="1:30" x14ac:dyDescent="0.25">
      <c r="H995" t="s">
        <v>2256</v>
      </c>
    </row>
    <row r="996" spans="1:30" x14ac:dyDescent="0.25">
      <c r="A996">
        <v>495</v>
      </c>
      <c r="B996">
        <v>2789</v>
      </c>
      <c r="C996" t="s">
        <v>2257</v>
      </c>
      <c r="D996" t="s">
        <v>1022</v>
      </c>
      <c r="E996" t="s">
        <v>70</v>
      </c>
      <c r="F996" t="s">
        <v>2258</v>
      </c>
      <c r="G996" t="str">
        <f>"00366211"</f>
        <v>00366211</v>
      </c>
      <c r="H996" t="s">
        <v>2259</v>
      </c>
      <c r="I996">
        <v>0</v>
      </c>
      <c r="J996">
        <v>0</v>
      </c>
      <c r="K996">
        <v>0</v>
      </c>
      <c r="L996">
        <v>200</v>
      </c>
      <c r="M996">
        <v>0</v>
      </c>
      <c r="N996">
        <v>50</v>
      </c>
      <c r="O996">
        <v>0</v>
      </c>
      <c r="P996">
        <v>50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6</v>
      </c>
      <c r="W996">
        <v>42</v>
      </c>
      <c r="X996">
        <v>0</v>
      </c>
      <c r="Z996">
        <v>0</v>
      </c>
      <c r="AA996">
        <v>0</v>
      </c>
      <c r="AB996">
        <v>0</v>
      </c>
      <c r="AC996">
        <v>0</v>
      </c>
      <c r="AD996" t="s">
        <v>2260</v>
      </c>
    </row>
    <row r="997" spans="1:30" x14ac:dyDescent="0.25">
      <c r="H997" t="s">
        <v>2261</v>
      </c>
    </row>
    <row r="998" spans="1:30" x14ac:dyDescent="0.25">
      <c r="A998">
        <v>496</v>
      </c>
      <c r="B998">
        <v>734</v>
      </c>
      <c r="C998" t="s">
        <v>2262</v>
      </c>
      <c r="D998" t="s">
        <v>1754</v>
      </c>
      <c r="E998" t="s">
        <v>49</v>
      </c>
      <c r="F998" t="s">
        <v>2263</v>
      </c>
      <c r="G998" t="str">
        <f>"00251637"</f>
        <v>00251637</v>
      </c>
      <c r="H998">
        <v>770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70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46</v>
      </c>
      <c r="W998">
        <v>322</v>
      </c>
      <c r="X998">
        <v>0</v>
      </c>
      <c r="Z998">
        <v>0</v>
      </c>
      <c r="AA998">
        <v>0</v>
      </c>
      <c r="AB998">
        <v>0</v>
      </c>
      <c r="AC998">
        <v>0</v>
      </c>
      <c r="AD998">
        <v>1162</v>
      </c>
    </row>
    <row r="999" spans="1:30" x14ac:dyDescent="0.25">
      <c r="H999" t="s">
        <v>2264</v>
      </c>
    </row>
    <row r="1000" spans="1:30" x14ac:dyDescent="0.25">
      <c r="A1000">
        <v>497</v>
      </c>
      <c r="B1000">
        <v>1947</v>
      </c>
      <c r="C1000" t="s">
        <v>2265</v>
      </c>
      <c r="D1000" t="s">
        <v>1135</v>
      </c>
      <c r="E1000" t="s">
        <v>56</v>
      </c>
      <c r="F1000" t="s">
        <v>2266</v>
      </c>
      <c r="G1000" t="str">
        <f>"00083967"</f>
        <v>00083967</v>
      </c>
      <c r="H1000" t="s">
        <v>1049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30</v>
      </c>
      <c r="O1000">
        <v>0</v>
      </c>
      <c r="P1000">
        <v>0</v>
      </c>
      <c r="Q1000">
        <v>70</v>
      </c>
      <c r="R1000">
        <v>0</v>
      </c>
      <c r="S1000">
        <v>0</v>
      </c>
      <c r="T1000">
        <v>0</v>
      </c>
      <c r="U1000">
        <v>0</v>
      </c>
      <c r="V1000">
        <v>48</v>
      </c>
      <c r="W1000">
        <v>336</v>
      </c>
      <c r="X1000">
        <v>0</v>
      </c>
      <c r="Z1000">
        <v>0</v>
      </c>
      <c r="AA1000">
        <v>0</v>
      </c>
      <c r="AB1000">
        <v>0</v>
      </c>
      <c r="AC1000">
        <v>0</v>
      </c>
      <c r="AD1000" t="s">
        <v>2267</v>
      </c>
    </row>
    <row r="1001" spans="1:30" x14ac:dyDescent="0.25">
      <c r="H1001">
        <v>1069</v>
      </c>
    </row>
    <row r="1002" spans="1:30" x14ac:dyDescent="0.25">
      <c r="A1002">
        <v>498</v>
      </c>
      <c r="B1002">
        <v>2298</v>
      </c>
      <c r="C1002" t="s">
        <v>2268</v>
      </c>
      <c r="D1002" t="s">
        <v>1074</v>
      </c>
      <c r="E1002" t="s">
        <v>56</v>
      </c>
      <c r="F1002" t="s">
        <v>2269</v>
      </c>
      <c r="G1002" t="str">
        <f>"201511033680"</f>
        <v>201511033680</v>
      </c>
      <c r="H1002" t="s">
        <v>2270</v>
      </c>
      <c r="I1002">
        <v>0</v>
      </c>
      <c r="J1002">
        <v>0</v>
      </c>
      <c r="K1002">
        <v>0</v>
      </c>
      <c r="L1002">
        <v>200</v>
      </c>
      <c r="M1002">
        <v>0</v>
      </c>
      <c r="N1002">
        <v>70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Z1002">
        <v>0</v>
      </c>
      <c r="AA1002">
        <v>0</v>
      </c>
      <c r="AB1002">
        <v>0</v>
      </c>
      <c r="AC1002">
        <v>0</v>
      </c>
      <c r="AD1002" t="s">
        <v>2271</v>
      </c>
    </row>
    <row r="1003" spans="1:30" x14ac:dyDescent="0.25">
      <c r="H1003" t="s">
        <v>2272</v>
      </c>
    </row>
    <row r="1004" spans="1:30" x14ac:dyDescent="0.25">
      <c r="A1004">
        <v>499</v>
      </c>
      <c r="B1004">
        <v>3784</v>
      </c>
      <c r="C1004" t="s">
        <v>2273</v>
      </c>
      <c r="D1004" t="s">
        <v>2274</v>
      </c>
      <c r="E1004" t="s">
        <v>62</v>
      </c>
      <c r="F1004" t="s">
        <v>2275</v>
      </c>
      <c r="G1004" t="str">
        <f>"00212918"</f>
        <v>00212918</v>
      </c>
      <c r="H1004" t="s">
        <v>586</v>
      </c>
      <c r="I1004">
        <v>0</v>
      </c>
      <c r="J1004">
        <v>0</v>
      </c>
      <c r="K1004">
        <v>0</v>
      </c>
      <c r="L1004">
        <v>200</v>
      </c>
      <c r="M1004">
        <v>0</v>
      </c>
      <c r="N1004">
        <v>70</v>
      </c>
      <c r="O1004">
        <v>50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Z1004">
        <v>0</v>
      </c>
      <c r="AA1004">
        <v>0</v>
      </c>
      <c r="AB1004">
        <v>0</v>
      </c>
      <c r="AC1004">
        <v>0</v>
      </c>
      <c r="AD1004" t="s">
        <v>2276</v>
      </c>
    </row>
    <row r="1005" spans="1:30" x14ac:dyDescent="0.25">
      <c r="H1005" t="s">
        <v>2277</v>
      </c>
    </row>
    <row r="1006" spans="1:30" x14ac:dyDescent="0.25">
      <c r="A1006">
        <v>500</v>
      </c>
      <c r="B1006">
        <v>1537</v>
      </c>
      <c r="C1006" t="s">
        <v>2278</v>
      </c>
      <c r="D1006" t="s">
        <v>2279</v>
      </c>
      <c r="E1006" t="s">
        <v>141</v>
      </c>
      <c r="F1006" t="s">
        <v>2280</v>
      </c>
      <c r="G1006" t="str">
        <f>"201412001899"</f>
        <v>201412001899</v>
      </c>
      <c r="H1006" t="s">
        <v>358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70</v>
      </c>
      <c r="O1006">
        <v>0</v>
      </c>
      <c r="P1006">
        <v>30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33</v>
      </c>
      <c r="W1006">
        <v>231</v>
      </c>
      <c r="X1006">
        <v>0</v>
      </c>
      <c r="Z1006">
        <v>0</v>
      </c>
      <c r="AA1006">
        <v>0</v>
      </c>
      <c r="AB1006">
        <v>0</v>
      </c>
      <c r="AC1006">
        <v>0</v>
      </c>
      <c r="AD1006" t="s">
        <v>2281</v>
      </c>
    </row>
    <row r="1007" spans="1:30" x14ac:dyDescent="0.25">
      <c r="H1007" t="s">
        <v>2282</v>
      </c>
    </row>
    <row r="1008" spans="1:30" x14ac:dyDescent="0.25">
      <c r="A1008">
        <v>501</v>
      </c>
      <c r="B1008">
        <v>3945</v>
      </c>
      <c r="C1008" t="s">
        <v>2283</v>
      </c>
      <c r="D1008" t="s">
        <v>2284</v>
      </c>
      <c r="E1008" t="s">
        <v>1348</v>
      </c>
      <c r="F1008" t="s">
        <v>2285</v>
      </c>
      <c r="G1008" t="str">
        <f>"00359706"</f>
        <v>00359706</v>
      </c>
      <c r="H1008" t="s">
        <v>549</v>
      </c>
      <c r="I1008">
        <v>0</v>
      </c>
      <c r="J1008">
        <v>0</v>
      </c>
      <c r="K1008">
        <v>0</v>
      </c>
      <c r="L1008">
        <v>200</v>
      </c>
      <c r="M1008">
        <v>0</v>
      </c>
      <c r="N1008">
        <v>70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Z1008">
        <v>1</v>
      </c>
      <c r="AA1008">
        <v>0</v>
      </c>
      <c r="AB1008">
        <v>0</v>
      </c>
      <c r="AC1008">
        <v>0</v>
      </c>
      <c r="AD1008" t="s">
        <v>2286</v>
      </c>
    </row>
    <row r="1009" spans="1:30" x14ac:dyDescent="0.25">
      <c r="H1009" t="s">
        <v>2287</v>
      </c>
    </row>
    <row r="1010" spans="1:30" x14ac:dyDescent="0.25">
      <c r="A1010">
        <v>502</v>
      </c>
      <c r="B1010">
        <v>2727</v>
      </c>
      <c r="C1010" t="s">
        <v>2288</v>
      </c>
      <c r="D1010" t="s">
        <v>263</v>
      </c>
      <c r="E1010" t="s">
        <v>1069</v>
      </c>
      <c r="F1010" t="s">
        <v>2289</v>
      </c>
      <c r="G1010" t="str">
        <f>"201411000547"</f>
        <v>201411000547</v>
      </c>
      <c r="H1010" t="s">
        <v>1538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70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47</v>
      </c>
      <c r="W1010">
        <v>329</v>
      </c>
      <c r="X1010">
        <v>0</v>
      </c>
      <c r="Z1010">
        <v>0</v>
      </c>
      <c r="AA1010">
        <v>0</v>
      </c>
      <c r="AB1010">
        <v>0</v>
      </c>
      <c r="AC1010">
        <v>0</v>
      </c>
      <c r="AD1010" t="s">
        <v>2290</v>
      </c>
    </row>
    <row r="1011" spans="1:30" x14ac:dyDescent="0.25">
      <c r="H1011" t="s">
        <v>2291</v>
      </c>
    </row>
    <row r="1012" spans="1:30" x14ac:dyDescent="0.25">
      <c r="A1012">
        <v>503</v>
      </c>
      <c r="B1012">
        <v>4821</v>
      </c>
      <c r="C1012" t="s">
        <v>2292</v>
      </c>
      <c r="D1012" t="s">
        <v>70</v>
      </c>
      <c r="E1012" t="s">
        <v>62</v>
      </c>
      <c r="F1012" t="s">
        <v>2293</v>
      </c>
      <c r="G1012" t="str">
        <f>"00248509"</f>
        <v>00248509</v>
      </c>
      <c r="H1012" t="s">
        <v>717</v>
      </c>
      <c r="I1012">
        <v>0</v>
      </c>
      <c r="J1012">
        <v>0</v>
      </c>
      <c r="K1012">
        <v>0</v>
      </c>
      <c r="L1012">
        <v>200</v>
      </c>
      <c r="M1012">
        <v>0</v>
      </c>
      <c r="N1012">
        <v>50</v>
      </c>
      <c r="O1012">
        <v>30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Z1012">
        <v>0</v>
      </c>
      <c r="AA1012">
        <v>0</v>
      </c>
      <c r="AB1012">
        <v>0</v>
      </c>
      <c r="AC1012">
        <v>0</v>
      </c>
      <c r="AD1012" t="s">
        <v>2294</v>
      </c>
    </row>
    <row r="1013" spans="1:30" x14ac:dyDescent="0.25">
      <c r="H1013" t="s">
        <v>2295</v>
      </c>
    </row>
    <row r="1014" spans="1:30" x14ac:dyDescent="0.25">
      <c r="A1014">
        <v>504</v>
      </c>
      <c r="B1014">
        <v>1470</v>
      </c>
      <c r="C1014" t="s">
        <v>2296</v>
      </c>
      <c r="D1014" t="s">
        <v>285</v>
      </c>
      <c r="E1014" t="s">
        <v>15</v>
      </c>
      <c r="F1014" t="s">
        <v>2297</v>
      </c>
      <c r="G1014" t="str">
        <f>"201511040248"</f>
        <v>201511040248</v>
      </c>
      <c r="H1014" t="s">
        <v>637</v>
      </c>
      <c r="I1014">
        <v>0</v>
      </c>
      <c r="J1014">
        <v>0</v>
      </c>
      <c r="K1014">
        <v>0</v>
      </c>
      <c r="L1014">
        <v>0</v>
      </c>
      <c r="M1014">
        <v>100</v>
      </c>
      <c r="N1014">
        <v>70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24</v>
      </c>
      <c r="W1014">
        <v>168</v>
      </c>
      <c r="X1014">
        <v>0</v>
      </c>
      <c r="Z1014">
        <v>0</v>
      </c>
      <c r="AA1014">
        <v>0</v>
      </c>
      <c r="AB1014">
        <v>0</v>
      </c>
      <c r="AC1014">
        <v>0</v>
      </c>
      <c r="AD1014" t="s">
        <v>2298</v>
      </c>
    </row>
    <row r="1015" spans="1:30" x14ac:dyDescent="0.25">
      <c r="H1015" t="s">
        <v>2299</v>
      </c>
    </row>
    <row r="1016" spans="1:30" x14ac:dyDescent="0.25">
      <c r="A1016">
        <v>505</v>
      </c>
      <c r="B1016">
        <v>1315</v>
      </c>
      <c r="C1016" t="s">
        <v>2300</v>
      </c>
      <c r="D1016" t="s">
        <v>2301</v>
      </c>
      <c r="E1016" t="s">
        <v>176</v>
      </c>
      <c r="F1016" t="s">
        <v>2302</v>
      </c>
      <c r="G1016" t="str">
        <f>"00318569"</f>
        <v>00318569</v>
      </c>
      <c r="H1016" t="s">
        <v>78</v>
      </c>
      <c r="I1016">
        <v>0</v>
      </c>
      <c r="J1016">
        <v>0</v>
      </c>
      <c r="K1016">
        <v>0</v>
      </c>
      <c r="L1016">
        <v>200</v>
      </c>
      <c r="M1016">
        <v>0</v>
      </c>
      <c r="N1016">
        <v>70</v>
      </c>
      <c r="O1016">
        <v>0</v>
      </c>
      <c r="P1016">
        <v>50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Z1016">
        <v>0</v>
      </c>
      <c r="AA1016">
        <v>0</v>
      </c>
      <c r="AB1016">
        <v>0</v>
      </c>
      <c r="AC1016">
        <v>0</v>
      </c>
      <c r="AD1016" t="s">
        <v>2303</v>
      </c>
    </row>
    <row r="1017" spans="1:30" x14ac:dyDescent="0.25">
      <c r="H1017" t="s">
        <v>2304</v>
      </c>
    </row>
    <row r="1018" spans="1:30" x14ac:dyDescent="0.25">
      <c r="A1018">
        <v>506</v>
      </c>
      <c r="B1018">
        <v>2956</v>
      </c>
      <c r="C1018" t="s">
        <v>2305</v>
      </c>
      <c r="D1018" t="s">
        <v>2306</v>
      </c>
      <c r="E1018" t="s">
        <v>49</v>
      </c>
      <c r="F1018" t="s">
        <v>2307</v>
      </c>
      <c r="G1018" t="str">
        <f>"00150847"</f>
        <v>00150847</v>
      </c>
      <c r="H1018" t="s">
        <v>817</v>
      </c>
      <c r="I1018">
        <v>0</v>
      </c>
      <c r="J1018">
        <v>0</v>
      </c>
      <c r="K1018">
        <v>0</v>
      </c>
      <c r="L1018">
        <v>200</v>
      </c>
      <c r="M1018">
        <v>0</v>
      </c>
      <c r="N1018">
        <v>70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11</v>
      </c>
      <c r="W1018">
        <v>77</v>
      </c>
      <c r="X1018">
        <v>0</v>
      </c>
      <c r="Z1018">
        <v>0</v>
      </c>
      <c r="AA1018">
        <v>0</v>
      </c>
      <c r="AB1018">
        <v>0</v>
      </c>
      <c r="AC1018">
        <v>0</v>
      </c>
      <c r="AD1018" t="s">
        <v>2308</v>
      </c>
    </row>
    <row r="1019" spans="1:30" x14ac:dyDescent="0.25">
      <c r="H1019" t="s">
        <v>2309</v>
      </c>
    </row>
    <row r="1020" spans="1:30" x14ac:dyDescent="0.25">
      <c r="A1020">
        <v>507</v>
      </c>
      <c r="B1020">
        <v>720</v>
      </c>
      <c r="C1020" t="s">
        <v>2310</v>
      </c>
      <c r="D1020" t="s">
        <v>2311</v>
      </c>
      <c r="E1020" t="s">
        <v>62</v>
      </c>
      <c r="F1020" t="s">
        <v>2312</v>
      </c>
      <c r="G1020" t="str">
        <f>"201412003401"</f>
        <v>201412003401</v>
      </c>
      <c r="H1020" t="s">
        <v>731</v>
      </c>
      <c r="I1020">
        <v>0</v>
      </c>
      <c r="J1020">
        <v>0</v>
      </c>
      <c r="K1020">
        <v>0</v>
      </c>
      <c r="L1020">
        <v>200</v>
      </c>
      <c r="M1020">
        <v>0</v>
      </c>
      <c r="N1020">
        <v>70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14</v>
      </c>
      <c r="W1020">
        <v>98</v>
      </c>
      <c r="X1020">
        <v>0</v>
      </c>
      <c r="Z1020">
        <v>0</v>
      </c>
      <c r="AA1020">
        <v>0</v>
      </c>
      <c r="AB1020">
        <v>0</v>
      </c>
      <c r="AC1020">
        <v>0</v>
      </c>
      <c r="AD1020" t="s">
        <v>2313</v>
      </c>
    </row>
    <row r="1021" spans="1:30" x14ac:dyDescent="0.25">
      <c r="H1021" t="s">
        <v>2314</v>
      </c>
    </row>
    <row r="1022" spans="1:30" x14ac:dyDescent="0.25">
      <c r="A1022">
        <v>508</v>
      </c>
      <c r="B1022">
        <v>5131</v>
      </c>
      <c r="C1022" t="s">
        <v>2315</v>
      </c>
      <c r="D1022" t="s">
        <v>580</v>
      </c>
      <c r="E1022" t="s">
        <v>89</v>
      </c>
      <c r="F1022" t="s">
        <v>2316</v>
      </c>
      <c r="G1022" t="str">
        <f>"00217910"</f>
        <v>00217910</v>
      </c>
      <c r="H1022" t="s">
        <v>631</v>
      </c>
      <c r="I1022">
        <v>0</v>
      </c>
      <c r="J1022">
        <v>0</v>
      </c>
      <c r="K1022">
        <v>0</v>
      </c>
      <c r="L1022">
        <v>200</v>
      </c>
      <c r="M1022">
        <v>0</v>
      </c>
      <c r="N1022">
        <v>70</v>
      </c>
      <c r="O1022">
        <v>0</v>
      </c>
      <c r="P1022">
        <v>50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Z1022">
        <v>0</v>
      </c>
      <c r="AA1022">
        <v>0</v>
      </c>
      <c r="AB1022">
        <v>0</v>
      </c>
      <c r="AC1022">
        <v>0</v>
      </c>
      <c r="AD1022" t="s">
        <v>2317</v>
      </c>
    </row>
    <row r="1023" spans="1:30" x14ac:dyDescent="0.25">
      <c r="H1023" t="s">
        <v>2318</v>
      </c>
    </row>
    <row r="1024" spans="1:30" x14ac:dyDescent="0.25">
      <c r="A1024">
        <v>509</v>
      </c>
      <c r="B1024">
        <v>967</v>
      </c>
      <c r="C1024" t="s">
        <v>2319</v>
      </c>
      <c r="D1024" t="s">
        <v>498</v>
      </c>
      <c r="E1024" t="s">
        <v>101</v>
      </c>
      <c r="F1024" t="s">
        <v>2320</v>
      </c>
      <c r="G1024" t="str">
        <f>"00144988"</f>
        <v>00144988</v>
      </c>
      <c r="H1024" t="s">
        <v>571</v>
      </c>
      <c r="I1024">
        <v>0</v>
      </c>
      <c r="J1024">
        <v>0</v>
      </c>
      <c r="K1024">
        <v>0</v>
      </c>
      <c r="L1024">
        <v>200</v>
      </c>
      <c r="M1024">
        <v>0</v>
      </c>
      <c r="N1024">
        <v>30</v>
      </c>
      <c r="O1024">
        <v>30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Z1024">
        <v>0</v>
      </c>
      <c r="AA1024">
        <v>0</v>
      </c>
      <c r="AB1024">
        <v>0</v>
      </c>
      <c r="AC1024">
        <v>0</v>
      </c>
      <c r="AD1024" t="s">
        <v>2321</v>
      </c>
    </row>
    <row r="1025" spans="1:30" x14ac:dyDescent="0.25">
      <c r="H1025" t="s">
        <v>2322</v>
      </c>
    </row>
    <row r="1026" spans="1:30" x14ac:dyDescent="0.25">
      <c r="A1026">
        <v>510</v>
      </c>
      <c r="B1026">
        <v>3124</v>
      </c>
      <c r="C1026" t="s">
        <v>2323</v>
      </c>
      <c r="D1026" t="s">
        <v>156</v>
      </c>
      <c r="E1026" t="s">
        <v>56</v>
      </c>
      <c r="F1026" t="s">
        <v>2324</v>
      </c>
      <c r="G1026" t="str">
        <f>"201410012775"</f>
        <v>201410012775</v>
      </c>
      <c r="H1026" t="s">
        <v>2325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30</v>
      </c>
      <c r="O1026">
        <v>30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46</v>
      </c>
      <c r="W1026">
        <v>322</v>
      </c>
      <c r="X1026">
        <v>0</v>
      </c>
      <c r="Z1026">
        <v>0</v>
      </c>
      <c r="AA1026">
        <v>0</v>
      </c>
      <c r="AB1026">
        <v>0</v>
      </c>
      <c r="AC1026">
        <v>0</v>
      </c>
      <c r="AD1026" t="s">
        <v>2326</v>
      </c>
    </row>
    <row r="1027" spans="1:30" x14ac:dyDescent="0.25">
      <c r="H1027" t="s">
        <v>2327</v>
      </c>
    </row>
    <row r="1028" spans="1:30" x14ac:dyDescent="0.25">
      <c r="A1028">
        <v>511</v>
      </c>
      <c r="B1028">
        <v>122</v>
      </c>
      <c r="C1028" t="s">
        <v>2328</v>
      </c>
      <c r="D1028" t="s">
        <v>62</v>
      </c>
      <c r="E1028" t="s">
        <v>49</v>
      </c>
      <c r="F1028" t="s">
        <v>2329</v>
      </c>
      <c r="G1028" t="str">
        <f>"201512000957"</f>
        <v>201512000957</v>
      </c>
      <c r="H1028" t="s">
        <v>1241</v>
      </c>
      <c r="I1028">
        <v>0</v>
      </c>
      <c r="J1028">
        <v>0</v>
      </c>
      <c r="K1028">
        <v>0</v>
      </c>
      <c r="L1028">
        <v>0</v>
      </c>
      <c r="M1028">
        <v>100</v>
      </c>
      <c r="N1028">
        <v>70</v>
      </c>
      <c r="O1028">
        <v>30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22</v>
      </c>
      <c r="W1028">
        <v>154</v>
      </c>
      <c r="X1028">
        <v>0</v>
      </c>
      <c r="Z1028">
        <v>0</v>
      </c>
      <c r="AA1028">
        <v>0</v>
      </c>
      <c r="AB1028">
        <v>0</v>
      </c>
      <c r="AC1028">
        <v>0</v>
      </c>
      <c r="AD1028" t="s">
        <v>2330</v>
      </c>
    </row>
    <row r="1029" spans="1:30" x14ac:dyDescent="0.25">
      <c r="H1029" t="s">
        <v>2331</v>
      </c>
    </row>
    <row r="1030" spans="1:30" x14ac:dyDescent="0.25">
      <c r="A1030">
        <v>512</v>
      </c>
      <c r="B1030">
        <v>3212</v>
      </c>
      <c r="C1030" t="s">
        <v>2332</v>
      </c>
      <c r="D1030" t="s">
        <v>590</v>
      </c>
      <c r="E1030" t="s">
        <v>56</v>
      </c>
      <c r="F1030" t="s">
        <v>2333</v>
      </c>
      <c r="G1030" t="str">
        <f>"00231944"</f>
        <v>00231944</v>
      </c>
      <c r="H1030" t="s">
        <v>358</v>
      </c>
      <c r="I1030">
        <v>0</v>
      </c>
      <c r="J1030">
        <v>0</v>
      </c>
      <c r="K1030">
        <v>0</v>
      </c>
      <c r="L1030">
        <v>200</v>
      </c>
      <c r="M1030">
        <v>0</v>
      </c>
      <c r="N1030">
        <v>70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Z1030">
        <v>0</v>
      </c>
      <c r="AA1030">
        <v>0</v>
      </c>
      <c r="AB1030">
        <v>0</v>
      </c>
      <c r="AC1030">
        <v>0</v>
      </c>
      <c r="AD1030" t="s">
        <v>2334</v>
      </c>
    </row>
    <row r="1031" spans="1:30" x14ac:dyDescent="0.25">
      <c r="H1031" t="s">
        <v>2335</v>
      </c>
    </row>
    <row r="1032" spans="1:30" x14ac:dyDescent="0.25">
      <c r="A1032">
        <v>513</v>
      </c>
      <c r="B1032">
        <v>1313</v>
      </c>
      <c r="C1032" t="s">
        <v>2315</v>
      </c>
      <c r="D1032" t="s">
        <v>2336</v>
      </c>
      <c r="E1032" t="s">
        <v>56</v>
      </c>
      <c r="F1032" t="s">
        <v>2337</v>
      </c>
      <c r="G1032" t="str">
        <f>"00156606"</f>
        <v>00156606</v>
      </c>
      <c r="H1032" t="s">
        <v>2338</v>
      </c>
      <c r="I1032">
        <v>0</v>
      </c>
      <c r="J1032">
        <v>0</v>
      </c>
      <c r="K1032">
        <v>0</v>
      </c>
      <c r="L1032">
        <v>0</v>
      </c>
      <c r="M1032">
        <v>100</v>
      </c>
      <c r="N1032">
        <v>30</v>
      </c>
      <c r="O1032">
        <v>30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9</v>
      </c>
      <c r="W1032">
        <v>63</v>
      </c>
      <c r="X1032">
        <v>0</v>
      </c>
      <c r="Z1032">
        <v>0</v>
      </c>
      <c r="AA1032">
        <v>0</v>
      </c>
      <c r="AB1032">
        <v>0</v>
      </c>
      <c r="AC1032">
        <v>0</v>
      </c>
      <c r="AD1032" t="s">
        <v>2339</v>
      </c>
    </row>
    <row r="1033" spans="1:30" x14ac:dyDescent="0.25">
      <c r="H1033" t="s">
        <v>2340</v>
      </c>
    </row>
    <row r="1034" spans="1:30" x14ac:dyDescent="0.25">
      <c r="A1034">
        <v>514</v>
      </c>
      <c r="B1034">
        <v>3221</v>
      </c>
      <c r="C1034" t="s">
        <v>2341</v>
      </c>
      <c r="D1034" t="s">
        <v>279</v>
      </c>
      <c r="E1034" t="s">
        <v>2342</v>
      </c>
      <c r="F1034" t="s">
        <v>2343</v>
      </c>
      <c r="G1034" t="str">
        <f>"00362468"</f>
        <v>00362468</v>
      </c>
      <c r="H1034">
        <v>803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30</v>
      </c>
      <c r="O1034">
        <v>30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31</v>
      </c>
      <c r="W1034">
        <v>217</v>
      </c>
      <c r="X1034">
        <v>0</v>
      </c>
      <c r="Z1034">
        <v>0</v>
      </c>
      <c r="AA1034">
        <v>0</v>
      </c>
      <c r="AB1034">
        <v>0</v>
      </c>
      <c r="AC1034">
        <v>0</v>
      </c>
      <c r="AD1034">
        <v>1080</v>
      </c>
    </row>
    <row r="1035" spans="1:30" x14ac:dyDescent="0.25">
      <c r="H1035" t="s">
        <v>2344</v>
      </c>
    </row>
    <row r="1036" spans="1:30" x14ac:dyDescent="0.25">
      <c r="A1036">
        <v>515</v>
      </c>
      <c r="B1036">
        <v>3646</v>
      </c>
      <c r="C1036" t="s">
        <v>2345</v>
      </c>
      <c r="D1036" t="s">
        <v>95</v>
      </c>
      <c r="E1036" t="s">
        <v>1354</v>
      </c>
      <c r="F1036" t="s">
        <v>2346</v>
      </c>
      <c r="G1036" t="str">
        <f>"00367895"</f>
        <v>00367895</v>
      </c>
      <c r="H1036">
        <v>803</v>
      </c>
      <c r="I1036">
        <v>0</v>
      </c>
      <c r="J1036">
        <v>0</v>
      </c>
      <c r="K1036">
        <v>0</v>
      </c>
      <c r="L1036">
        <v>200</v>
      </c>
      <c r="M1036">
        <v>0</v>
      </c>
      <c r="N1036">
        <v>70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Z1036">
        <v>0</v>
      </c>
      <c r="AA1036">
        <v>0</v>
      </c>
      <c r="AB1036">
        <v>0</v>
      </c>
      <c r="AC1036">
        <v>0</v>
      </c>
      <c r="AD1036">
        <v>1073</v>
      </c>
    </row>
    <row r="1037" spans="1:30" x14ac:dyDescent="0.25">
      <c r="H1037" t="s">
        <v>2347</v>
      </c>
    </row>
    <row r="1038" spans="1:30" x14ac:dyDescent="0.25">
      <c r="A1038">
        <v>516</v>
      </c>
      <c r="B1038">
        <v>1550</v>
      </c>
      <c r="C1038" t="s">
        <v>2348</v>
      </c>
      <c r="D1038" t="s">
        <v>2349</v>
      </c>
      <c r="E1038" t="s">
        <v>2350</v>
      </c>
      <c r="F1038" t="s">
        <v>2351</v>
      </c>
      <c r="G1038" t="str">
        <f>"00215563"</f>
        <v>00215563</v>
      </c>
      <c r="H1038" t="s">
        <v>37</v>
      </c>
      <c r="I1038">
        <v>0</v>
      </c>
      <c r="J1038">
        <v>0</v>
      </c>
      <c r="K1038">
        <v>0</v>
      </c>
      <c r="L1038">
        <v>0</v>
      </c>
      <c r="M1038">
        <v>100</v>
      </c>
      <c r="N1038">
        <v>70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2</v>
      </c>
      <c r="W1038">
        <v>14</v>
      </c>
      <c r="X1038">
        <v>0</v>
      </c>
      <c r="Z1038">
        <v>0</v>
      </c>
      <c r="AA1038">
        <v>0</v>
      </c>
      <c r="AB1038">
        <v>0</v>
      </c>
      <c r="AC1038">
        <v>0</v>
      </c>
      <c r="AD1038" t="s">
        <v>2352</v>
      </c>
    </row>
    <row r="1039" spans="1:30" x14ac:dyDescent="0.25">
      <c r="H1039" t="s">
        <v>2353</v>
      </c>
    </row>
    <row r="1040" spans="1:30" x14ac:dyDescent="0.25">
      <c r="A1040">
        <v>517</v>
      </c>
      <c r="B1040">
        <v>2510</v>
      </c>
      <c r="C1040" t="s">
        <v>2354</v>
      </c>
      <c r="D1040" t="s">
        <v>314</v>
      </c>
      <c r="E1040" t="s">
        <v>49</v>
      </c>
      <c r="F1040" t="s">
        <v>2355</v>
      </c>
      <c r="G1040" t="str">
        <f>"00308204"</f>
        <v>00308204</v>
      </c>
      <c r="H1040">
        <v>836</v>
      </c>
      <c r="I1040">
        <v>0</v>
      </c>
      <c r="J1040">
        <v>0</v>
      </c>
      <c r="K1040">
        <v>0</v>
      </c>
      <c r="L1040">
        <v>200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Z1040">
        <v>1</v>
      </c>
      <c r="AA1040">
        <v>0</v>
      </c>
      <c r="AB1040">
        <v>0</v>
      </c>
      <c r="AC1040">
        <v>0</v>
      </c>
      <c r="AD1040">
        <v>1066</v>
      </c>
    </row>
    <row r="1041" spans="1:30" x14ac:dyDescent="0.25">
      <c r="H1041" t="s">
        <v>2356</v>
      </c>
    </row>
    <row r="1042" spans="1:30" x14ac:dyDescent="0.25">
      <c r="A1042">
        <v>518</v>
      </c>
      <c r="B1042">
        <v>1703</v>
      </c>
      <c r="C1042" t="s">
        <v>2357</v>
      </c>
      <c r="D1042" t="s">
        <v>1417</v>
      </c>
      <c r="E1042" t="s">
        <v>62</v>
      </c>
      <c r="F1042" t="s">
        <v>2358</v>
      </c>
      <c r="G1042" t="str">
        <f>"00322740"</f>
        <v>00322740</v>
      </c>
      <c r="H1042" t="s">
        <v>305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30</v>
      </c>
      <c r="O1042">
        <v>30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28</v>
      </c>
      <c r="W1042">
        <v>196</v>
      </c>
      <c r="X1042">
        <v>0</v>
      </c>
      <c r="Z1042">
        <v>0</v>
      </c>
      <c r="AA1042">
        <v>0</v>
      </c>
      <c r="AB1042">
        <v>0</v>
      </c>
      <c r="AC1042">
        <v>0</v>
      </c>
      <c r="AD1042" t="s">
        <v>2359</v>
      </c>
    </row>
    <row r="1043" spans="1:30" x14ac:dyDescent="0.25">
      <c r="H1043" t="s">
        <v>2360</v>
      </c>
    </row>
    <row r="1044" spans="1:30" x14ac:dyDescent="0.25">
      <c r="A1044">
        <v>519</v>
      </c>
      <c r="B1044">
        <v>4380</v>
      </c>
      <c r="C1044" t="s">
        <v>2361</v>
      </c>
      <c r="D1044" t="s">
        <v>56</v>
      </c>
      <c r="E1044" t="s">
        <v>141</v>
      </c>
      <c r="F1044" t="s">
        <v>2362</v>
      </c>
      <c r="G1044" t="str">
        <f>"00343556"</f>
        <v>00343556</v>
      </c>
      <c r="H1044" t="s">
        <v>1715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Z1044">
        <v>0</v>
      </c>
      <c r="AA1044">
        <v>0</v>
      </c>
      <c r="AB1044">
        <v>19</v>
      </c>
      <c r="AC1044">
        <v>323</v>
      </c>
      <c r="AD1044" t="s">
        <v>2363</v>
      </c>
    </row>
    <row r="1045" spans="1:30" x14ac:dyDescent="0.25">
      <c r="H1045" t="s">
        <v>2364</v>
      </c>
    </row>
    <row r="1046" spans="1:30" x14ac:dyDescent="0.25">
      <c r="A1046">
        <v>520</v>
      </c>
      <c r="B1046">
        <v>3643</v>
      </c>
      <c r="C1046" t="s">
        <v>2332</v>
      </c>
      <c r="D1046" t="s">
        <v>909</v>
      </c>
      <c r="E1046" t="s">
        <v>56</v>
      </c>
      <c r="F1046" t="s">
        <v>2365</v>
      </c>
      <c r="G1046" t="str">
        <f>"201410009236"</f>
        <v>201410009236</v>
      </c>
      <c r="H1046" t="s">
        <v>668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70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31</v>
      </c>
      <c r="W1046">
        <v>217</v>
      </c>
      <c r="X1046">
        <v>0</v>
      </c>
      <c r="Z1046">
        <v>0</v>
      </c>
      <c r="AA1046">
        <v>0</v>
      </c>
      <c r="AB1046">
        <v>0</v>
      </c>
      <c r="AC1046">
        <v>0</v>
      </c>
      <c r="AD1046" t="s">
        <v>2366</v>
      </c>
    </row>
    <row r="1047" spans="1:30" x14ac:dyDescent="0.25">
      <c r="H1047" t="s">
        <v>2367</v>
      </c>
    </row>
    <row r="1048" spans="1:30" x14ac:dyDescent="0.25">
      <c r="A1048">
        <v>521</v>
      </c>
      <c r="B1048">
        <v>2842</v>
      </c>
      <c r="C1048" t="s">
        <v>2368</v>
      </c>
      <c r="D1048" t="s">
        <v>279</v>
      </c>
      <c r="E1048" t="s">
        <v>285</v>
      </c>
      <c r="F1048" t="s">
        <v>2369</v>
      </c>
      <c r="G1048" t="str">
        <f>"00365134"</f>
        <v>00365134</v>
      </c>
      <c r="H1048" t="s">
        <v>828</v>
      </c>
      <c r="I1048">
        <v>0</v>
      </c>
      <c r="J1048">
        <v>0</v>
      </c>
      <c r="K1048">
        <v>0</v>
      </c>
      <c r="L1048">
        <v>0</v>
      </c>
      <c r="M1048">
        <v>100</v>
      </c>
      <c r="N1048">
        <v>70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Z1048">
        <v>0</v>
      </c>
      <c r="AA1048">
        <v>0</v>
      </c>
      <c r="AB1048">
        <v>1</v>
      </c>
      <c r="AC1048">
        <v>17</v>
      </c>
      <c r="AD1048" t="s">
        <v>2370</v>
      </c>
    </row>
    <row r="1049" spans="1:30" x14ac:dyDescent="0.25">
      <c r="H1049" t="s">
        <v>2371</v>
      </c>
    </row>
    <row r="1050" spans="1:30" x14ac:dyDescent="0.25">
      <c r="A1050">
        <v>522</v>
      </c>
      <c r="B1050">
        <v>3062</v>
      </c>
      <c r="C1050" t="s">
        <v>2372</v>
      </c>
      <c r="D1050" t="s">
        <v>95</v>
      </c>
      <c r="E1050" t="s">
        <v>62</v>
      </c>
      <c r="F1050" t="s">
        <v>2373</v>
      </c>
      <c r="G1050" t="str">
        <f>"00248296"</f>
        <v>00248296</v>
      </c>
      <c r="H1050" t="s">
        <v>1890</v>
      </c>
      <c r="I1050">
        <v>0</v>
      </c>
      <c r="J1050">
        <v>0</v>
      </c>
      <c r="K1050">
        <v>0</v>
      </c>
      <c r="L1050">
        <v>0</v>
      </c>
      <c r="M1050">
        <v>100</v>
      </c>
      <c r="N1050">
        <v>70</v>
      </c>
      <c r="O1050">
        <v>30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Z1050">
        <v>0</v>
      </c>
      <c r="AA1050">
        <v>0</v>
      </c>
      <c r="AB1050">
        <v>0</v>
      </c>
      <c r="AC1050">
        <v>0</v>
      </c>
      <c r="AD1050" t="s">
        <v>2374</v>
      </c>
    </row>
    <row r="1051" spans="1:30" x14ac:dyDescent="0.25">
      <c r="H1051" t="s">
        <v>2375</v>
      </c>
    </row>
    <row r="1052" spans="1:30" x14ac:dyDescent="0.25">
      <c r="A1052">
        <v>523</v>
      </c>
      <c r="B1052">
        <v>4929</v>
      </c>
      <c r="C1052" t="s">
        <v>2376</v>
      </c>
      <c r="D1052" t="s">
        <v>666</v>
      </c>
      <c r="E1052" t="s">
        <v>49</v>
      </c>
      <c r="F1052" t="s">
        <v>2377</v>
      </c>
      <c r="G1052" t="str">
        <f>"00352251"</f>
        <v>00352251</v>
      </c>
      <c r="H1052" t="s">
        <v>2378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50</v>
      </c>
      <c r="V1052">
        <v>52</v>
      </c>
      <c r="W1052">
        <v>364</v>
      </c>
      <c r="X1052">
        <v>0</v>
      </c>
      <c r="Z1052">
        <v>0</v>
      </c>
      <c r="AA1052">
        <v>0</v>
      </c>
      <c r="AB1052">
        <v>0</v>
      </c>
      <c r="AC1052">
        <v>0</v>
      </c>
      <c r="AD1052" t="s">
        <v>2379</v>
      </c>
    </row>
    <row r="1053" spans="1:30" x14ac:dyDescent="0.25">
      <c r="H1053" t="s">
        <v>2380</v>
      </c>
    </row>
    <row r="1054" spans="1:30" x14ac:dyDescent="0.25">
      <c r="A1054">
        <v>524</v>
      </c>
      <c r="B1054">
        <v>3619</v>
      </c>
      <c r="C1054" t="s">
        <v>2381</v>
      </c>
      <c r="D1054" t="s">
        <v>82</v>
      </c>
      <c r="E1054" t="s">
        <v>367</v>
      </c>
      <c r="F1054" t="s">
        <v>2382</v>
      </c>
      <c r="G1054" t="str">
        <f>"00143794"</f>
        <v>00143794</v>
      </c>
      <c r="H1054">
        <v>770</v>
      </c>
      <c r="I1054">
        <v>0</v>
      </c>
      <c r="J1054">
        <v>0</v>
      </c>
      <c r="K1054">
        <v>0</v>
      </c>
      <c r="L1054">
        <v>0</v>
      </c>
      <c r="M1054">
        <v>130</v>
      </c>
      <c r="N1054">
        <v>70</v>
      </c>
      <c r="O1054">
        <v>0</v>
      </c>
      <c r="P1054">
        <v>50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Z1054">
        <v>0</v>
      </c>
      <c r="AA1054">
        <v>0</v>
      </c>
      <c r="AB1054">
        <v>0</v>
      </c>
      <c r="AC1054">
        <v>0</v>
      </c>
      <c r="AD1054">
        <v>1020</v>
      </c>
    </row>
    <row r="1055" spans="1:30" x14ac:dyDescent="0.25">
      <c r="H1055" t="s">
        <v>2383</v>
      </c>
    </row>
    <row r="1056" spans="1:30" x14ac:dyDescent="0.25">
      <c r="A1056">
        <v>525</v>
      </c>
      <c r="B1056">
        <v>1678</v>
      </c>
      <c r="C1056" t="s">
        <v>2384</v>
      </c>
      <c r="D1056" t="s">
        <v>62</v>
      </c>
      <c r="E1056" t="s">
        <v>2249</v>
      </c>
      <c r="F1056" t="s">
        <v>2385</v>
      </c>
      <c r="G1056" t="str">
        <f>"00318750"</f>
        <v>00318750</v>
      </c>
      <c r="H1056" t="s">
        <v>606</v>
      </c>
      <c r="I1056">
        <v>0</v>
      </c>
      <c r="J1056">
        <v>0</v>
      </c>
      <c r="K1056">
        <v>0</v>
      </c>
      <c r="L1056">
        <v>200</v>
      </c>
      <c r="M1056">
        <v>0</v>
      </c>
      <c r="N1056">
        <v>30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Z1056">
        <v>0</v>
      </c>
      <c r="AA1056">
        <v>0</v>
      </c>
      <c r="AB1056">
        <v>0</v>
      </c>
      <c r="AC1056">
        <v>0</v>
      </c>
      <c r="AD1056" t="s">
        <v>2386</v>
      </c>
    </row>
    <row r="1057" spans="1:30" x14ac:dyDescent="0.25">
      <c r="H1057" t="s">
        <v>2387</v>
      </c>
    </row>
    <row r="1058" spans="1:30" x14ac:dyDescent="0.25">
      <c r="A1058">
        <v>526</v>
      </c>
      <c r="B1058">
        <v>1567</v>
      </c>
      <c r="C1058" t="s">
        <v>2388</v>
      </c>
      <c r="D1058" t="s">
        <v>14</v>
      </c>
      <c r="E1058" t="s">
        <v>2389</v>
      </c>
      <c r="F1058" t="s">
        <v>2390</v>
      </c>
      <c r="G1058" t="str">
        <f>"00319761"</f>
        <v>00319761</v>
      </c>
      <c r="H1058" t="s">
        <v>72</v>
      </c>
      <c r="I1058">
        <v>0</v>
      </c>
      <c r="J1058">
        <v>0</v>
      </c>
      <c r="K1058">
        <v>0</v>
      </c>
      <c r="L1058">
        <v>0</v>
      </c>
      <c r="M1058">
        <v>100</v>
      </c>
      <c r="N1058">
        <v>70</v>
      </c>
      <c r="O1058">
        <v>0</v>
      </c>
      <c r="P1058">
        <v>50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Z1058">
        <v>0</v>
      </c>
      <c r="AA1058">
        <v>0</v>
      </c>
      <c r="AB1058">
        <v>0</v>
      </c>
      <c r="AC1058">
        <v>0</v>
      </c>
      <c r="AD1058" t="s">
        <v>2391</v>
      </c>
    </row>
    <row r="1059" spans="1:30" x14ac:dyDescent="0.25">
      <c r="H1059" t="s">
        <v>2392</v>
      </c>
    </row>
    <row r="1060" spans="1:30" x14ac:dyDescent="0.25">
      <c r="A1060">
        <v>527</v>
      </c>
      <c r="B1060">
        <v>3548</v>
      </c>
      <c r="C1060" t="s">
        <v>2393</v>
      </c>
      <c r="D1060" t="s">
        <v>234</v>
      </c>
      <c r="E1060" t="s">
        <v>49</v>
      </c>
      <c r="F1060" t="s">
        <v>2394</v>
      </c>
      <c r="G1060" t="str">
        <f>"201504005083"</f>
        <v>201504005083</v>
      </c>
      <c r="H1060">
        <v>550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70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55</v>
      </c>
      <c r="W1060">
        <v>385</v>
      </c>
      <c r="X1060">
        <v>0</v>
      </c>
      <c r="Z1060">
        <v>0</v>
      </c>
      <c r="AA1060">
        <v>0</v>
      </c>
      <c r="AB1060">
        <v>0</v>
      </c>
      <c r="AC1060">
        <v>0</v>
      </c>
      <c r="AD1060">
        <v>1005</v>
      </c>
    </row>
    <row r="1061" spans="1:30" x14ac:dyDescent="0.25">
      <c r="H1061" t="s">
        <v>2395</v>
      </c>
    </row>
    <row r="1062" spans="1:30" x14ac:dyDescent="0.25">
      <c r="A1062">
        <v>528</v>
      </c>
      <c r="B1062">
        <v>1676</v>
      </c>
      <c r="C1062" t="s">
        <v>2396</v>
      </c>
      <c r="D1062" t="s">
        <v>2397</v>
      </c>
      <c r="E1062" t="s">
        <v>2398</v>
      </c>
      <c r="F1062" t="s">
        <v>2399</v>
      </c>
      <c r="G1062" t="str">
        <f>"00316407"</f>
        <v>00316407</v>
      </c>
      <c r="H1062">
        <v>836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50</v>
      </c>
      <c r="O1062">
        <v>50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4</v>
      </c>
      <c r="W1062">
        <v>28</v>
      </c>
      <c r="X1062">
        <v>0</v>
      </c>
      <c r="Z1062">
        <v>1</v>
      </c>
      <c r="AA1062">
        <v>0</v>
      </c>
      <c r="AB1062">
        <v>2</v>
      </c>
      <c r="AC1062">
        <v>34</v>
      </c>
      <c r="AD1062">
        <v>998</v>
      </c>
    </row>
    <row r="1063" spans="1:30" x14ac:dyDescent="0.25">
      <c r="H1063" t="s">
        <v>1020</v>
      </c>
    </row>
    <row r="1064" spans="1:30" x14ac:dyDescent="0.25">
      <c r="A1064">
        <v>529</v>
      </c>
      <c r="B1064">
        <v>4816</v>
      </c>
      <c r="C1064" t="s">
        <v>2400</v>
      </c>
      <c r="D1064" t="s">
        <v>245</v>
      </c>
      <c r="E1064" t="s">
        <v>56</v>
      </c>
      <c r="F1064" t="s">
        <v>2401</v>
      </c>
      <c r="G1064" t="str">
        <f>"201511009195"</f>
        <v>201511009195</v>
      </c>
      <c r="H1064" t="s">
        <v>379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70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25</v>
      </c>
      <c r="W1064">
        <v>175</v>
      </c>
      <c r="X1064">
        <v>0</v>
      </c>
      <c r="Z1064">
        <v>0</v>
      </c>
      <c r="AA1064">
        <v>0</v>
      </c>
      <c r="AB1064">
        <v>0</v>
      </c>
      <c r="AC1064">
        <v>0</v>
      </c>
      <c r="AD1064" t="s">
        <v>2402</v>
      </c>
    </row>
    <row r="1065" spans="1:30" x14ac:dyDescent="0.25">
      <c r="H1065" t="s">
        <v>2403</v>
      </c>
    </row>
    <row r="1066" spans="1:30" x14ac:dyDescent="0.25">
      <c r="A1066">
        <v>530</v>
      </c>
      <c r="B1066">
        <v>1549</v>
      </c>
      <c r="C1066" t="s">
        <v>2404</v>
      </c>
      <c r="D1066" t="s">
        <v>2405</v>
      </c>
      <c r="E1066" t="s">
        <v>56</v>
      </c>
      <c r="F1066" t="s">
        <v>2406</v>
      </c>
      <c r="G1066" t="str">
        <f>"00017435"</f>
        <v>00017435</v>
      </c>
      <c r="H1066" t="s">
        <v>17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70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22</v>
      </c>
      <c r="W1066">
        <v>154</v>
      </c>
      <c r="X1066">
        <v>0</v>
      </c>
      <c r="Z1066">
        <v>0</v>
      </c>
      <c r="AA1066">
        <v>0</v>
      </c>
      <c r="AB1066">
        <v>0</v>
      </c>
      <c r="AC1066">
        <v>0</v>
      </c>
      <c r="AD1066" t="s">
        <v>2407</v>
      </c>
    </row>
    <row r="1067" spans="1:30" x14ac:dyDescent="0.25">
      <c r="H1067" t="s">
        <v>2408</v>
      </c>
    </row>
    <row r="1068" spans="1:30" x14ac:dyDescent="0.25">
      <c r="A1068">
        <v>531</v>
      </c>
      <c r="B1068">
        <v>2739</v>
      </c>
      <c r="C1068" t="s">
        <v>2409</v>
      </c>
      <c r="D1068" t="s">
        <v>2410</v>
      </c>
      <c r="E1068" t="s">
        <v>70</v>
      </c>
      <c r="F1068" t="s">
        <v>2411</v>
      </c>
      <c r="G1068" t="str">
        <f>"00350918"</f>
        <v>00350918</v>
      </c>
      <c r="H1068" t="s">
        <v>2412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70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40</v>
      </c>
      <c r="W1068">
        <v>280</v>
      </c>
      <c r="X1068">
        <v>0</v>
      </c>
      <c r="Z1068">
        <v>0</v>
      </c>
      <c r="AA1068">
        <v>0</v>
      </c>
      <c r="AB1068">
        <v>0</v>
      </c>
      <c r="AC1068">
        <v>0</v>
      </c>
      <c r="AD1068" t="s">
        <v>2413</v>
      </c>
    </row>
    <row r="1069" spans="1:30" x14ac:dyDescent="0.25">
      <c r="H1069" t="s">
        <v>2414</v>
      </c>
    </row>
    <row r="1070" spans="1:30" x14ac:dyDescent="0.25">
      <c r="A1070">
        <v>532</v>
      </c>
      <c r="B1070">
        <v>2634</v>
      </c>
      <c r="C1070" t="s">
        <v>2415</v>
      </c>
      <c r="D1070" t="s">
        <v>498</v>
      </c>
      <c r="E1070" t="s">
        <v>141</v>
      </c>
      <c r="F1070" t="s">
        <v>2416</v>
      </c>
      <c r="G1070" t="str">
        <f>"00192869"</f>
        <v>00192869</v>
      </c>
      <c r="H1070" t="s">
        <v>1654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70</v>
      </c>
      <c r="O1070">
        <v>30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5</v>
      </c>
      <c r="W1070">
        <v>35</v>
      </c>
      <c r="X1070">
        <v>0</v>
      </c>
      <c r="Z1070">
        <v>0</v>
      </c>
      <c r="AA1070">
        <v>0</v>
      </c>
      <c r="AB1070">
        <v>8</v>
      </c>
      <c r="AC1070">
        <v>136</v>
      </c>
      <c r="AD1070" t="s">
        <v>2417</v>
      </c>
    </row>
    <row r="1071" spans="1:30" x14ac:dyDescent="0.25">
      <c r="H1071" t="s">
        <v>2418</v>
      </c>
    </row>
    <row r="1072" spans="1:30" x14ac:dyDescent="0.25">
      <c r="A1072">
        <v>533</v>
      </c>
      <c r="B1072">
        <v>2466</v>
      </c>
      <c r="C1072" t="s">
        <v>2419</v>
      </c>
      <c r="D1072" t="s">
        <v>2420</v>
      </c>
      <c r="E1072" t="s">
        <v>553</v>
      </c>
      <c r="F1072" t="s">
        <v>2421</v>
      </c>
      <c r="G1072" t="str">
        <f>"00369286"</f>
        <v>00369286</v>
      </c>
      <c r="H1072" t="s">
        <v>394</v>
      </c>
      <c r="I1072">
        <v>0</v>
      </c>
      <c r="J1072">
        <v>0</v>
      </c>
      <c r="K1072">
        <v>0</v>
      </c>
      <c r="L1072">
        <v>200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Z1072">
        <v>0</v>
      </c>
      <c r="AA1072">
        <v>0</v>
      </c>
      <c r="AB1072">
        <v>0</v>
      </c>
      <c r="AC1072">
        <v>0</v>
      </c>
      <c r="AD1072" t="s">
        <v>2422</v>
      </c>
    </row>
    <row r="1073" spans="1:30" x14ac:dyDescent="0.25">
      <c r="H1073" t="s">
        <v>2423</v>
      </c>
    </row>
    <row r="1074" spans="1:30" x14ac:dyDescent="0.25">
      <c r="A1074">
        <v>534</v>
      </c>
      <c r="B1074">
        <v>278</v>
      </c>
      <c r="C1074" t="s">
        <v>2424</v>
      </c>
      <c r="D1074" t="s">
        <v>245</v>
      </c>
      <c r="E1074" t="s">
        <v>63</v>
      </c>
      <c r="F1074" t="s">
        <v>2425</v>
      </c>
      <c r="G1074" t="str">
        <f>"00145349"</f>
        <v>00145349</v>
      </c>
      <c r="H1074">
        <v>660</v>
      </c>
      <c r="I1074">
        <v>150</v>
      </c>
      <c r="J1074">
        <v>0</v>
      </c>
      <c r="K1074">
        <v>0</v>
      </c>
      <c r="L1074">
        <v>0</v>
      </c>
      <c r="M1074">
        <v>0</v>
      </c>
      <c r="N1074">
        <v>30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19</v>
      </c>
      <c r="W1074">
        <v>133</v>
      </c>
      <c r="X1074">
        <v>0</v>
      </c>
      <c r="Z1074">
        <v>0</v>
      </c>
      <c r="AA1074">
        <v>0</v>
      </c>
      <c r="AB1074">
        <v>0</v>
      </c>
      <c r="AC1074">
        <v>0</v>
      </c>
      <c r="AD1074">
        <v>973</v>
      </c>
    </row>
    <row r="1075" spans="1:30" x14ac:dyDescent="0.25">
      <c r="H1075" t="s">
        <v>2426</v>
      </c>
    </row>
    <row r="1076" spans="1:30" x14ac:dyDescent="0.25">
      <c r="A1076">
        <v>535</v>
      </c>
      <c r="B1076">
        <v>960</v>
      </c>
      <c r="C1076" t="s">
        <v>2427</v>
      </c>
      <c r="D1076" t="s">
        <v>141</v>
      </c>
      <c r="E1076" t="s">
        <v>56</v>
      </c>
      <c r="F1076" t="s">
        <v>2428</v>
      </c>
      <c r="G1076" t="str">
        <f>"201504002627"</f>
        <v>201504002627</v>
      </c>
      <c r="H1076" t="s">
        <v>1425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30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36</v>
      </c>
      <c r="W1076">
        <v>252</v>
      </c>
      <c r="X1076">
        <v>0</v>
      </c>
      <c r="Z1076">
        <v>0</v>
      </c>
      <c r="AA1076">
        <v>0</v>
      </c>
      <c r="AB1076">
        <v>0</v>
      </c>
      <c r="AC1076">
        <v>0</v>
      </c>
      <c r="AD1076" t="s">
        <v>2429</v>
      </c>
    </row>
    <row r="1077" spans="1:30" x14ac:dyDescent="0.25">
      <c r="H1077" t="s">
        <v>2430</v>
      </c>
    </row>
    <row r="1078" spans="1:30" x14ac:dyDescent="0.25">
      <c r="A1078">
        <v>536</v>
      </c>
      <c r="B1078">
        <v>412</v>
      </c>
      <c r="C1078" t="s">
        <v>2431</v>
      </c>
      <c r="D1078" t="s">
        <v>70</v>
      </c>
      <c r="E1078" t="s">
        <v>56</v>
      </c>
      <c r="F1078" t="s">
        <v>2432</v>
      </c>
      <c r="G1078" t="str">
        <f>"00298331"</f>
        <v>00298331</v>
      </c>
      <c r="H1078" t="s">
        <v>23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70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16</v>
      </c>
      <c r="W1078">
        <v>112</v>
      </c>
      <c r="X1078">
        <v>0</v>
      </c>
      <c r="Z1078">
        <v>0</v>
      </c>
      <c r="AA1078">
        <v>0</v>
      </c>
      <c r="AB1078">
        <v>0</v>
      </c>
      <c r="AC1078">
        <v>0</v>
      </c>
      <c r="AD1078" t="s">
        <v>2433</v>
      </c>
    </row>
    <row r="1079" spans="1:30" x14ac:dyDescent="0.25">
      <c r="H1079" t="s">
        <v>2434</v>
      </c>
    </row>
    <row r="1080" spans="1:30" x14ac:dyDescent="0.25">
      <c r="A1080">
        <v>537</v>
      </c>
      <c r="B1080">
        <v>3656</v>
      </c>
      <c r="C1080" t="s">
        <v>2435</v>
      </c>
      <c r="D1080" t="s">
        <v>119</v>
      </c>
      <c r="E1080" t="s">
        <v>56</v>
      </c>
      <c r="F1080" t="s">
        <v>2436</v>
      </c>
      <c r="G1080" t="str">
        <f>"00358160"</f>
        <v>00358160</v>
      </c>
      <c r="H1080">
        <v>704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30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32</v>
      </c>
      <c r="W1080">
        <v>224</v>
      </c>
      <c r="X1080">
        <v>0</v>
      </c>
      <c r="Z1080">
        <v>0</v>
      </c>
      <c r="AA1080">
        <v>0</v>
      </c>
      <c r="AB1080">
        <v>0</v>
      </c>
      <c r="AC1080">
        <v>0</v>
      </c>
      <c r="AD1080">
        <v>958</v>
      </c>
    </row>
    <row r="1081" spans="1:30" x14ac:dyDescent="0.25">
      <c r="H1081" t="s">
        <v>2437</v>
      </c>
    </row>
    <row r="1082" spans="1:30" x14ac:dyDescent="0.25">
      <c r="A1082">
        <v>538</v>
      </c>
      <c r="B1082">
        <v>790</v>
      </c>
      <c r="C1082" t="s">
        <v>2438</v>
      </c>
      <c r="D1082" t="s">
        <v>2439</v>
      </c>
      <c r="E1082" t="s">
        <v>224</v>
      </c>
      <c r="F1082" t="s">
        <v>2440</v>
      </c>
      <c r="G1082" t="str">
        <f>"00298562"</f>
        <v>00298562</v>
      </c>
      <c r="H1082" t="s">
        <v>1414</v>
      </c>
      <c r="I1082">
        <v>0</v>
      </c>
      <c r="J1082">
        <v>0</v>
      </c>
      <c r="K1082">
        <v>0</v>
      </c>
      <c r="L1082">
        <v>0</v>
      </c>
      <c r="M1082">
        <v>100</v>
      </c>
      <c r="N1082">
        <v>70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12</v>
      </c>
      <c r="W1082">
        <v>84</v>
      </c>
      <c r="X1082">
        <v>0</v>
      </c>
      <c r="Z1082">
        <v>0</v>
      </c>
      <c r="AA1082">
        <v>0</v>
      </c>
      <c r="AB1082">
        <v>0</v>
      </c>
      <c r="AC1082">
        <v>0</v>
      </c>
      <c r="AD1082" t="s">
        <v>2441</v>
      </c>
    </row>
    <row r="1083" spans="1:30" x14ac:dyDescent="0.25">
      <c r="H1083" t="s">
        <v>2442</v>
      </c>
    </row>
    <row r="1084" spans="1:30" x14ac:dyDescent="0.25">
      <c r="A1084">
        <v>539</v>
      </c>
      <c r="B1084">
        <v>2521</v>
      </c>
      <c r="C1084" t="s">
        <v>2443</v>
      </c>
      <c r="D1084" t="s">
        <v>162</v>
      </c>
      <c r="E1084" t="s">
        <v>49</v>
      </c>
      <c r="F1084" t="s">
        <v>2444</v>
      </c>
      <c r="G1084" t="str">
        <f>"00365480"</f>
        <v>00365480</v>
      </c>
      <c r="H1084" t="s">
        <v>147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30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Z1084">
        <v>0</v>
      </c>
      <c r="AA1084">
        <v>0</v>
      </c>
      <c r="AB1084">
        <v>6</v>
      </c>
      <c r="AC1084">
        <v>102</v>
      </c>
      <c r="AD1084" t="s">
        <v>2445</v>
      </c>
    </row>
    <row r="1085" spans="1:30" x14ac:dyDescent="0.25">
      <c r="H1085" t="s">
        <v>2446</v>
      </c>
    </row>
    <row r="1086" spans="1:30" x14ac:dyDescent="0.25">
      <c r="A1086">
        <v>540</v>
      </c>
      <c r="B1086">
        <v>2045</v>
      </c>
      <c r="C1086" t="s">
        <v>2447</v>
      </c>
      <c r="D1086" t="s">
        <v>1135</v>
      </c>
      <c r="E1086" t="s">
        <v>135</v>
      </c>
      <c r="F1086" t="s">
        <v>2448</v>
      </c>
      <c r="G1086" t="str">
        <f>"00017672"</f>
        <v>00017672</v>
      </c>
      <c r="H1086" t="s">
        <v>1004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70</v>
      </c>
      <c r="O1086">
        <v>50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Z1086">
        <v>0</v>
      </c>
      <c r="AA1086">
        <v>0</v>
      </c>
      <c r="AB1086">
        <v>8</v>
      </c>
      <c r="AC1086">
        <v>136</v>
      </c>
      <c r="AD1086" t="s">
        <v>2449</v>
      </c>
    </row>
    <row r="1087" spans="1:30" x14ac:dyDescent="0.25">
      <c r="H1087" t="s">
        <v>2450</v>
      </c>
    </row>
    <row r="1088" spans="1:30" x14ac:dyDescent="0.25">
      <c r="A1088">
        <v>541</v>
      </c>
      <c r="B1088">
        <v>1734</v>
      </c>
      <c r="C1088" t="s">
        <v>2451</v>
      </c>
      <c r="D1088" t="s">
        <v>367</v>
      </c>
      <c r="E1088" t="s">
        <v>63</v>
      </c>
      <c r="F1088" t="s">
        <v>2452</v>
      </c>
      <c r="G1088" t="str">
        <f>"00277562"</f>
        <v>00277562</v>
      </c>
      <c r="H1088" t="s">
        <v>23</v>
      </c>
      <c r="I1088">
        <v>0</v>
      </c>
      <c r="J1088">
        <v>0</v>
      </c>
      <c r="K1088">
        <v>0</v>
      </c>
      <c r="L1088">
        <v>0</v>
      </c>
      <c r="M1088">
        <v>100</v>
      </c>
      <c r="N1088">
        <v>50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2</v>
      </c>
      <c r="W1088">
        <v>14</v>
      </c>
      <c r="X1088">
        <v>0</v>
      </c>
      <c r="Z1088">
        <v>0</v>
      </c>
      <c r="AA1088">
        <v>0</v>
      </c>
      <c r="AB1088">
        <v>0</v>
      </c>
      <c r="AC1088">
        <v>0</v>
      </c>
      <c r="AD1088" t="s">
        <v>2453</v>
      </c>
    </row>
    <row r="1089" spans="1:30" x14ac:dyDescent="0.25">
      <c r="H1089" t="s">
        <v>2454</v>
      </c>
    </row>
    <row r="1090" spans="1:30" x14ac:dyDescent="0.25">
      <c r="A1090">
        <v>542</v>
      </c>
      <c r="B1090">
        <v>5320</v>
      </c>
      <c r="C1090" t="s">
        <v>2455</v>
      </c>
      <c r="D1090" t="s">
        <v>2456</v>
      </c>
      <c r="E1090" t="s">
        <v>2457</v>
      </c>
      <c r="F1090" t="s">
        <v>2458</v>
      </c>
      <c r="G1090" t="str">
        <f>"00359715"</f>
        <v>00359715</v>
      </c>
      <c r="H1090" t="s">
        <v>525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70</v>
      </c>
      <c r="U1090">
        <v>0</v>
      </c>
      <c r="V1090">
        <v>0</v>
      </c>
      <c r="W1090">
        <v>0</v>
      </c>
      <c r="X1090">
        <v>0</v>
      </c>
      <c r="Z1090">
        <v>0</v>
      </c>
      <c r="AA1090">
        <v>0</v>
      </c>
      <c r="AB1090">
        <v>0</v>
      </c>
      <c r="AC1090">
        <v>0</v>
      </c>
      <c r="AD1090" t="s">
        <v>2459</v>
      </c>
    </row>
    <row r="1091" spans="1:30" x14ac:dyDescent="0.25">
      <c r="H1091" t="s">
        <v>573</v>
      </c>
    </row>
    <row r="1092" spans="1:30" x14ac:dyDescent="0.25">
      <c r="A1092">
        <v>543</v>
      </c>
      <c r="B1092">
        <v>3610</v>
      </c>
      <c r="C1092" t="s">
        <v>2460</v>
      </c>
      <c r="D1092" t="s">
        <v>2211</v>
      </c>
      <c r="E1092" t="s">
        <v>2461</v>
      </c>
      <c r="F1092" t="s">
        <v>2462</v>
      </c>
      <c r="G1092" t="str">
        <f>"00361054"</f>
        <v>00361054</v>
      </c>
      <c r="H1092" t="s">
        <v>220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70</v>
      </c>
      <c r="O1092">
        <v>70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Z1092">
        <v>0</v>
      </c>
      <c r="AA1092">
        <v>0</v>
      </c>
      <c r="AB1092">
        <v>0</v>
      </c>
      <c r="AC1092">
        <v>0</v>
      </c>
      <c r="AD1092" t="s">
        <v>2463</v>
      </c>
    </row>
    <row r="1093" spans="1:30" x14ac:dyDescent="0.25">
      <c r="H1093" t="s">
        <v>2464</v>
      </c>
    </row>
    <row r="1094" spans="1:30" x14ac:dyDescent="0.25">
      <c r="A1094">
        <v>544</v>
      </c>
      <c r="B1094">
        <v>1529</v>
      </c>
      <c r="C1094" t="s">
        <v>2465</v>
      </c>
      <c r="D1094" t="s">
        <v>15</v>
      </c>
      <c r="E1094" t="s">
        <v>341</v>
      </c>
      <c r="F1094" t="s">
        <v>2466</v>
      </c>
      <c r="G1094" t="str">
        <f>"200712001181"</f>
        <v>200712001181</v>
      </c>
      <c r="H1094">
        <v>825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30</v>
      </c>
      <c r="O1094">
        <v>70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Z1094">
        <v>0</v>
      </c>
      <c r="AA1094">
        <v>0</v>
      </c>
      <c r="AB1094">
        <v>0</v>
      </c>
      <c r="AC1094">
        <v>0</v>
      </c>
      <c r="AD1094">
        <v>925</v>
      </c>
    </row>
    <row r="1095" spans="1:30" x14ac:dyDescent="0.25">
      <c r="H1095" t="s">
        <v>2467</v>
      </c>
    </row>
    <row r="1096" spans="1:30" x14ac:dyDescent="0.25">
      <c r="A1096">
        <v>545</v>
      </c>
      <c r="B1096">
        <v>465</v>
      </c>
      <c r="C1096" t="s">
        <v>2468</v>
      </c>
      <c r="D1096" t="s">
        <v>49</v>
      </c>
      <c r="E1096" t="s">
        <v>2469</v>
      </c>
      <c r="F1096" t="s">
        <v>2470</v>
      </c>
      <c r="G1096" t="str">
        <f>"00285107"</f>
        <v>00285107</v>
      </c>
      <c r="H1096" t="s">
        <v>2259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70</v>
      </c>
      <c r="O1096">
        <v>0</v>
      </c>
      <c r="P1096">
        <v>30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0</v>
      </c>
      <c r="X1096">
        <v>0</v>
      </c>
      <c r="Z1096">
        <v>0</v>
      </c>
      <c r="AA1096">
        <v>0</v>
      </c>
      <c r="AB1096">
        <v>0</v>
      </c>
      <c r="AC1096">
        <v>0</v>
      </c>
      <c r="AD1096" t="s">
        <v>2471</v>
      </c>
    </row>
    <row r="1097" spans="1:30" x14ac:dyDescent="0.25">
      <c r="H1097" t="s">
        <v>2472</v>
      </c>
    </row>
    <row r="1098" spans="1:30" x14ac:dyDescent="0.25">
      <c r="A1098">
        <v>546</v>
      </c>
      <c r="B1098">
        <v>4726</v>
      </c>
      <c r="C1098" t="s">
        <v>2473</v>
      </c>
      <c r="D1098" t="s">
        <v>514</v>
      </c>
      <c r="E1098" t="s">
        <v>70</v>
      </c>
      <c r="F1098" t="s">
        <v>2474</v>
      </c>
      <c r="G1098" t="str">
        <f>"201511034403"</f>
        <v>201511034403</v>
      </c>
      <c r="H1098">
        <v>803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70</v>
      </c>
      <c r="O1098">
        <v>30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Z1098">
        <v>0</v>
      </c>
      <c r="AA1098">
        <v>0</v>
      </c>
      <c r="AB1098">
        <v>0</v>
      </c>
      <c r="AC1098">
        <v>0</v>
      </c>
      <c r="AD1098">
        <v>903</v>
      </c>
    </row>
    <row r="1099" spans="1:30" x14ac:dyDescent="0.25">
      <c r="H1099" t="s">
        <v>2475</v>
      </c>
    </row>
    <row r="1100" spans="1:30" x14ac:dyDescent="0.25">
      <c r="A1100">
        <v>547</v>
      </c>
      <c r="B1100">
        <v>4904</v>
      </c>
      <c r="C1100" t="s">
        <v>2476</v>
      </c>
      <c r="D1100" t="s">
        <v>88</v>
      </c>
      <c r="E1100" t="s">
        <v>62</v>
      </c>
      <c r="F1100" t="s">
        <v>2477</v>
      </c>
      <c r="G1100" t="str">
        <f>"00351043"</f>
        <v>00351043</v>
      </c>
      <c r="H1100" t="s">
        <v>404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70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0</v>
      </c>
      <c r="X1100">
        <v>0</v>
      </c>
      <c r="Z1100">
        <v>0</v>
      </c>
      <c r="AA1100">
        <v>0</v>
      </c>
      <c r="AB1100">
        <v>6</v>
      </c>
      <c r="AC1100">
        <v>102</v>
      </c>
      <c r="AD1100" t="s">
        <v>2478</v>
      </c>
    </row>
    <row r="1101" spans="1:30" x14ac:dyDescent="0.25">
      <c r="H1101" t="s">
        <v>1020</v>
      </c>
    </row>
    <row r="1102" spans="1:30" x14ac:dyDescent="0.25">
      <c r="A1102">
        <v>548</v>
      </c>
      <c r="B1102">
        <v>1282</v>
      </c>
      <c r="C1102" t="s">
        <v>2479</v>
      </c>
      <c r="D1102" t="s">
        <v>2480</v>
      </c>
      <c r="E1102" t="s">
        <v>62</v>
      </c>
      <c r="F1102" t="s">
        <v>2481</v>
      </c>
      <c r="G1102" t="str">
        <f>"00310691"</f>
        <v>00310691</v>
      </c>
      <c r="H1102" t="s">
        <v>2254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70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0</v>
      </c>
      <c r="X1102">
        <v>0</v>
      </c>
      <c r="Z1102">
        <v>0</v>
      </c>
      <c r="AA1102">
        <v>0</v>
      </c>
      <c r="AB1102">
        <v>0</v>
      </c>
      <c r="AC1102">
        <v>0</v>
      </c>
      <c r="AD1102" t="s">
        <v>2482</v>
      </c>
    </row>
    <row r="1103" spans="1:30" x14ac:dyDescent="0.25">
      <c r="H1103" t="s">
        <v>2483</v>
      </c>
    </row>
    <row r="1104" spans="1:30" x14ac:dyDescent="0.25">
      <c r="A1104">
        <v>549</v>
      </c>
      <c r="B1104">
        <v>4132</v>
      </c>
      <c r="C1104" t="s">
        <v>2484</v>
      </c>
      <c r="D1104" t="s">
        <v>70</v>
      </c>
      <c r="E1104" t="s">
        <v>285</v>
      </c>
      <c r="F1104" t="s">
        <v>2485</v>
      </c>
      <c r="G1104" t="str">
        <f>"00015419"</f>
        <v>00015419</v>
      </c>
      <c r="H1104" t="s">
        <v>23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50</v>
      </c>
      <c r="O1104">
        <v>30</v>
      </c>
      <c r="P1104">
        <v>30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0</v>
      </c>
      <c r="Z1104">
        <v>0</v>
      </c>
      <c r="AA1104">
        <v>0</v>
      </c>
      <c r="AB1104">
        <v>0</v>
      </c>
      <c r="AC1104">
        <v>0</v>
      </c>
      <c r="AD1104" t="s">
        <v>2486</v>
      </c>
    </row>
    <row r="1105" spans="1:30" x14ac:dyDescent="0.25">
      <c r="H1105" t="s">
        <v>2487</v>
      </c>
    </row>
    <row r="1106" spans="1:30" x14ac:dyDescent="0.25">
      <c r="A1106">
        <v>550</v>
      </c>
      <c r="B1106">
        <v>5027</v>
      </c>
      <c r="C1106" t="s">
        <v>2488</v>
      </c>
      <c r="D1106" t="s">
        <v>62</v>
      </c>
      <c r="E1106" t="s">
        <v>1754</v>
      </c>
      <c r="F1106" t="s">
        <v>2489</v>
      </c>
      <c r="G1106" t="str">
        <f>"00365761"</f>
        <v>00365761</v>
      </c>
      <c r="H1106" t="s">
        <v>97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70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0</v>
      </c>
      <c r="X1106">
        <v>0</v>
      </c>
      <c r="Z1106">
        <v>0</v>
      </c>
      <c r="AA1106">
        <v>0</v>
      </c>
      <c r="AB1106">
        <v>0</v>
      </c>
      <c r="AC1106">
        <v>0</v>
      </c>
      <c r="AD1106" t="s">
        <v>2490</v>
      </c>
    </row>
    <row r="1107" spans="1:30" x14ac:dyDescent="0.25">
      <c r="H1107" t="s">
        <v>2491</v>
      </c>
    </row>
    <row r="1108" spans="1:30" x14ac:dyDescent="0.25">
      <c r="A1108">
        <v>551</v>
      </c>
      <c r="B1108">
        <v>4844</v>
      </c>
      <c r="C1108" t="s">
        <v>2492</v>
      </c>
      <c r="D1108" t="s">
        <v>56</v>
      </c>
      <c r="E1108" t="s">
        <v>49</v>
      </c>
      <c r="F1108" t="s">
        <v>2493</v>
      </c>
      <c r="G1108" t="str">
        <f>"00348245"</f>
        <v>00348245</v>
      </c>
      <c r="H1108" t="s">
        <v>205</v>
      </c>
      <c r="I1108">
        <v>0</v>
      </c>
      <c r="J1108">
        <v>0</v>
      </c>
      <c r="K1108">
        <v>0</v>
      </c>
      <c r="L1108">
        <v>200</v>
      </c>
      <c r="M1108">
        <v>0</v>
      </c>
      <c r="N1108">
        <v>30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Z1108">
        <v>0</v>
      </c>
      <c r="AA1108">
        <v>0</v>
      </c>
      <c r="AB1108">
        <v>0</v>
      </c>
      <c r="AC1108">
        <v>0</v>
      </c>
      <c r="AD1108" t="s">
        <v>2494</v>
      </c>
    </row>
    <row r="1109" spans="1:30" x14ac:dyDescent="0.25">
      <c r="H1109" t="s">
        <v>2495</v>
      </c>
    </row>
    <row r="1110" spans="1:30" x14ac:dyDescent="0.25">
      <c r="A1110">
        <v>552</v>
      </c>
      <c r="B1110">
        <v>2106</v>
      </c>
      <c r="C1110" t="s">
        <v>2496</v>
      </c>
      <c r="D1110" t="s">
        <v>35</v>
      </c>
      <c r="E1110" t="s">
        <v>285</v>
      </c>
      <c r="F1110" t="s">
        <v>2497</v>
      </c>
      <c r="G1110" t="str">
        <f>"00127694"</f>
        <v>00127694</v>
      </c>
      <c r="H1110" t="s">
        <v>1996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30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Z1110">
        <v>0</v>
      </c>
      <c r="AA1110">
        <v>0</v>
      </c>
      <c r="AB1110">
        <v>8</v>
      </c>
      <c r="AC1110">
        <v>136</v>
      </c>
      <c r="AD1110" t="s">
        <v>2498</v>
      </c>
    </row>
    <row r="1111" spans="1:30" x14ac:dyDescent="0.25">
      <c r="H1111" t="s">
        <v>2499</v>
      </c>
    </row>
    <row r="1112" spans="1:30" x14ac:dyDescent="0.25">
      <c r="A1112">
        <v>553</v>
      </c>
      <c r="B1112">
        <v>5316</v>
      </c>
      <c r="C1112" t="s">
        <v>876</v>
      </c>
      <c r="D1112" t="s">
        <v>1040</v>
      </c>
      <c r="E1112" t="s">
        <v>69</v>
      </c>
      <c r="F1112" t="s">
        <v>2500</v>
      </c>
      <c r="G1112" t="str">
        <f>"00369254"</f>
        <v>00369254</v>
      </c>
      <c r="H1112">
        <v>814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70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Z1112">
        <v>0</v>
      </c>
      <c r="AA1112">
        <v>0</v>
      </c>
      <c r="AB1112">
        <v>0</v>
      </c>
      <c r="AC1112">
        <v>0</v>
      </c>
      <c r="AD1112">
        <v>884</v>
      </c>
    </row>
    <row r="1113" spans="1:30" x14ac:dyDescent="0.25">
      <c r="H1113" t="s">
        <v>2501</v>
      </c>
    </row>
    <row r="1114" spans="1:30" x14ac:dyDescent="0.25">
      <c r="A1114">
        <v>554</v>
      </c>
      <c r="B1114">
        <v>4103</v>
      </c>
      <c r="C1114" t="s">
        <v>2502</v>
      </c>
      <c r="D1114" t="s">
        <v>2503</v>
      </c>
      <c r="E1114" t="s">
        <v>62</v>
      </c>
      <c r="F1114" t="s">
        <v>2504</v>
      </c>
      <c r="G1114" t="str">
        <f>"00367265"</f>
        <v>00367265</v>
      </c>
      <c r="H1114" t="s">
        <v>97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50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>
        <v>0</v>
      </c>
      <c r="X1114">
        <v>0</v>
      </c>
      <c r="Z1114">
        <v>0</v>
      </c>
      <c r="AA1114">
        <v>0</v>
      </c>
      <c r="AB1114">
        <v>0</v>
      </c>
      <c r="AC1114">
        <v>0</v>
      </c>
      <c r="AD1114" t="s">
        <v>2505</v>
      </c>
    </row>
    <row r="1115" spans="1:30" x14ac:dyDescent="0.25">
      <c r="H1115" t="s">
        <v>588</v>
      </c>
    </row>
    <row r="1116" spans="1:30" x14ac:dyDescent="0.25">
      <c r="A1116">
        <v>555</v>
      </c>
      <c r="B1116">
        <v>3622</v>
      </c>
      <c r="C1116" t="s">
        <v>2506</v>
      </c>
      <c r="D1116" t="s">
        <v>2507</v>
      </c>
      <c r="E1116" t="s">
        <v>28</v>
      </c>
      <c r="F1116" t="s">
        <v>2508</v>
      </c>
      <c r="G1116" t="str">
        <f>"00358830"</f>
        <v>00358830</v>
      </c>
      <c r="H1116" t="s">
        <v>981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30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Z1116">
        <v>0</v>
      </c>
      <c r="AA1116">
        <v>0</v>
      </c>
      <c r="AB1116">
        <v>0</v>
      </c>
      <c r="AC1116">
        <v>0</v>
      </c>
      <c r="AD1116" t="s">
        <v>2509</v>
      </c>
    </row>
    <row r="1117" spans="1:30" x14ac:dyDescent="0.25">
      <c r="H1117" t="s">
        <v>2510</v>
      </c>
    </row>
    <row r="1118" spans="1:30" x14ac:dyDescent="0.25">
      <c r="A1118">
        <v>556</v>
      </c>
      <c r="B1118">
        <v>3743</v>
      </c>
      <c r="C1118" t="s">
        <v>2511</v>
      </c>
      <c r="D1118" t="s">
        <v>1074</v>
      </c>
      <c r="E1118" t="s">
        <v>2342</v>
      </c>
      <c r="F1118" t="s">
        <v>2512</v>
      </c>
      <c r="G1118" t="str">
        <f>"00037528"</f>
        <v>00037528</v>
      </c>
      <c r="H1118" t="s">
        <v>305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30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Z1118">
        <v>0</v>
      </c>
      <c r="AA1118">
        <v>0</v>
      </c>
      <c r="AB1118">
        <v>0</v>
      </c>
      <c r="AC1118">
        <v>0</v>
      </c>
      <c r="AD1118" t="s">
        <v>2513</v>
      </c>
    </row>
    <row r="1119" spans="1:30" x14ac:dyDescent="0.25">
      <c r="H1119" t="s">
        <v>2514</v>
      </c>
    </row>
    <row r="1120" spans="1:30" x14ac:dyDescent="0.25">
      <c r="A1120">
        <v>557</v>
      </c>
      <c r="B1120">
        <v>3887</v>
      </c>
      <c r="C1120" t="s">
        <v>2515</v>
      </c>
      <c r="D1120" t="s">
        <v>988</v>
      </c>
      <c r="E1120" t="s">
        <v>2516</v>
      </c>
      <c r="F1120" t="s">
        <v>2517</v>
      </c>
      <c r="G1120" t="str">
        <f>"00145271"</f>
        <v>00145271</v>
      </c>
      <c r="H1120" t="s">
        <v>1127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70</v>
      </c>
      <c r="O1120">
        <v>30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0</v>
      </c>
      <c r="X1120">
        <v>0</v>
      </c>
      <c r="Z1120">
        <v>0</v>
      </c>
      <c r="AA1120">
        <v>0</v>
      </c>
      <c r="AB1120">
        <v>0</v>
      </c>
      <c r="AC1120">
        <v>0</v>
      </c>
      <c r="AD1120" t="s">
        <v>2518</v>
      </c>
    </row>
    <row r="1121" spans="1:30" x14ac:dyDescent="0.25">
      <c r="H1121" t="s">
        <v>2519</v>
      </c>
    </row>
    <row r="1122" spans="1:30" x14ac:dyDescent="0.25">
      <c r="A1122">
        <v>558</v>
      </c>
      <c r="B1122">
        <v>809</v>
      </c>
      <c r="C1122" t="s">
        <v>2520</v>
      </c>
      <c r="D1122" t="s">
        <v>209</v>
      </c>
      <c r="E1122" t="s">
        <v>49</v>
      </c>
      <c r="F1122" t="s">
        <v>2521</v>
      </c>
      <c r="G1122" t="str">
        <f>"00036144"</f>
        <v>00036144</v>
      </c>
      <c r="H1122" t="s">
        <v>2254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Z1122">
        <v>0</v>
      </c>
      <c r="AA1122">
        <v>0</v>
      </c>
      <c r="AB1122">
        <v>0</v>
      </c>
      <c r="AC1122">
        <v>0</v>
      </c>
      <c r="AD1122" t="s">
        <v>2522</v>
      </c>
    </row>
    <row r="1123" spans="1:30" x14ac:dyDescent="0.25">
      <c r="H1123" t="s">
        <v>2523</v>
      </c>
    </row>
    <row r="1124" spans="1:30" x14ac:dyDescent="0.25">
      <c r="A1124">
        <v>559</v>
      </c>
      <c r="B1124">
        <v>3969</v>
      </c>
      <c r="C1124" t="s">
        <v>2524</v>
      </c>
      <c r="D1124" t="s">
        <v>141</v>
      </c>
      <c r="E1124" t="s">
        <v>209</v>
      </c>
      <c r="F1124" t="s">
        <v>2525</v>
      </c>
      <c r="G1124" t="str">
        <f>"00358789"</f>
        <v>00358789</v>
      </c>
      <c r="H1124" t="s">
        <v>1058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50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4</v>
      </c>
      <c r="W1124">
        <v>28</v>
      </c>
      <c r="X1124">
        <v>0</v>
      </c>
      <c r="Z1124">
        <v>0</v>
      </c>
      <c r="AA1124">
        <v>0</v>
      </c>
      <c r="AB1124">
        <v>0</v>
      </c>
      <c r="AC1124">
        <v>0</v>
      </c>
      <c r="AD1124" t="s">
        <v>2526</v>
      </c>
    </row>
    <row r="1125" spans="1:30" x14ac:dyDescent="0.25">
      <c r="H1125" t="s">
        <v>2156</v>
      </c>
    </row>
    <row r="1126" spans="1:30" x14ac:dyDescent="0.25">
      <c r="A1126">
        <v>560</v>
      </c>
      <c r="B1126">
        <v>4662</v>
      </c>
      <c r="C1126" t="s">
        <v>2527</v>
      </c>
      <c r="D1126" t="s">
        <v>1417</v>
      </c>
      <c r="E1126" t="s">
        <v>88</v>
      </c>
      <c r="F1126" t="s">
        <v>2528</v>
      </c>
      <c r="G1126" t="str">
        <f>"00340110"</f>
        <v>00340110</v>
      </c>
      <c r="H1126" t="s">
        <v>637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30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0</v>
      </c>
      <c r="X1126">
        <v>0</v>
      </c>
      <c r="Z1126">
        <v>0</v>
      </c>
      <c r="AA1126">
        <v>0</v>
      </c>
      <c r="AB1126">
        <v>0</v>
      </c>
      <c r="AC1126">
        <v>0</v>
      </c>
      <c r="AD1126" t="s">
        <v>2529</v>
      </c>
    </row>
    <row r="1127" spans="1:30" x14ac:dyDescent="0.25">
      <c r="H1127" t="s">
        <v>2530</v>
      </c>
    </row>
    <row r="1128" spans="1:30" x14ac:dyDescent="0.25">
      <c r="A1128">
        <v>561</v>
      </c>
      <c r="B1128">
        <v>221</v>
      </c>
      <c r="C1128" t="s">
        <v>2531</v>
      </c>
      <c r="D1128" t="s">
        <v>350</v>
      </c>
      <c r="E1128" t="s">
        <v>279</v>
      </c>
      <c r="F1128" t="s">
        <v>2532</v>
      </c>
      <c r="G1128" t="str">
        <f>"00245611"</f>
        <v>00245611</v>
      </c>
      <c r="H1128" t="s">
        <v>389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70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Z1128">
        <v>0</v>
      </c>
      <c r="AA1128">
        <v>0</v>
      </c>
      <c r="AB1128">
        <v>0</v>
      </c>
      <c r="AC1128">
        <v>0</v>
      </c>
      <c r="AD1128" t="s">
        <v>2533</v>
      </c>
    </row>
    <row r="1129" spans="1:30" x14ac:dyDescent="0.25">
      <c r="H1129" t="s">
        <v>2534</v>
      </c>
    </row>
    <row r="1130" spans="1:30" x14ac:dyDescent="0.25">
      <c r="A1130">
        <v>562</v>
      </c>
      <c r="B1130">
        <v>1991</v>
      </c>
      <c r="C1130" t="s">
        <v>2535</v>
      </c>
      <c r="D1130" t="s">
        <v>314</v>
      </c>
      <c r="E1130" t="s">
        <v>150</v>
      </c>
      <c r="F1130" t="s">
        <v>2536</v>
      </c>
      <c r="G1130" t="str">
        <f>"00320851"</f>
        <v>00320851</v>
      </c>
      <c r="H1130">
        <v>715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70</v>
      </c>
      <c r="O1130">
        <v>0</v>
      </c>
      <c r="P1130">
        <v>0</v>
      </c>
      <c r="Q1130">
        <v>50</v>
      </c>
      <c r="R1130">
        <v>0</v>
      </c>
      <c r="S1130">
        <v>0</v>
      </c>
      <c r="T1130">
        <v>0</v>
      </c>
      <c r="U1130">
        <v>0</v>
      </c>
      <c r="V1130">
        <v>0</v>
      </c>
      <c r="W1130">
        <v>0</v>
      </c>
      <c r="X1130">
        <v>0</v>
      </c>
      <c r="Z1130">
        <v>0</v>
      </c>
      <c r="AA1130">
        <v>0</v>
      </c>
      <c r="AB1130">
        <v>0</v>
      </c>
      <c r="AC1130">
        <v>0</v>
      </c>
      <c r="AD1130">
        <v>835</v>
      </c>
    </row>
    <row r="1131" spans="1:30" x14ac:dyDescent="0.25">
      <c r="H1131" t="s">
        <v>588</v>
      </c>
    </row>
    <row r="1132" spans="1:30" x14ac:dyDescent="0.25">
      <c r="A1132">
        <v>563</v>
      </c>
      <c r="B1132">
        <v>1609</v>
      </c>
      <c r="C1132" t="s">
        <v>2537</v>
      </c>
      <c r="D1132" t="s">
        <v>666</v>
      </c>
      <c r="E1132" t="s">
        <v>209</v>
      </c>
      <c r="F1132" t="s">
        <v>2538</v>
      </c>
      <c r="G1132" t="str">
        <f>"00326042"</f>
        <v>00326042</v>
      </c>
      <c r="H1132" t="s">
        <v>1127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30</v>
      </c>
      <c r="O1132">
        <v>0</v>
      </c>
      <c r="P1132">
        <v>30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0</v>
      </c>
      <c r="X1132">
        <v>0</v>
      </c>
      <c r="Z1132">
        <v>0</v>
      </c>
      <c r="AA1132">
        <v>0</v>
      </c>
      <c r="AB1132">
        <v>0</v>
      </c>
      <c r="AC1132">
        <v>0</v>
      </c>
      <c r="AD1132" t="s">
        <v>2539</v>
      </c>
    </row>
    <row r="1133" spans="1:30" x14ac:dyDescent="0.25">
      <c r="H1133" t="s">
        <v>353</v>
      </c>
    </row>
    <row r="1134" spans="1:30" x14ac:dyDescent="0.25">
      <c r="A1134">
        <v>564</v>
      </c>
      <c r="B1134">
        <v>3016</v>
      </c>
      <c r="C1134" t="s">
        <v>273</v>
      </c>
      <c r="D1134" t="s">
        <v>341</v>
      </c>
      <c r="E1134" t="s">
        <v>49</v>
      </c>
      <c r="F1134" t="s">
        <v>2540</v>
      </c>
      <c r="G1134" t="str">
        <f>"00334847"</f>
        <v>00334847</v>
      </c>
      <c r="H1134" t="s">
        <v>1400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30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17</v>
      </c>
      <c r="W1134">
        <v>119</v>
      </c>
      <c r="X1134">
        <v>0</v>
      </c>
      <c r="Z1134">
        <v>0</v>
      </c>
      <c r="AA1134">
        <v>0</v>
      </c>
      <c r="AB1134">
        <v>0</v>
      </c>
      <c r="AC1134">
        <v>0</v>
      </c>
      <c r="AD1134" t="s">
        <v>2541</v>
      </c>
    </row>
    <row r="1135" spans="1:30" x14ac:dyDescent="0.25">
      <c r="H1135" t="s">
        <v>2542</v>
      </c>
    </row>
    <row r="1136" spans="1:30" x14ac:dyDescent="0.25">
      <c r="A1136">
        <v>565</v>
      </c>
      <c r="B1136">
        <v>5151</v>
      </c>
      <c r="C1136" t="s">
        <v>2543</v>
      </c>
      <c r="D1136" t="s">
        <v>2544</v>
      </c>
      <c r="E1136" t="s">
        <v>35</v>
      </c>
      <c r="F1136" t="s">
        <v>2545</v>
      </c>
      <c r="G1136" t="str">
        <f>"00369114"</f>
        <v>00369114</v>
      </c>
      <c r="H1136" t="s">
        <v>220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30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0</v>
      </c>
      <c r="X1136">
        <v>0</v>
      </c>
      <c r="Z1136">
        <v>0</v>
      </c>
      <c r="AA1136">
        <v>0</v>
      </c>
      <c r="AB1136">
        <v>0</v>
      </c>
      <c r="AC1136">
        <v>0</v>
      </c>
      <c r="AD1136" t="s">
        <v>2546</v>
      </c>
    </row>
    <row r="1137" spans="1:30" x14ac:dyDescent="0.25">
      <c r="H1137" t="s">
        <v>2547</v>
      </c>
    </row>
    <row r="1138" spans="1:30" x14ac:dyDescent="0.25">
      <c r="A1138">
        <v>566</v>
      </c>
      <c r="B1138">
        <v>658</v>
      </c>
      <c r="C1138" t="s">
        <v>2548</v>
      </c>
      <c r="D1138" t="s">
        <v>564</v>
      </c>
      <c r="E1138" t="s">
        <v>70</v>
      </c>
      <c r="F1138" t="s">
        <v>2549</v>
      </c>
      <c r="G1138" t="str">
        <f>"00141067"</f>
        <v>00141067</v>
      </c>
      <c r="H1138">
        <v>781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30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W1138">
        <v>0</v>
      </c>
      <c r="X1138">
        <v>0</v>
      </c>
      <c r="Z1138">
        <v>0</v>
      </c>
      <c r="AA1138">
        <v>0</v>
      </c>
      <c r="AB1138">
        <v>0</v>
      </c>
      <c r="AC1138">
        <v>0</v>
      </c>
      <c r="AD1138">
        <v>811</v>
      </c>
    </row>
    <row r="1139" spans="1:30" x14ac:dyDescent="0.25">
      <c r="H1139" t="s">
        <v>2550</v>
      </c>
    </row>
    <row r="1140" spans="1:30" x14ac:dyDescent="0.25">
      <c r="A1140">
        <v>567</v>
      </c>
      <c r="B1140">
        <v>4115</v>
      </c>
      <c r="C1140" t="s">
        <v>2551</v>
      </c>
      <c r="D1140" t="s">
        <v>56</v>
      </c>
      <c r="E1140" t="s">
        <v>63</v>
      </c>
      <c r="F1140" t="s">
        <v>2552</v>
      </c>
      <c r="G1140" t="str">
        <f>"00145687"</f>
        <v>00145687</v>
      </c>
      <c r="H1140" t="s">
        <v>158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30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W1140">
        <v>0</v>
      </c>
      <c r="X1140">
        <v>0</v>
      </c>
      <c r="Z1140">
        <v>0</v>
      </c>
      <c r="AA1140">
        <v>0</v>
      </c>
      <c r="AB1140">
        <v>0</v>
      </c>
      <c r="AC1140">
        <v>0</v>
      </c>
      <c r="AD1140" t="s">
        <v>2553</v>
      </c>
    </row>
    <row r="1141" spans="1:30" x14ac:dyDescent="0.25">
      <c r="H1141" t="s">
        <v>2554</v>
      </c>
    </row>
    <row r="1142" spans="1:30" x14ac:dyDescent="0.25">
      <c r="A1142">
        <v>568</v>
      </c>
      <c r="B1142">
        <v>1847</v>
      </c>
      <c r="C1142" t="s">
        <v>2555</v>
      </c>
      <c r="D1142" t="s">
        <v>2556</v>
      </c>
      <c r="E1142" t="s">
        <v>70</v>
      </c>
      <c r="F1142" t="s">
        <v>2557</v>
      </c>
      <c r="G1142" t="str">
        <f>"00316294"</f>
        <v>00316294</v>
      </c>
      <c r="H1142" t="s">
        <v>668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30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  <c r="X1142">
        <v>0</v>
      </c>
      <c r="Z1142">
        <v>0</v>
      </c>
      <c r="AA1142">
        <v>0</v>
      </c>
      <c r="AB1142">
        <v>0</v>
      </c>
      <c r="AC1142">
        <v>0</v>
      </c>
      <c r="AD1142" t="s">
        <v>2558</v>
      </c>
    </row>
    <row r="1143" spans="1:30" x14ac:dyDescent="0.25">
      <c r="H1143" t="s">
        <v>2559</v>
      </c>
    </row>
    <row r="1144" spans="1:30" x14ac:dyDescent="0.25">
      <c r="A1144">
        <v>569</v>
      </c>
      <c r="B1144">
        <v>130</v>
      </c>
      <c r="C1144" t="s">
        <v>2560</v>
      </c>
      <c r="D1144" t="s">
        <v>2561</v>
      </c>
      <c r="E1144" t="s">
        <v>367</v>
      </c>
      <c r="F1144" t="s">
        <v>2562</v>
      </c>
      <c r="G1144" t="str">
        <f>"201412003486"</f>
        <v>201412003486</v>
      </c>
      <c r="H1144" t="s">
        <v>1486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30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15</v>
      </c>
      <c r="W1144">
        <v>105</v>
      </c>
      <c r="X1144">
        <v>0</v>
      </c>
      <c r="Z1144">
        <v>0</v>
      </c>
      <c r="AA1144">
        <v>0</v>
      </c>
      <c r="AB1144">
        <v>0</v>
      </c>
      <c r="AC1144">
        <v>0</v>
      </c>
      <c r="AD1144" t="s">
        <v>2563</v>
      </c>
    </row>
    <row r="1145" spans="1:30" x14ac:dyDescent="0.25">
      <c r="H1145" t="s">
        <v>2564</v>
      </c>
    </row>
    <row r="1146" spans="1:30" x14ac:dyDescent="0.25">
      <c r="A1146">
        <v>570</v>
      </c>
      <c r="B1146">
        <v>4897</v>
      </c>
      <c r="C1146" t="s">
        <v>2565</v>
      </c>
      <c r="D1146" t="s">
        <v>2566</v>
      </c>
      <c r="E1146" t="s">
        <v>141</v>
      </c>
      <c r="F1146" t="s">
        <v>2567</v>
      </c>
      <c r="G1146" t="str">
        <f>"00144509"</f>
        <v>00144509</v>
      </c>
      <c r="H1146" t="s">
        <v>1363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70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>
        <v>0</v>
      </c>
      <c r="X1146">
        <v>0</v>
      </c>
      <c r="Z1146">
        <v>0</v>
      </c>
      <c r="AA1146">
        <v>0</v>
      </c>
      <c r="AB1146">
        <v>0</v>
      </c>
      <c r="AC1146">
        <v>0</v>
      </c>
      <c r="AD1146" t="s">
        <v>2568</v>
      </c>
    </row>
    <row r="1147" spans="1:30" x14ac:dyDescent="0.25">
      <c r="H1147" t="s">
        <v>2569</v>
      </c>
    </row>
    <row r="1148" spans="1:30" x14ac:dyDescent="0.25">
      <c r="A1148">
        <v>571</v>
      </c>
      <c r="B1148">
        <v>3091</v>
      </c>
      <c r="C1148" t="s">
        <v>2240</v>
      </c>
      <c r="D1148" t="s">
        <v>49</v>
      </c>
      <c r="E1148" t="s">
        <v>150</v>
      </c>
      <c r="F1148" t="s">
        <v>2570</v>
      </c>
      <c r="G1148" t="str">
        <f>"00344929"</f>
        <v>00344929</v>
      </c>
      <c r="H1148" t="s">
        <v>731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0</v>
      </c>
      <c r="P1148">
        <v>30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W1148">
        <v>0</v>
      </c>
      <c r="X1148">
        <v>0</v>
      </c>
      <c r="Z1148">
        <v>0</v>
      </c>
      <c r="AA1148">
        <v>0</v>
      </c>
      <c r="AB1148">
        <v>0</v>
      </c>
      <c r="AC1148">
        <v>0</v>
      </c>
      <c r="AD1148" t="s">
        <v>2571</v>
      </c>
    </row>
    <row r="1149" spans="1:30" x14ac:dyDescent="0.25">
      <c r="H1149" t="s">
        <v>2572</v>
      </c>
    </row>
    <row r="1150" spans="1:30" x14ac:dyDescent="0.25">
      <c r="A1150">
        <v>572</v>
      </c>
      <c r="B1150">
        <v>312</v>
      </c>
      <c r="C1150" t="s">
        <v>2573</v>
      </c>
      <c r="D1150" t="s">
        <v>141</v>
      </c>
      <c r="E1150" t="s">
        <v>279</v>
      </c>
      <c r="F1150" t="s">
        <v>2574</v>
      </c>
      <c r="G1150" t="str">
        <f>"00215848"</f>
        <v>00215848</v>
      </c>
      <c r="H1150" t="s">
        <v>1384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W1150">
        <v>0</v>
      </c>
      <c r="X1150">
        <v>0</v>
      </c>
      <c r="Z1150">
        <v>0</v>
      </c>
      <c r="AA1150">
        <v>0</v>
      </c>
      <c r="AB1150">
        <v>0</v>
      </c>
      <c r="AC1150">
        <v>0</v>
      </c>
      <c r="AD1150" t="s">
        <v>2575</v>
      </c>
    </row>
    <row r="1151" spans="1:30" x14ac:dyDescent="0.25">
      <c r="H1151" t="s">
        <v>2576</v>
      </c>
    </row>
    <row r="1152" spans="1:30" x14ac:dyDescent="0.25">
      <c r="A1152">
        <v>573</v>
      </c>
      <c r="B1152">
        <v>2229</v>
      </c>
      <c r="C1152" t="s">
        <v>2577</v>
      </c>
      <c r="D1152" t="s">
        <v>263</v>
      </c>
      <c r="E1152" t="s">
        <v>82</v>
      </c>
      <c r="F1152" t="s">
        <v>2578</v>
      </c>
      <c r="G1152" t="str">
        <f>"00151016"</f>
        <v>00151016</v>
      </c>
      <c r="H1152" t="s">
        <v>1226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30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W1152">
        <v>0</v>
      </c>
      <c r="X1152">
        <v>0</v>
      </c>
      <c r="Z1152">
        <v>0</v>
      </c>
      <c r="AA1152">
        <v>0</v>
      </c>
      <c r="AB1152">
        <v>0</v>
      </c>
      <c r="AC1152">
        <v>0</v>
      </c>
      <c r="AD1152" t="s">
        <v>2579</v>
      </c>
    </row>
    <row r="1153" spans="1:30" x14ac:dyDescent="0.25">
      <c r="H1153" t="s">
        <v>2580</v>
      </c>
    </row>
    <row r="1154" spans="1:30" x14ac:dyDescent="0.25">
      <c r="A1154">
        <v>574</v>
      </c>
      <c r="B1154">
        <v>2981</v>
      </c>
      <c r="C1154" t="s">
        <v>2581</v>
      </c>
      <c r="D1154" t="s">
        <v>62</v>
      </c>
      <c r="E1154" t="s">
        <v>141</v>
      </c>
      <c r="F1154" t="s">
        <v>2582</v>
      </c>
      <c r="G1154" t="str">
        <f>"00233587"</f>
        <v>00233587</v>
      </c>
      <c r="H1154" t="s">
        <v>1569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W1154">
        <v>0</v>
      </c>
      <c r="X1154">
        <v>0</v>
      </c>
      <c r="Z1154">
        <v>0</v>
      </c>
      <c r="AA1154">
        <v>0</v>
      </c>
      <c r="AB1154">
        <v>0</v>
      </c>
      <c r="AC1154">
        <v>0</v>
      </c>
      <c r="AD1154" t="s">
        <v>2583</v>
      </c>
    </row>
    <row r="1155" spans="1:30" x14ac:dyDescent="0.25">
      <c r="H1155" t="s">
        <v>2584</v>
      </c>
    </row>
    <row r="1156" spans="1:30" x14ac:dyDescent="0.25">
      <c r="A1156">
        <v>575</v>
      </c>
      <c r="B1156">
        <v>4964</v>
      </c>
      <c r="C1156" t="s">
        <v>2585</v>
      </c>
      <c r="D1156" t="s">
        <v>367</v>
      </c>
      <c r="E1156" t="s">
        <v>69</v>
      </c>
      <c r="F1156" t="s">
        <v>2586</v>
      </c>
      <c r="G1156" t="str">
        <f>"00030293"</f>
        <v>00030293</v>
      </c>
      <c r="H1156" t="s">
        <v>1307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30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0</v>
      </c>
      <c r="X1156">
        <v>0</v>
      </c>
      <c r="Z1156">
        <v>0</v>
      </c>
      <c r="AA1156">
        <v>0</v>
      </c>
      <c r="AB1156">
        <v>0</v>
      </c>
      <c r="AC1156">
        <v>0</v>
      </c>
      <c r="AD1156" t="s">
        <v>2587</v>
      </c>
    </row>
    <row r="1157" spans="1:30" x14ac:dyDescent="0.25">
      <c r="H1157" t="s">
        <v>2588</v>
      </c>
    </row>
    <row r="1158" spans="1:30" x14ac:dyDescent="0.25">
      <c r="A1158">
        <v>576</v>
      </c>
      <c r="B1158">
        <v>3012</v>
      </c>
      <c r="C1158" t="s">
        <v>2589</v>
      </c>
      <c r="D1158" t="s">
        <v>2420</v>
      </c>
      <c r="E1158" t="s">
        <v>56</v>
      </c>
      <c r="F1158" t="s">
        <v>2590</v>
      </c>
      <c r="G1158" t="str">
        <f>"00358689"</f>
        <v>00358689</v>
      </c>
      <c r="H1158" t="s">
        <v>1784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50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>
        <v>0</v>
      </c>
      <c r="X1158">
        <v>0</v>
      </c>
      <c r="Z1158">
        <v>0</v>
      </c>
      <c r="AA1158">
        <v>0</v>
      </c>
      <c r="AB1158">
        <v>0</v>
      </c>
      <c r="AC1158">
        <v>0</v>
      </c>
      <c r="AD1158" t="s">
        <v>2591</v>
      </c>
    </row>
    <row r="1159" spans="1:30" x14ac:dyDescent="0.25">
      <c r="H1159" t="s">
        <v>2592</v>
      </c>
    </row>
    <row r="1160" spans="1:30" x14ac:dyDescent="0.25">
      <c r="A1160">
        <v>577</v>
      </c>
      <c r="B1160">
        <v>1922</v>
      </c>
      <c r="C1160" t="s">
        <v>2593</v>
      </c>
      <c r="D1160" t="s">
        <v>49</v>
      </c>
      <c r="E1160" t="s">
        <v>1647</v>
      </c>
      <c r="F1160" t="s">
        <v>2594</v>
      </c>
      <c r="G1160" t="str">
        <f>"201507000573"</f>
        <v>201507000573</v>
      </c>
      <c r="H1160" t="s">
        <v>2595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50</v>
      </c>
      <c r="O1160">
        <v>0</v>
      </c>
      <c r="P1160">
        <v>50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0</v>
      </c>
      <c r="X1160">
        <v>0</v>
      </c>
      <c r="Z1160">
        <v>0</v>
      </c>
      <c r="AA1160">
        <v>0</v>
      </c>
      <c r="AB1160">
        <v>0</v>
      </c>
      <c r="AC1160">
        <v>0</v>
      </c>
      <c r="AD1160" t="s">
        <v>2596</v>
      </c>
    </row>
    <row r="1161" spans="1:30" x14ac:dyDescent="0.25">
      <c r="H1161" t="s">
        <v>2597</v>
      </c>
    </row>
    <row r="1162" spans="1:30" x14ac:dyDescent="0.25">
      <c r="A1162">
        <v>578</v>
      </c>
      <c r="B1162">
        <v>1217</v>
      </c>
      <c r="C1162" t="s">
        <v>2598</v>
      </c>
      <c r="D1162" t="s">
        <v>535</v>
      </c>
      <c r="E1162" t="s">
        <v>263</v>
      </c>
      <c r="F1162" t="s">
        <v>2599</v>
      </c>
      <c r="G1162" t="str">
        <f>"201512002609"</f>
        <v>201512002609</v>
      </c>
      <c r="H1162" t="s">
        <v>2600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70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0</v>
      </c>
      <c r="X1162">
        <v>0</v>
      </c>
      <c r="Z1162">
        <v>0</v>
      </c>
      <c r="AA1162">
        <v>0</v>
      </c>
      <c r="AB1162">
        <v>0</v>
      </c>
      <c r="AC1162">
        <v>0</v>
      </c>
      <c r="AD1162" t="s">
        <v>2601</v>
      </c>
    </row>
    <row r="1163" spans="1:30" x14ac:dyDescent="0.25">
      <c r="H1163" t="s">
        <v>2602</v>
      </c>
    </row>
    <row r="1164" spans="1:30" x14ac:dyDescent="0.25">
      <c r="A1164">
        <v>579</v>
      </c>
      <c r="B1164">
        <v>4771</v>
      </c>
      <c r="C1164" t="s">
        <v>2084</v>
      </c>
      <c r="D1164" t="s">
        <v>163</v>
      </c>
      <c r="E1164" t="s">
        <v>70</v>
      </c>
      <c r="F1164" t="s">
        <v>2603</v>
      </c>
      <c r="G1164" t="str">
        <f>"00017411"</f>
        <v>00017411</v>
      </c>
      <c r="H1164" t="s">
        <v>2604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30</v>
      </c>
      <c r="O1164">
        <v>0</v>
      </c>
      <c r="P1164">
        <v>30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>
        <v>0</v>
      </c>
      <c r="X1164">
        <v>0</v>
      </c>
      <c r="Z1164">
        <v>0</v>
      </c>
      <c r="AA1164">
        <v>0</v>
      </c>
      <c r="AB1164">
        <v>0</v>
      </c>
      <c r="AC1164">
        <v>0</v>
      </c>
      <c r="AD1164" t="s">
        <v>2605</v>
      </c>
    </row>
    <row r="1165" spans="1:30" x14ac:dyDescent="0.25">
      <c r="H1165" t="s">
        <v>1020</v>
      </c>
    </row>
    <row r="1166" spans="1:30" x14ac:dyDescent="0.25">
      <c r="A1166">
        <v>580</v>
      </c>
      <c r="B1166">
        <v>2998</v>
      </c>
      <c r="C1166" t="s">
        <v>2606</v>
      </c>
      <c r="D1166" t="s">
        <v>2607</v>
      </c>
      <c r="E1166" t="s">
        <v>56</v>
      </c>
      <c r="F1166" t="s">
        <v>2608</v>
      </c>
      <c r="G1166" t="str">
        <f>"00368689"</f>
        <v>00368689</v>
      </c>
      <c r="H1166">
        <v>550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30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0</v>
      </c>
      <c r="Z1166">
        <v>1</v>
      </c>
      <c r="AA1166">
        <v>0</v>
      </c>
      <c r="AB1166">
        <v>0</v>
      </c>
      <c r="AC1166">
        <v>0</v>
      </c>
      <c r="AD1166">
        <v>580</v>
      </c>
    </row>
    <row r="1167" spans="1:30" x14ac:dyDescent="0.25">
      <c r="H1167" t="s">
        <v>2609</v>
      </c>
    </row>
    <row r="1169" spans="1:1" x14ac:dyDescent="0.25">
      <c r="A1169" t="s">
        <v>2610</v>
      </c>
    </row>
    <row r="1170" spans="1:1" x14ac:dyDescent="0.25">
      <c r="A1170" t="s">
        <v>2611</v>
      </c>
    </row>
    <row r="1171" spans="1:1" x14ac:dyDescent="0.25">
      <c r="A1171" t="s">
        <v>2612</v>
      </c>
    </row>
    <row r="1172" spans="1:1" x14ac:dyDescent="0.25">
      <c r="A1172" t="s">
        <v>2613</v>
      </c>
    </row>
    <row r="1173" spans="1:1" x14ac:dyDescent="0.25">
      <c r="A1173" t="s">
        <v>2614</v>
      </c>
    </row>
    <row r="1174" spans="1:1" x14ac:dyDescent="0.25">
      <c r="A1174" t="s">
        <v>2615</v>
      </c>
    </row>
    <row r="1175" spans="1:1" x14ac:dyDescent="0.25">
      <c r="A1175" t="s">
        <v>2616</v>
      </c>
    </row>
    <row r="1176" spans="1:1" x14ac:dyDescent="0.25">
      <c r="A1176" t="s">
        <v>2617</v>
      </c>
    </row>
    <row r="1177" spans="1:1" x14ac:dyDescent="0.25">
      <c r="A1177" t="s">
        <v>2618</v>
      </c>
    </row>
    <row r="1178" spans="1:1" x14ac:dyDescent="0.25">
      <c r="A1178" t="s">
        <v>2619</v>
      </c>
    </row>
    <row r="1179" spans="1:1" x14ac:dyDescent="0.25">
      <c r="A1179" t="s">
        <v>2620</v>
      </c>
    </row>
    <row r="1180" spans="1:1" x14ac:dyDescent="0.25">
      <c r="A1180" t="s">
        <v>2621</v>
      </c>
    </row>
    <row r="1181" spans="1:1" x14ac:dyDescent="0.25">
      <c r="A1181" t="s">
        <v>2622</v>
      </c>
    </row>
    <row r="1182" spans="1:1" x14ac:dyDescent="0.25">
      <c r="A1182" t="s">
        <v>2623</v>
      </c>
    </row>
    <row r="1183" spans="1:1" x14ac:dyDescent="0.25">
      <c r="A1183" t="s">
        <v>2624</v>
      </c>
    </row>
    <row r="1184" spans="1:1" x14ac:dyDescent="0.25">
      <c r="A1184" t="s">
        <v>2625</v>
      </c>
    </row>
    <row r="1185" spans="1:1" x14ac:dyDescent="0.25">
      <c r="A1185" t="s">
        <v>2626</v>
      </c>
    </row>
    <row r="1186" spans="1:1" x14ac:dyDescent="0.25">
      <c r="A1186" t="s">
        <v>2627</v>
      </c>
    </row>
    <row r="1187" spans="1:1" x14ac:dyDescent="0.25">
      <c r="A1187" t="s">
        <v>2628</v>
      </c>
    </row>
    <row r="1188" spans="1:1" x14ac:dyDescent="0.25">
      <c r="A1188" t="s">
        <v>2629</v>
      </c>
    </row>
    <row r="1189" spans="1:1" x14ac:dyDescent="0.25">
      <c r="A1189" t="s">
        <v>2630</v>
      </c>
    </row>
    <row r="1190" spans="1:1" x14ac:dyDescent="0.25">
      <c r="A1190" t="s">
        <v>2631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2018-03-28T09:03:17Z</dcterms:created>
  <dcterms:modified xsi:type="dcterms:W3CDTF">2018-03-28T09:03:21Z</dcterms:modified>
</cp:coreProperties>
</file>