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458" i="1" l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<sst xmlns="http://schemas.openxmlformats.org/spreadsheetml/2006/main" count="1533" uniqueCount="1042">
  <si>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</si>
  <si>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</si>
  <si>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</si>
  <si>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ΜΕ ΕΜΠΕΙΡΙΑ</t>
  </si>
  <si>
    <t>ΠΕ ΧΗΜΙΚΩΝ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</si>
  <si>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</si>
  <si>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</si>
  <si>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</si>
  <si>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</si>
  <si>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</si>
  <si>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</si>
  <si>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</si>
  <si>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</si>
  <si>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ΚΥΖΑΣ</t>
  </si>
  <si>
    <t>ΓΕΩΡΓΙΟΣ</t>
  </si>
  <si>
    <t>ΖΑΧΑΡΙΑΣ</t>
  </si>
  <si>
    <t>ΑΒ461793</t>
  </si>
  <si>
    <t>779,9</t>
  </si>
  <si>
    <t>2357,9</t>
  </si>
  <si>
    <t>1101-1100-1102-1103-1104</t>
  </si>
  <si>
    <t>ΧΡΥΣΙΚΟΥ</t>
  </si>
  <si>
    <t>ΛΟΥΚΙΑ</t>
  </si>
  <si>
    <t>ΠΑΝΑΓΙΩΤΗΣ</t>
  </si>
  <si>
    <t>ΑΒ724800</t>
  </si>
  <si>
    <t>766,7</t>
  </si>
  <si>
    <t>2314,7</t>
  </si>
  <si>
    <t>ΠΑΠΩΤΗ</t>
  </si>
  <si>
    <t>ΒΑΣΙΛΙΚΗ</t>
  </si>
  <si>
    <t>ΘΕΟΧΑΡΗΣ</t>
  </si>
  <si>
    <t>ΑΙ168564</t>
  </si>
  <si>
    <t>ΑΡΔΙΤΣΟΓΛΟΥ</t>
  </si>
  <si>
    <t>ΑΝΑΣΤΑΣΙΑ</t>
  </si>
  <si>
    <t>ΣΑΒΒΑΣ</t>
  </si>
  <si>
    <t>Ρ200560</t>
  </si>
  <si>
    <t>854,7</t>
  </si>
  <si>
    <t>2242,7</t>
  </si>
  <si>
    <t>1100-1101-1102-1103-1104</t>
  </si>
  <si>
    <t>ΒΑΒΟΥΡΑΚΗ</t>
  </si>
  <si>
    <t>ΑΙΚΑΤΕΡΙΝΗ</t>
  </si>
  <si>
    <t>ΙΩΑΝΝΗΣ</t>
  </si>
  <si>
    <t>ΑΒ963822</t>
  </si>
  <si>
    <t>820,6</t>
  </si>
  <si>
    <t>2178,6</t>
  </si>
  <si>
    <t>1100-1101-1103-1104-1004</t>
  </si>
  <si>
    <t>ΜΗΝΤΣΟΥΛΗ</t>
  </si>
  <si>
    <t>ΙΩΑΝΝΑ</t>
  </si>
  <si>
    <t>ΘΕΟΔΩΡΟΣ</t>
  </si>
  <si>
    <t>ΑΒ690619</t>
  </si>
  <si>
    <t>2160,6</t>
  </si>
  <si>
    <t>1100-1101-1102-1103-1104-1004-1005</t>
  </si>
  <si>
    <t>ΓΛΑΜΠΕΔΑΚΗ</t>
  </si>
  <si>
    <t>ΠΕΛΑΓΙΑ</t>
  </si>
  <si>
    <t>ΔΗΜΗΤΡΙΟΣ</t>
  </si>
  <si>
    <t>ΑΖ687304</t>
  </si>
  <si>
    <t>827,2</t>
  </si>
  <si>
    <t>2155,2</t>
  </si>
  <si>
    <t>1100-1101-1103-1104</t>
  </si>
  <si>
    <t>ΠΑΠΛΙΑΚΑ</t>
  </si>
  <si>
    <t>ΖΩΗ ΕΙΡΗΝΗ</t>
  </si>
  <si>
    <t>ΑΘΑΝΑΣΙΟΣ</t>
  </si>
  <si>
    <t>ΑΜ685502</t>
  </si>
  <si>
    <t>812,9</t>
  </si>
  <si>
    <t>2150,9</t>
  </si>
  <si>
    <t>ΜΟΥΚΑΣ</t>
  </si>
  <si>
    <t>ΑΚ024368</t>
  </si>
  <si>
    <t>711,7</t>
  </si>
  <si>
    <t>2149,7</t>
  </si>
  <si>
    <t>1104-1103-1100-1101</t>
  </si>
  <si>
    <t>ΜΠΕΡΜΠΕΡΙΔΟΥ</t>
  </si>
  <si>
    <t>ΧΡΥΣΑΝΘΗ</t>
  </si>
  <si>
    <t>ΝΙΚΟΛΑΟΣ</t>
  </si>
  <si>
    <t>ΑΗ162395</t>
  </si>
  <si>
    <t>1101-1100</t>
  </si>
  <si>
    <t>ΚΑΡΑΜΠΙΚΑ</t>
  </si>
  <si>
    <t>ΕΥΓΕΝΙΑ</t>
  </si>
  <si>
    <t>ΞΕΝΟΦΩΝ</t>
  </si>
  <si>
    <t>ΑΚ388561</t>
  </si>
  <si>
    <t>753,5</t>
  </si>
  <si>
    <t>2121,5</t>
  </si>
  <si>
    <t>ΓΕΩΡΓΟΓΙΑΝΝΗ</t>
  </si>
  <si>
    <t>ΚΑΛΛΙΟΠΗ</t>
  </si>
  <si>
    <t>ΑΙ810676</t>
  </si>
  <si>
    <t>771,1</t>
  </si>
  <si>
    <t>2109,1</t>
  </si>
  <si>
    <t>ΠΑΛΑΣΑΝΤΖΑ</t>
  </si>
  <si>
    <t>ΠΑΝΑΓΙΩΤΑ ΑΙΚΑΤΕΡΙΝΗ</t>
  </si>
  <si>
    <t>ΑΗ194760</t>
  </si>
  <si>
    <t>843,7</t>
  </si>
  <si>
    <t>2101,7</t>
  </si>
  <si>
    <t>ΚΑΛΗΜΕΡΗ</t>
  </si>
  <si>
    <t>ΚΡΥΣΤΑΛΛΙΑ</t>
  </si>
  <si>
    <t>ΚΩΝΣΤΑΝΤΙΝΟΣ</t>
  </si>
  <si>
    <t>ΑΒ860795</t>
  </si>
  <si>
    <t>811,8</t>
  </si>
  <si>
    <t>2099,8</t>
  </si>
  <si>
    <t>1100-1101-1103-1104-1004-1005</t>
  </si>
  <si>
    <t>ΙΩΣΗΦΙΔΗΣ</t>
  </si>
  <si>
    <t>ΑΓΑΘΑΓΓΕΛΟΣ</t>
  </si>
  <si>
    <t>ΑΚ942844</t>
  </si>
  <si>
    <t>865,7</t>
  </si>
  <si>
    <t>2095,7</t>
  </si>
  <si>
    <t>1100-1101-1102-1103-1104-1004</t>
  </si>
  <si>
    <t>ΚΕΛΛΑ</t>
  </si>
  <si>
    <t>ΣΩΤΗΡΙΑ</t>
  </si>
  <si>
    <t>ΑΛΕΞΑΝΔΡΟΣ</t>
  </si>
  <si>
    <t>ΑΒ424662</t>
  </si>
  <si>
    <t>773,3</t>
  </si>
  <si>
    <t>2081,3</t>
  </si>
  <si>
    <t>1103-1101</t>
  </si>
  <si>
    <t>ΖΗΚΑ</t>
  </si>
  <si>
    <t>ΧΑΡΙΚΛΕΙΑ</t>
  </si>
  <si>
    <t>ΑΝΤΩΝΙΟΣ</t>
  </si>
  <si>
    <t>Χ980801</t>
  </si>
  <si>
    <t>986,7</t>
  </si>
  <si>
    <t>2074,7</t>
  </si>
  <si>
    <t>1101-1100-1103-1104</t>
  </si>
  <si>
    <t>ΑΦΡΑΤΗ</t>
  </si>
  <si>
    <t>ΤΕΡΕΖΑ</t>
  </si>
  <si>
    <t>ΣΠΥΡΙΔΩΝ</t>
  </si>
  <si>
    <t>Σ747799</t>
  </si>
  <si>
    <t>2067,9</t>
  </si>
  <si>
    <t>1100-1101</t>
  </si>
  <si>
    <t>ΜΑΤΡΑΓΚΟΥ</t>
  </si>
  <si>
    <t>ΧΡΙΣΤΙΝΑ</t>
  </si>
  <si>
    <t>ΑΜ 686827</t>
  </si>
  <si>
    <t>ΑΝΔΡΕΑΔΟΥ</t>
  </si>
  <si>
    <t>ΕΛΕΝΗ</t>
  </si>
  <si>
    <t>ΑΚ292396</t>
  </si>
  <si>
    <t>763,4</t>
  </si>
  <si>
    <t>2051,4</t>
  </si>
  <si>
    <t>ΓΙΑΝΤΖΗ</t>
  </si>
  <si>
    <t>ΕΥΑΓΓΕΛΙΑ</t>
  </si>
  <si>
    <t>ΑΖ470605</t>
  </si>
  <si>
    <t>788,7</t>
  </si>
  <si>
    <t>2046,7</t>
  </si>
  <si>
    <t>1100-1101-1005-1104-1103-1004-1102</t>
  </si>
  <si>
    <t>ΣΑΡΡΗ</t>
  </si>
  <si>
    <t>ΣΟΦΙΑ</t>
  </si>
  <si>
    <t>ΚΥΡΙΑΚΟΣ</t>
  </si>
  <si>
    <t>ΑΕ116840</t>
  </si>
  <si>
    <t>764,5</t>
  </si>
  <si>
    <t>2035,5</t>
  </si>
  <si>
    <t>1100-1101-1103-1104-1102-1004-1005</t>
  </si>
  <si>
    <t>ΚΟΛΙΑΡΜΟΥ</t>
  </si>
  <si>
    <t>ΠΡΟΔΡΟΜΟΣ</t>
  </si>
  <si>
    <t>ΑΙ395326</t>
  </si>
  <si>
    <t>752,4</t>
  </si>
  <si>
    <t>2030,4</t>
  </si>
  <si>
    <t>1100-1101-1103-1104-1004-1102</t>
  </si>
  <si>
    <t>ΤΕΡΖΟΠΟΥΛΟΥ</t>
  </si>
  <si>
    <t>ΑΕ373825</t>
  </si>
  <si>
    <t>738,1</t>
  </si>
  <si>
    <t>2026,1</t>
  </si>
  <si>
    <t>ΠΑΣΙΑΣ</t>
  </si>
  <si>
    <t>ΑΒ979532</t>
  </si>
  <si>
    <t>ΦΡΑΓΚΟΓΕΩΡΓΗ</t>
  </si>
  <si>
    <t>ΕΙΡΗΝΗ</t>
  </si>
  <si>
    <t>ΑΠΟΣΤΟΛΟΣ</t>
  </si>
  <si>
    <t>ΑΕ512524</t>
  </si>
  <si>
    <t>640,2</t>
  </si>
  <si>
    <t>1998,2</t>
  </si>
  <si>
    <t>1103-1104-1101-1100</t>
  </si>
  <si>
    <t>ΚΩΔΩΝΑ</t>
  </si>
  <si>
    <t>ΕΛΕΥΘΕΡΙΑ</t>
  </si>
  <si>
    <t>ΑΕ125930</t>
  </si>
  <si>
    <t>756,8</t>
  </si>
  <si>
    <t>1994,8</t>
  </si>
  <si>
    <t>1103-1100-1101-1102-1104-1004-1005</t>
  </si>
  <si>
    <t>ΑΡΓΥΡΗ</t>
  </si>
  <si>
    <t>ΚΩΝΣΤΑΝΤΙΝΑ</t>
  </si>
  <si>
    <t>ΔΗΜΗΤΡΗΣ</t>
  </si>
  <si>
    <t>ΑΚ369435</t>
  </si>
  <si>
    <t>705,1</t>
  </si>
  <si>
    <t>1993,1</t>
  </si>
  <si>
    <t>1104-1103-1004-1101-1100-1102</t>
  </si>
  <si>
    <t>ΚΟΣΜΟΠΟΥΛΟΥ</t>
  </si>
  <si>
    <t>ΑΓΓΕΛΙΚΗ</t>
  </si>
  <si>
    <t>ΑΕ755333</t>
  </si>
  <si>
    <t>706,2</t>
  </si>
  <si>
    <t>1964,2</t>
  </si>
  <si>
    <t>ΓΙΑΝΝΑΚΑΣ</t>
  </si>
  <si>
    <t>ΑΝΔΡΕΑΣ</t>
  </si>
  <si>
    <t>ΕΠΑΜΕΙΝΩΝΔΑΣ</t>
  </si>
  <si>
    <t>ΑΚ330809</t>
  </si>
  <si>
    <t>1963,1</t>
  </si>
  <si>
    <t>1004-1104</t>
  </si>
  <si>
    <t>ΜΑΡΟΥΛΑΣ</t>
  </si>
  <si>
    <t>ΣΤΑΥΡΟΣ</t>
  </si>
  <si>
    <t>Ρ508155</t>
  </si>
  <si>
    <t>744,7</t>
  </si>
  <si>
    <t>1962,7</t>
  </si>
  <si>
    <t>ΜΙΧΑΛΑΤΟΥ</t>
  </si>
  <si>
    <t>ΜΙΧΑΗΛΑ</t>
  </si>
  <si>
    <t>ΓΕΡΑΣΙΜΟΣ</t>
  </si>
  <si>
    <t>ΑΕ301240</t>
  </si>
  <si>
    <t>851,4</t>
  </si>
  <si>
    <t>1962,4</t>
  </si>
  <si>
    <t>1104-1103-1101-1100</t>
  </si>
  <si>
    <t>ΜΗΤΡΗ</t>
  </si>
  <si>
    <t>ΣΤΡΑΤΗΓΟΥΛΑ</t>
  </si>
  <si>
    <t>ΑΕ272832</t>
  </si>
  <si>
    <t>728,2</t>
  </si>
  <si>
    <t>1947,2</t>
  </si>
  <si>
    <t>1103-1101-1104-1005</t>
  </si>
  <si>
    <t>ΤΣΙΠΑ</t>
  </si>
  <si>
    <t>ΦΩΤΙΟΣ</t>
  </si>
  <si>
    <t>ΑΕ232656</t>
  </si>
  <si>
    <t>743,6</t>
  </si>
  <si>
    <t>1931,6</t>
  </si>
  <si>
    <t>1103-1100-1004-1104</t>
  </si>
  <si>
    <t>ΑΛΕΞΑΚΗΣ</t>
  </si>
  <si>
    <t>ΕΥΣΤΑΘΙΟΣ</t>
  </si>
  <si>
    <t>ΑΜ106084</t>
  </si>
  <si>
    <t>672,1</t>
  </si>
  <si>
    <t>1930,1</t>
  </si>
  <si>
    <t>ΚΑΛΑΝΤΖΑΚΗΣ</t>
  </si>
  <si>
    <t>ΑΖ148813</t>
  </si>
  <si>
    <t>ΜΠΑΚΟΓΙΑΝΝΗ</t>
  </si>
  <si>
    <t>ΑΝ698114</t>
  </si>
  <si>
    <t>1867,9</t>
  </si>
  <si>
    <t>1101-1100-1102-1103-1104-1004-1005</t>
  </si>
  <si>
    <t>ΚΥΡΙΑΚΟΥΔΗ</t>
  </si>
  <si>
    <t>ΧΡΗΣΤΟΣ</t>
  </si>
  <si>
    <t>Χ227243</t>
  </si>
  <si>
    <t>829,4</t>
  </si>
  <si>
    <t>1851,4</t>
  </si>
  <si>
    <t>ΑΡΜΑΟΥ</t>
  </si>
  <si>
    <t>ΑΘΑΝΑΣΙΟΣ ΦΡΑΓΚΙΣΚΟΣ</t>
  </si>
  <si>
    <t>Χ537993</t>
  </si>
  <si>
    <t>1103-1101-1100-1104-1102-1005-1004</t>
  </si>
  <si>
    <t>ΚΥΝΗΓΟΠΟΥΛΟΥ</t>
  </si>
  <si>
    <t>Τ209207</t>
  </si>
  <si>
    <t>873,4</t>
  </si>
  <si>
    <t>1823,4</t>
  </si>
  <si>
    <t>1100-1101-1102</t>
  </si>
  <si>
    <t>ΠΑΥΛΙΔΟΥ</t>
  </si>
  <si>
    <t>ΑΕ835659</t>
  </si>
  <si>
    <t>729,3</t>
  </si>
  <si>
    <t>1817,3</t>
  </si>
  <si>
    <t>1104-1103-1101-1100-1102-1005</t>
  </si>
  <si>
    <t>ΧΑΡΩΝΙΤΗ</t>
  </si>
  <si>
    <t>ΑΝΝΑ</t>
  </si>
  <si>
    <t>Ρ003595</t>
  </si>
  <si>
    <t>1801,6</t>
  </si>
  <si>
    <t>1004-1101-1103-1104-1005</t>
  </si>
  <si>
    <t>ΓΚΑΡΜΠΟΥΝΗΣ</t>
  </si>
  <si>
    <t>Φ167194</t>
  </si>
  <si>
    <t>733,7</t>
  </si>
  <si>
    <t>1789,7</t>
  </si>
  <si>
    <t>1787,3</t>
  </si>
  <si>
    <t>ΑΝΑΣΤΑΣΙΑΔΗΣ</t>
  </si>
  <si>
    <t>ΑΙ788043</t>
  </si>
  <si>
    <t>778,8</t>
  </si>
  <si>
    <t>1777,8</t>
  </si>
  <si>
    <t>1100-1101-1103-1104-1005</t>
  </si>
  <si>
    <t>ΜΠΟΥΛΣΟΥΡΑΝΗ</t>
  </si>
  <si>
    <t>ΖΩΓΡΑΦΙΑ</t>
  </si>
  <si>
    <t>Ρ218524</t>
  </si>
  <si>
    <t>ΛΙΑΠΙΚΟΣ</t>
  </si>
  <si>
    <t>Χ866773</t>
  </si>
  <si>
    <t>1771,5</t>
  </si>
  <si>
    <t>ΣΕΞΑΜΠΑΝΗ</t>
  </si>
  <si>
    <t>ΔΕΣΠΟΙΝΑ</t>
  </si>
  <si>
    <t>707,3</t>
  </si>
  <si>
    <t>1765,3</t>
  </si>
  <si>
    <t>1103-1104-1100-1101</t>
  </si>
  <si>
    <t>ΑΓΓΕΛΗ</t>
  </si>
  <si>
    <t>ΑΡΕΤΗ</t>
  </si>
  <si>
    <t>ΑΗ978792</t>
  </si>
  <si>
    <t>1757,9</t>
  </si>
  <si>
    <t>1104-1103-1100-1101-1004-1005</t>
  </si>
  <si>
    <t>ΠΑΠΑΔΟΠΟΥΛΟΣ</t>
  </si>
  <si>
    <t>ΑΓΓΕΛΟΣ</t>
  </si>
  <si>
    <t>ΑΒ828470</t>
  </si>
  <si>
    <t>850,3</t>
  </si>
  <si>
    <t>1728,3</t>
  </si>
  <si>
    <t>1101-1100-1103-1104-1004</t>
  </si>
  <si>
    <t>ΧΑΝΤΖΗΧΡΗΣΤΟΣ</t>
  </si>
  <si>
    <t>ΒΑΣΙΛΕΙΟΣ</t>
  </si>
  <si>
    <t>ΑΜ346711</t>
  </si>
  <si>
    <t>1100-1101-1103-1004-1104-1005</t>
  </si>
  <si>
    <t>ΚΕΦΑΛΑ</t>
  </si>
  <si>
    <t>ΑΓΓΕΛΙΚΗ ΠΑΝΑΓΙΩΤΑ</t>
  </si>
  <si>
    <t>Χ978740</t>
  </si>
  <si>
    <t>794,2</t>
  </si>
  <si>
    <t>1712,2</t>
  </si>
  <si>
    <t>ΚΙΤΣΙΟΥ</t>
  </si>
  <si>
    <t>ΑΜ672109</t>
  </si>
  <si>
    <t>762,3</t>
  </si>
  <si>
    <t>1706,3</t>
  </si>
  <si>
    <t>ΠΑΠΑΔΗΜΗΤΡΙΟΥ</t>
  </si>
  <si>
    <t>ΚΩΝΣΤΑΝΤΙΝΙΑ</t>
  </si>
  <si>
    <t>ΑΗ445719</t>
  </si>
  <si>
    <t>745,8</t>
  </si>
  <si>
    <t>1703,8</t>
  </si>
  <si>
    <t>1101-1100-1104-1103-1004</t>
  </si>
  <si>
    <t>Ευθυμίου</t>
  </si>
  <si>
    <t>Μαρία</t>
  </si>
  <si>
    <t>Ευστράτιος</t>
  </si>
  <si>
    <t>ΑΕ933709</t>
  </si>
  <si>
    <t>755,7</t>
  </si>
  <si>
    <t>1703,7</t>
  </si>
  <si>
    <t>1102-1100-1101-1103-1104</t>
  </si>
  <si>
    <t>ΠΟΛΥΖΟΥ</t>
  </si>
  <si>
    <t>ΑΜ744453</t>
  </si>
  <si>
    <t>914,1</t>
  </si>
  <si>
    <t>1698,1</t>
  </si>
  <si>
    <t>ΣΧΙΖΑΣ</t>
  </si>
  <si>
    <t>ΑΒ612524</t>
  </si>
  <si>
    <t>1104-1103-1005-1100-1101-1004</t>
  </si>
  <si>
    <t>ΤΣΟΛΑΚΗ</t>
  </si>
  <si>
    <t>ΜΑΤΙΝΑ</t>
  </si>
  <si>
    <t>ΑΚ253410</t>
  </si>
  <si>
    <t>749,1</t>
  </si>
  <si>
    <t>1668,1</t>
  </si>
  <si>
    <t>ΜΠΑΡΤΣΩΚΑ</t>
  </si>
  <si>
    <t>ΒΗΣΣΑΡΙΑ</t>
  </si>
  <si>
    <t>ΑΗ027184</t>
  </si>
  <si>
    <t>806,3</t>
  </si>
  <si>
    <t>1667,3</t>
  </si>
  <si>
    <t>1004-1100-1101-1103-1104-1005</t>
  </si>
  <si>
    <t>ΠΑΠΑΕΥΑΓΓΕΛΟΥ</t>
  </si>
  <si>
    <t>ΑΒ850063</t>
  </si>
  <si>
    <t>735,9</t>
  </si>
  <si>
    <t>1662,9</t>
  </si>
  <si>
    <t>1103-1101-1100-1102-1104</t>
  </si>
  <si>
    <t>ΠΑΝΑΓΙΩΤΙΔΗΣ</t>
  </si>
  <si>
    <t>Φ179373</t>
  </si>
  <si>
    <t>643,5</t>
  </si>
  <si>
    <t>1661,5</t>
  </si>
  <si>
    <t>1004-1100-1101-1102-1103-1104-1005</t>
  </si>
  <si>
    <t>ΚΑΡΑΤΖΟΥΝΗ</t>
  </si>
  <si>
    <t>ΓΕΩΡΓΙΑ ΜΑΡΙΑΝΘΗ</t>
  </si>
  <si>
    <t>ΣΤΥΛΙΑΝΟΣ</t>
  </si>
  <si>
    <t>ΑΖ780586</t>
  </si>
  <si>
    <t>730,4</t>
  </si>
  <si>
    <t>1638,4</t>
  </si>
  <si>
    <t>ΛΟΥΤΣΟΠΟΥΛΟΥ</t>
  </si>
  <si>
    <t>ΑΕ172436</t>
  </si>
  <si>
    <t>1616,1</t>
  </si>
  <si>
    <t>ΠΑΠΑΧΡΗΣΤΟΥ</t>
  </si>
  <si>
    <t>ΑΛΕΞΑΝΔΡΑ</t>
  </si>
  <si>
    <t>ΑΕ647553</t>
  </si>
  <si>
    <t>750,2</t>
  </si>
  <si>
    <t>1608,2</t>
  </si>
  <si>
    <t>ΑΡΒΑΝΙΤΗ</t>
  </si>
  <si>
    <t>Χ355154</t>
  </si>
  <si>
    <t>1593,8</t>
  </si>
  <si>
    <t>ΚΑΡΑΓΚΙΟΖΟΓΛΟΥ</t>
  </si>
  <si>
    <t>Μ888104</t>
  </si>
  <si>
    <t>731,5</t>
  </si>
  <si>
    <t>1589,5</t>
  </si>
  <si>
    <t>ΠΑΝΑΓΟΥΛΗΣ</t>
  </si>
  <si>
    <t>ΑΗ766761</t>
  </si>
  <si>
    <t>1588,4</t>
  </si>
  <si>
    <t>1103-1100-1101-1104</t>
  </si>
  <si>
    <t>ΣΤΑΜΑΤΗΣ</t>
  </si>
  <si>
    <t>Ρ439960</t>
  </si>
  <si>
    <t>1101-1103-1104-1100-1004</t>
  </si>
  <si>
    <t>ΖΑΡΟΔΗΜΟΣ</t>
  </si>
  <si>
    <t>ΑΗ002940</t>
  </si>
  <si>
    <t>720,5</t>
  </si>
  <si>
    <t>1578,5</t>
  </si>
  <si>
    <t>1104-1101-1100</t>
  </si>
  <si>
    <t>ΠΑΖΑΡΑ</t>
  </si>
  <si>
    <t>ΔΗΜΗΤΡΑ</t>
  </si>
  <si>
    <t>ΑΙ720820</t>
  </si>
  <si>
    <t>713,9</t>
  </si>
  <si>
    <t>1571,9</t>
  </si>
  <si>
    <t>ΛΑΦΤΣΙΔΗΣ</t>
  </si>
  <si>
    <t>ΑΗ675139</t>
  </si>
  <si>
    <t>1568,4</t>
  </si>
  <si>
    <t>ΚΟΥΡΤΙΔΟΥ</t>
  </si>
  <si>
    <t>ΛΕΩΝΙΔΑΣ</t>
  </si>
  <si>
    <t>ΑΖ853139</t>
  </si>
  <si>
    <t>685,3</t>
  </si>
  <si>
    <t>1553,3</t>
  </si>
  <si>
    <t>1102-1101-1100</t>
  </si>
  <si>
    <t>ΠΕΡΤΣΕΜΛΗ</t>
  </si>
  <si>
    <t>ΕΥΑΓΓΕΛΟΣ</t>
  </si>
  <si>
    <t>Χ947421</t>
  </si>
  <si>
    <t>719,4</t>
  </si>
  <si>
    <t>1537,4</t>
  </si>
  <si>
    <t>ΤΣΟΥΜΑΧΙΔΟΥ</t>
  </si>
  <si>
    <t>ΑΝΑΣΤΑΣΙΟΣ</t>
  </si>
  <si>
    <t>ΑΜ673315</t>
  </si>
  <si>
    <t>678,7</t>
  </si>
  <si>
    <t>1534,7</t>
  </si>
  <si>
    <t>ΚΟΝΤΟΔΗΜΟΣ</t>
  </si>
  <si>
    <t>ΑΗ789339</t>
  </si>
  <si>
    <t>716,1</t>
  </si>
  <si>
    <t>1525,1</t>
  </si>
  <si>
    <t>ΠΑΠΑΕΥΘΥΜΙΟΥ</t>
  </si>
  <si>
    <t>ΜΑΡΙΑ</t>
  </si>
  <si>
    <t>ΑΖ478069</t>
  </si>
  <si>
    <t>675,4</t>
  </si>
  <si>
    <t>1513,4</t>
  </si>
  <si>
    <t>1104-1103-1005</t>
  </si>
  <si>
    <t>ΔΗΜΗΤΡΕΛΗ</t>
  </si>
  <si>
    <t>ΞΑΝΘΗ</t>
  </si>
  <si>
    <t>ΗΛΙΑΣ</t>
  </si>
  <si>
    <t>ΑΜ752636</t>
  </si>
  <si>
    <t>644,6</t>
  </si>
  <si>
    <t>1502,6</t>
  </si>
  <si>
    <t>1004-1104-1103-1100-1101-1102</t>
  </si>
  <si>
    <t>ΦΟΥΝΤΑ</t>
  </si>
  <si>
    <t>ΑΒ713174</t>
  </si>
  <si>
    <t>1471,4</t>
  </si>
  <si>
    <t>1101-1100-1104-1103</t>
  </si>
  <si>
    <t>ΑΝΤΩΝΑΚΗΣ</t>
  </si>
  <si>
    <t>ΕΜΜΑΝΟΥΗΛ</t>
  </si>
  <si>
    <t>ΜΑΜΑΣ</t>
  </si>
  <si>
    <t>ΑΙ940188</t>
  </si>
  <si>
    <t>822,8</t>
  </si>
  <si>
    <t>1470,8</t>
  </si>
  <si>
    <t>ΚΥΠΡΙΑΔΗΣ</t>
  </si>
  <si>
    <t>ΕΥΣΤΡΑΤΙΟΣ</t>
  </si>
  <si>
    <t>ΣΤΑΜΑΤΙΟΣ</t>
  </si>
  <si>
    <t>ΑΖ437770</t>
  </si>
  <si>
    <t>651,2</t>
  </si>
  <si>
    <t>1469,2</t>
  </si>
  <si>
    <t>ΜΠΙΛΙΑΣ</t>
  </si>
  <si>
    <t>ΑΗ110293</t>
  </si>
  <si>
    <t>694,1</t>
  </si>
  <si>
    <t>1469,1</t>
  </si>
  <si>
    <t>1004-1104-1103-1005-1101-1100-1102</t>
  </si>
  <si>
    <t>ΚΑΡΚΑΛΙΑ</t>
  </si>
  <si>
    <t>ΣΤΕΦΑΝΟΣ</t>
  </si>
  <si>
    <t>ΑΙ855736</t>
  </si>
  <si>
    <t>1463,4</t>
  </si>
  <si>
    <t>ΚΡΗΤΙΚΟΣ</t>
  </si>
  <si>
    <t>ΑΡΙΣΤΕΙΔΗΣ</t>
  </si>
  <si>
    <t>ΑΖ993781</t>
  </si>
  <si>
    <t>1005-1104-1103-1100-1101-1004</t>
  </si>
  <si>
    <t>ΤΣΟΥΚΑΛΑ</t>
  </si>
  <si>
    <t>ΠΑΝΑΓΙΩΤΑ</t>
  </si>
  <si>
    <t>ΑΜ731948</t>
  </si>
  <si>
    <t>1453,8</t>
  </si>
  <si>
    <t>ΚΟΤΣΗ</t>
  </si>
  <si>
    <t>ΑΗ629532</t>
  </si>
  <si>
    <t>1413,7</t>
  </si>
  <si>
    <t>1104-1103-1004-1100-1101-1005</t>
  </si>
  <si>
    <t>ΚΩΝΣΤΑΝΤΑ</t>
  </si>
  <si>
    <t>Χ422037</t>
  </si>
  <si>
    <t>1406,8</t>
  </si>
  <si>
    <t>1103-1101-1100-1004-1005</t>
  </si>
  <si>
    <t>1406,1</t>
  </si>
  <si>
    <t>ΣΑΡΑΦΙΔΟΥ</t>
  </si>
  <si>
    <t>ΠΑΡΘΕΝΑ</t>
  </si>
  <si>
    <t>ΑΜ657421</t>
  </si>
  <si>
    <t>860,2</t>
  </si>
  <si>
    <t>1401,2</t>
  </si>
  <si>
    <t>ΑΝΔΡΙΑ</t>
  </si>
  <si>
    <t>ΠΟΥΛΧΕΡΙΑ ΑΙΚΑΤΕΡΙΝΗ</t>
  </si>
  <si>
    <t>ΑΚ325042</t>
  </si>
  <si>
    <t>702,9</t>
  </si>
  <si>
    <t>1399,9</t>
  </si>
  <si>
    <t>1004-1100-1101-1103-1104</t>
  </si>
  <si>
    <t>ΣΤΑΝΙΤΣΑΣ</t>
  </si>
  <si>
    <t>ΓΕΩΡΓΟΓΙΑΝΝΗΣ</t>
  </si>
  <si>
    <t>ΑΕ005478</t>
  </si>
  <si>
    <t>639,1</t>
  </si>
  <si>
    <t>1397,1</t>
  </si>
  <si>
    <t>1005-1104-1103-1004-1101-1100</t>
  </si>
  <si>
    <t>ΠΑΛΤΟΓΛΟΥ</t>
  </si>
  <si>
    <t>ΚΥΡΙΑΚΗ</t>
  </si>
  <si>
    <t>ΧΑΡΑΛΑΜΠΟΣ</t>
  </si>
  <si>
    <t>ΑΝ407113</t>
  </si>
  <si>
    <t>727,1</t>
  </si>
  <si>
    <t>1396,1</t>
  </si>
  <si>
    <t>ΜΑΤΖΑΡΗ</t>
  </si>
  <si>
    <t>ΑΜ900855</t>
  </si>
  <si>
    <t>831,6</t>
  </si>
  <si>
    <t>1393,6</t>
  </si>
  <si>
    <t>1102-1101-1100-1103-1104</t>
  </si>
  <si>
    <t>ΜΗΤΣΙΚΑ</t>
  </si>
  <si>
    <t>ΕΛΕΝΑ</t>
  </si>
  <si>
    <t>Χ242205</t>
  </si>
  <si>
    <t>1101-1100-1102-1103-1104-1005</t>
  </si>
  <si>
    <t>ΣΚΕΥΑ</t>
  </si>
  <si>
    <t>ΑΙ977221</t>
  </si>
  <si>
    <t>1368,5</t>
  </si>
  <si>
    <t>ΣΚΑΡΜΟΥΤΣΟΥ</t>
  </si>
  <si>
    <t>ΜΑΓΔΑΛΗΝΗ</t>
  </si>
  <si>
    <t>Τ987562</t>
  </si>
  <si>
    <t>679,8</t>
  </si>
  <si>
    <t>1367,8</t>
  </si>
  <si>
    <t>1103-1104-1100-1101-1005</t>
  </si>
  <si>
    <t>ΤΟΥΡΤΟΓΛΟΥ</t>
  </si>
  <si>
    <t>ΑΚ253569</t>
  </si>
  <si>
    <t>765,6</t>
  </si>
  <si>
    <t>1366,6</t>
  </si>
  <si>
    <t>ΑΓΑΠΑΛΙΔΗΣ</t>
  </si>
  <si>
    <t>ΙΓΝΑΤΙΟΣ</t>
  </si>
  <si>
    <t>ΕΠΙΦΑΝΕΙΟΣ</t>
  </si>
  <si>
    <t>ΑΙ346816</t>
  </si>
  <si>
    <t>775,5</t>
  </si>
  <si>
    <t>1356,5</t>
  </si>
  <si>
    <t>1100-1103-1101-1102-1104-1004</t>
  </si>
  <si>
    <t>ΚΟΤΖΑΜΑΝΙΔΟΥ</t>
  </si>
  <si>
    <t>ΑΚ307512</t>
  </si>
  <si>
    <t>768,9</t>
  </si>
  <si>
    <t>1355,9</t>
  </si>
  <si>
    <t>1100-1101-1102-1103-1104-1005-1004</t>
  </si>
  <si>
    <t>ΠΑΤΣΙΚΑΘΕΟΔΩΡΟΥ</t>
  </si>
  <si>
    <t>ΕΥΤΥΧΙΑ</t>
  </si>
  <si>
    <t>ΑΙ838937</t>
  </si>
  <si>
    <t>ΠΕΧΛΙΒΑΝΙΔΟΥ</t>
  </si>
  <si>
    <t>ΑΙ705222</t>
  </si>
  <si>
    <t>1350,4</t>
  </si>
  <si>
    <t>ΤΖΗΜΟΣ</t>
  </si>
  <si>
    <t>ΧΡΙΣΤΟΦΟΡΟΣ</t>
  </si>
  <si>
    <t>Π987389</t>
  </si>
  <si>
    <t>686,4</t>
  </si>
  <si>
    <t>1344,4</t>
  </si>
  <si>
    <t>ΖΑΜΑΝΗΣ</t>
  </si>
  <si>
    <t>ΘΩΜΑΣ</t>
  </si>
  <si>
    <t>ΑΗ335289</t>
  </si>
  <si>
    <t>1341,1</t>
  </si>
  <si>
    <t>1331,9</t>
  </si>
  <si>
    <t>ΣΙΔΕΡΗΣ</t>
  </si>
  <si>
    <t>Χ809526</t>
  </si>
  <si>
    <t>787,6</t>
  </si>
  <si>
    <t>1327,6</t>
  </si>
  <si>
    <t>ΜΕΤΑΞΑ</t>
  </si>
  <si>
    <t>ΑΘΑΝΑΣΙΑ</t>
  </si>
  <si>
    <t>ΣΤΑΛΙΝ</t>
  </si>
  <si>
    <t>ΑΗ277446</t>
  </si>
  <si>
    <t>ΜΠΑΛΑΓΟΥΡΑΣ</t>
  </si>
  <si>
    <t>ΑΙ994109</t>
  </si>
  <si>
    <t>666,6</t>
  </si>
  <si>
    <t>1304,6</t>
  </si>
  <si>
    <t>1104-1005</t>
  </si>
  <si>
    <t>ΠΑΝΑΓΟΠΟΥΛΟΥ</t>
  </si>
  <si>
    <t>ΑΚ900114</t>
  </si>
  <si>
    <t>823,9</t>
  </si>
  <si>
    <t>1296,9</t>
  </si>
  <si>
    <t>ΠΑΝΤΕΛΑΚΗ</t>
  </si>
  <si>
    <t>ΑΜ264981</t>
  </si>
  <si>
    <t>947,1</t>
  </si>
  <si>
    <t>1291,1</t>
  </si>
  <si>
    <t>1100-1101-1103</t>
  </si>
  <si>
    <t>ΣΑΚΚΑ</t>
  </si>
  <si>
    <t>ΜΑΡΙΑΝΝΑ</t>
  </si>
  <si>
    <t>ΑΚ376585</t>
  </si>
  <si>
    <t>701,8</t>
  </si>
  <si>
    <t>1290,8</t>
  </si>
  <si>
    <t>ΓΙΑΝΝΑΚΟΣΙΑΝ</t>
  </si>
  <si>
    <t>ΑΝΕΣΤΗΣ</t>
  </si>
  <si>
    <t>ΑΙ856933</t>
  </si>
  <si>
    <t>ΛΗΔΑ-ΑΙΚΑΤΕΡΙΝΗ</t>
  </si>
  <si>
    <t>ΠΕΤΡΟΣ</t>
  </si>
  <si>
    <t>ΑΒ368996</t>
  </si>
  <si>
    <t>1285,4</t>
  </si>
  <si>
    <t>ΜΑΚΡΗ</t>
  </si>
  <si>
    <t>ΑΡΙΣΤΕΑ</t>
  </si>
  <si>
    <t>Χ483410</t>
  </si>
  <si>
    <t>687,5</t>
  </si>
  <si>
    <t>1279,5</t>
  </si>
  <si>
    <t>1104-1103-1101</t>
  </si>
  <si>
    <t>ΚΥΡΙΤΣΗΣ</t>
  </si>
  <si>
    <t>ΣΩΤΗΡΙΟΣ</t>
  </si>
  <si>
    <t>Χ887301</t>
  </si>
  <si>
    <t>1277,1</t>
  </si>
  <si>
    <t>ΚΑΡΑΝΤΖΑΒΕΛΟΥ</t>
  </si>
  <si>
    <t>ΧΡΗΣΤΙΝΑ</t>
  </si>
  <si>
    <t>ΧΡΙΣΤΟΣ</t>
  </si>
  <si>
    <t>ΑΑ975953</t>
  </si>
  <si>
    <t>754,6</t>
  </si>
  <si>
    <t>1269,6</t>
  </si>
  <si>
    <t>ΚΑΡΑΚΑΝΑ</t>
  </si>
  <si>
    <t>ΑΓΛΑΙΑ</t>
  </si>
  <si>
    <t>ΠΑΡΙΣ</t>
  </si>
  <si>
    <t>Χ924666</t>
  </si>
  <si>
    <t>777,7</t>
  </si>
  <si>
    <t>1267,7</t>
  </si>
  <si>
    <t>1103-1104-1100-1101-1102-1005-1004</t>
  </si>
  <si>
    <t>Χ886816</t>
  </si>
  <si>
    <t>708,4</t>
  </si>
  <si>
    <t>1260,4</t>
  </si>
  <si>
    <t>ΚΡΙΚΗΣ</t>
  </si>
  <si>
    <t>Λ749394</t>
  </si>
  <si>
    <t>619,3</t>
  </si>
  <si>
    <t>1257,3</t>
  </si>
  <si>
    <t>1103-1104-1101</t>
  </si>
  <si>
    <t>Κωτσιοπούλου</t>
  </si>
  <si>
    <t>Νικολέττα</t>
  </si>
  <si>
    <t>Γεώργιος</t>
  </si>
  <si>
    <t>ΑΗ188809</t>
  </si>
  <si>
    <t>1252,5</t>
  </si>
  <si>
    <t>ΚΟΥΤΡΑ</t>
  </si>
  <si>
    <t>ΑΖ662629</t>
  </si>
  <si>
    <t>1250,9</t>
  </si>
  <si>
    <t>1101-1100-1102-1103-1104-1004</t>
  </si>
  <si>
    <t>ΣΚΟΡΔΑ</t>
  </si>
  <si>
    <t>Ρ982404</t>
  </si>
  <si>
    <t>691,9</t>
  </si>
  <si>
    <t>1249,9</t>
  </si>
  <si>
    <t>ΒΙΟΛΙΝΤΖΗΣ</t>
  </si>
  <si>
    <t>ΑΚ274106</t>
  </si>
  <si>
    <t>722,7</t>
  </si>
  <si>
    <t>1239,7</t>
  </si>
  <si>
    <t>1104-1103</t>
  </si>
  <si>
    <t>ΑΝΤΩΝΙΟΥ</t>
  </si>
  <si>
    <t>ΖΩΗ</t>
  </si>
  <si>
    <t>ΑΙ105175</t>
  </si>
  <si>
    <t>665,5</t>
  </si>
  <si>
    <t>1229,5</t>
  </si>
  <si>
    <t>ΑΡΧΟΝΤΙΚΗ</t>
  </si>
  <si>
    <t>ΜΙΧΑΗΛ</t>
  </si>
  <si>
    <t>ΑΙ475497</t>
  </si>
  <si>
    <t>700,7</t>
  </si>
  <si>
    <t>1208,7</t>
  </si>
  <si>
    <t>ΠΑΠΑΣΠΥΡΟΥ</t>
  </si>
  <si>
    <t>ΚΩΝΣΤΑΝΤΙΑ</t>
  </si>
  <si>
    <t>ΑΕ978174</t>
  </si>
  <si>
    <t>673,2</t>
  </si>
  <si>
    <t>1206,2</t>
  </si>
  <si>
    <t>1104-1103-1101-1100-1004-1005</t>
  </si>
  <si>
    <t>ΚΟΥΚΟΥΜΗΣ</t>
  </si>
  <si>
    <t>ΧΡΗΤΟΣ</t>
  </si>
  <si>
    <t>ΑΖ 433322</t>
  </si>
  <si>
    <t>881,1</t>
  </si>
  <si>
    <t>1201,1</t>
  </si>
  <si>
    <t>1103-1100-1101-1104-1004-1102</t>
  </si>
  <si>
    <t>ΟΡΦΑΝΙΩΤΟΥ</t>
  </si>
  <si>
    <t>ΚΛΕΑΡΧΟΣ</t>
  </si>
  <si>
    <t>ΑΗ784370</t>
  </si>
  <si>
    <t>629,2</t>
  </si>
  <si>
    <t>1199,2</t>
  </si>
  <si>
    <t>1104-1103-1101-1100-1004</t>
  </si>
  <si>
    <t>ΠΑΣΧΑΛΙΔΟΥ</t>
  </si>
  <si>
    <t>ΣΜΑΡΩ</t>
  </si>
  <si>
    <t>ΑΜ655560</t>
  </si>
  <si>
    <t>1182,1</t>
  </si>
  <si>
    <t>1100-1101-1103-1102-1104-1004</t>
  </si>
  <si>
    <t>ΕΥΑΓΓΕΛΙΝΟΣ</t>
  </si>
  <si>
    <t>ΕΥΣΤΡΑΤΙΟΣ ΕΥΑΓΓΕΛΟΣ</t>
  </si>
  <si>
    <t>ΑΙ821674</t>
  </si>
  <si>
    <t>669,9</t>
  </si>
  <si>
    <t>1181,9</t>
  </si>
  <si>
    <t>1004-1100-1101-1103-1104-1102</t>
  </si>
  <si>
    <t>ΤΣΑΓΓΑΡΗ</t>
  </si>
  <si>
    <t>ΑΠΟΣΤΟΛΙΑ</t>
  </si>
  <si>
    <t>Χ927111</t>
  </si>
  <si>
    <t>739,2</t>
  </si>
  <si>
    <t>1179,2</t>
  </si>
  <si>
    <t>ΚΟΥΤΣΑΡΙΝΗ</t>
  </si>
  <si>
    <t>ΑΓΡΥΡΟΥΛΑ</t>
  </si>
  <si>
    <t>ΑΖ778774</t>
  </si>
  <si>
    <t>1177,3</t>
  </si>
  <si>
    <t>ΑΚΡΙΤΙΔΟΥ</t>
  </si>
  <si>
    <t>ΤΡΙΑΝΤΑΦΥΛΛΙΑ</t>
  </si>
  <si>
    <t>ΑΕ383459</t>
  </si>
  <si>
    <t>721,6</t>
  </si>
  <si>
    <t>1173,6</t>
  </si>
  <si>
    <t>ΔΙΑΚΟΜΑΝΩΛΗ</t>
  </si>
  <si>
    <t>ΜΑΡΙΝΑ</t>
  </si>
  <si>
    <t>ΜΗΝΑΣ</t>
  </si>
  <si>
    <t>ΑΜ946685</t>
  </si>
  <si>
    <t>1161,1</t>
  </si>
  <si>
    <t>1100-1004-1101-1102-1103-1104</t>
  </si>
  <si>
    <t>ΜΠΑΤΣΑΡΗ</t>
  </si>
  <si>
    <t>ΕΥΜΟΡΦΙΑ</t>
  </si>
  <si>
    <t>ΛΑΜΠΡΟΣ</t>
  </si>
  <si>
    <t>ΑΑ491161</t>
  </si>
  <si>
    <t>1153,1</t>
  </si>
  <si>
    <t>ΜΑΥΡΟΜΑΤΗ</t>
  </si>
  <si>
    <t>ΠΑΥΛΟΣ</t>
  </si>
  <si>
    <t>ΑΜ397058</t>
  </si>
  <si>
    <t>1148,5</t>
  </si>
  <si>
    <t>1104-1102-1103-1100-1101</t>
  </si>
  <si>
    <t>ΠΑΠΑΓΕΩΡΓΙΟΥ</t>
  </si>
  <si>
    <t>Φ299004</t>
  </si>
  <si>
    <t>1103-1104-1100-1101-1102</t>
  </si>
  <si>
    <t>ΚΥΡΙΑΚΟΠΟΥΛΟΥ</t>
  </si>
  <si>
    <t>ΑΓΑΜΕΜΝΩΝ</t>
  </si>
  <si>
    <t>ΑΝ248728</t>
  </si>
  <si>
    <t>790,9</t>
  </si>
  <si>
    <t>1130,9</t>
  </si>
  <si>
    <t>ΧΟΥΡΔΑΚΗΣ</t>
  </si>
  <si>
    <t>ΑΝ470140</t>
  </si>
  <si>
    <t>1126,6</t>
  </si>
  <si>
    <t>ΜΑΝΩΛΙΔΗ</t>
  </si>
  <si>
    <t>ΚΟΡΙΝΑ</t>
  </si>
  <si>
    <t>Χ381068</t>
  </si>
  <si>
    <t>1125,5</t>
  </si>
  <si>
    <t>1100-1005-1103-1101-1004-1104</t>
  </si>
  <si>
    <t>ΛΙΒΑ</t>
  </si>
  <si>
    <t>ΑΒ793595</t>
  </si>
  <si>
    <t>1124,7</t>
  </si>
  <si>
    <t>1103-1100-1101</t>
  </si>
  <si>
    <t>ΠΕΤΡΟΠΟΥΛΟΥ</t>
  </si>
  <si>
    <t>ΝΙΚΗ</t>
  </si>
  <si>
    <t>ΑΚ358299</t>
  </si>
  <si>
    <t>1108,9</t>
  </si>
  <si>
    <t>ΣΙΓΟΥΡΤΖΙΔΟΥ</t>
  </si>
  <si>
    <t>ΑΒ721287</t>
  </si>
  <si>
    <t>757,9</t>
  </si>
  <si>
    <t>1101,9</t>
  </si>
  <si>
    <t>ΠΑΠΑΝΙΚΟΛΑΟΥ</t>
  </si>
  <si>
    <t>ΣΩΤΗΡΙΑ ΕΥΑΓΓΕΛΙΑ</t>
  </si>
  <si>
    <t>ΑΕ477606</t>
  </si>
  <si>
    <t>1090,1</t>
  </si>
  <si>
    <t>ΚΟΙΟΥ</t>
  </si>
  <si>
    <t>ΠΑΣΧΑΛΗΣ</t>
  </si>
  <si>
    <t>Χ948156</t>
  </si>
  <si>
    <t>1086,8</t>
  </si>
  <si>
    <t>ΚΑΤΣΑΒΟΥ</t>
  </si>
  <si>
    <t>ΑΖ198669</t>
  </si>
  <si>
    <t>1082,4</t>
  </si>
  <si>
    <t>ΜΥΡΣΙΝΗ</t>
  </si>
  <si>
    <t>ΑΙ746708</t>
  </si>
  <si>
    <t>1075,4</t>
  </si>
  <si>
    <t>ΚΑΡΑΜΠΕΤΗ</t>
  </si>
  <si>
    <t>ΔΑΦΝΗ</t>
  </si>
  <si>
    <t>ΑΒ714348</t>
  </si>
  <si>
    <t>818,4</t>
  </si>
  <si>
    <t>1072,4</t>
  </si>
  <si>
    <t>ΧΕΛΙΩΤΗ-ΧΑΤΖΗΔΗΜΗΤΡΙΟΥ</t>
  </si>
  <si>
    <t>ΑΝΤΙΓΟΝΗ</t>
  </si>
  <si>
    <t>ΑΚ160928</t>
  </si>
  <si>
    <t>677,6</t>
  </si>
  <si>
    <t>1066,6</t>
  </si>
  <si>
    <t>1100-1101-1103-1004-1104</t>
  </si>
  <si>
    <t>ΑΖ648553</t>
  </si>
  <si>
    <t>1005-1100-1101-1103-1104-1004</t>
  </si>
  <si>
    <t>ΙΩΑΝΝΙΔΟΥ</t>
  </si>
  <si>
    <t>ΛΟΥΚΑΣ</t>
  </si>
  <si>
    <t>ΑΖ646899</t>
  </si>
  <si>
    <t>1053,2</t>
  </si>
  <si>
    <t>ΑΛΕΞΙΟΥ</t>
  </si>
  <si>
    <t>ΕΛΕΝΗ ΑΙΚΑΤΕΡΙΝΗ</t>
  </si>
  <si>
    <t>ΑΙ479491</t>
  </si>
  <si>
    <t>630,3</t>
  </si>
  <si>
    <t>1052,3</t>
  </si>
  <si>
    <t>ΨΩΜΙΑΔΟΥ</t>
  </si>
  <si>
    <t>ΒΕΝΕΤΙΑ</t>
  </si>
  <si>
    <t>ΑΜ677480</t>
  </si>
  <si>
    <t>916,3</t>
  </si>
  <si>
    <t>1046,3</t>
  </si>
  <si>
    <t>ΑΒ078980</t>
  </si>
  <si>
    <t>1042,2</t>
  </si>
  <si>
    <t>1004-1103-1104-1100-1101</t>
  </si>
  <si>
    <t>ΣΑΡΑΝΤΟΥ</t>
  </si>
  <si>
    <t>ΑΝΤΩΝΙΑ-ΓΕΩΡΓΙΑ</t>
  </si>
  <si>
    <t>ΑΒ274432</t>
  </si>
  <si>
    <t>ΑΝ901819</t>
  </si>
  <si>
    <t>1039,6</t>
  </si>
  <si>
    <t>ΛΥΓΕΡΟΣ</t>
  </si>
  <si>
    <t>Χ749723</t>
  </si>
  <si>
    <t>662,2</t>
  </si>
  <si>
    <t>1039,2</t>
  </si>
  <si>
    <t>ΖΗΚΟΥ</t>
  </si>
  <si>
    <t>ΑΕ727509</t>
  </si>
  <si>
    <t>767,8</t>
  </si>
  <si>
    <t>1027,8</t>
  </si>
  <si>
    <t>ΜΑΝΙΚΗ</t>
  </si>
  <si>
    <t>Ξ689374</t>
  </si>
  <si>
    <t>668,8</t>
  </si>
  <si>
    <t>1025,8</t>
  </si>
  <si>
    <t>1100-1101-1004-1103-1104-1102-1005</t>
  </si>
  <si>
    <t>ΠΑΦΙΛΗ</t>
  </si>
  <si>
    <t>ΕΥΘΥΜΙΟΣ</t>
  </si>
  <si>
    <t>ΑΖ788530</t>
  </si>
  <si>
    <t>951,5</t>
  </si>
  <si>
    <t>1021,5</t>
  </si>
  <si>
    <t>ΑΑ238062</t>
  </si>
  <si>
    <t>1015,8</t>
  </si>
  <si>
    <t>ΧΑΤΖΑΤΟΓΛΟΥ</t>
  </si>
  <si>
    <t>ΑΜΑΛΙΑ</t>
  </si>
  <si>
    <t>Χ982041</t>
  </si>
  <si>
    <t>ΓΑΛΗΡΟΠΟΥΛΟΥ</t>
  </si>
  <si>
    <t>ΑΗ978544</t>
  </si>
  <si>
    <t>1006,4</t>
  </si>
  <si>
    <t>ΜΥΡΤΣΗ</t>
  </si>
  <si>
    <t>ΑΖ860048</t>
  </si>
  <si>
    <t>859,1</t>
  </si>
  <si>
    <t>1006,1</t>
  </si>
  <si>
    <t>1102-1101-1103</t>
  </si>
  <si>
    <t>ΔΕΛΕΤΖΕ</t>
  </si>
  <si>
    <t>ΑΚ254283</t>
  </si>
  <si>
    <t>ΣΕΛΕΚΟΥ</t>
  </si>
  <si>
    <t>ΑΗ476473</t>
  </si>
  <si>
    <t>895,4</t>
  </si>
  <si>
    <t>999,4</t>
  </si>
  <si>
    <t>1100-1101-1104-1005-1103</t>
  </si>
  <si>
    <t>ΤΣΙΧΛΗ</t>
  </si>
  <si>
    <t>ΑΕ746515</t>
  </si>
  <si>
    <t>898,7</t>
  </si>
  <si>
    <t>998,7</t>
  </si>
  <si>
    <t>1104-1103-1004-1005-1100-1101</t>
  </si>
  <si>
    <t>ΔΟΥΛΑΚΑΣ</t>
  </si>
  <si>
    <t>ΑΕ890351</t>
  </si>
  <si>
    <t>986,3</t>
  </si>
  <si>
    <t>ΠΡΩΤΟΠΑΠΑΔΑΚΗ</t>
  </si>
  <si>
    <t>ΑΝΤΩΝΙΑ ΡΩΞΑΝΗ</t>
  </si>
  <si>
    <t>ΕΥΤΥΧΙΟΣ</t>
  </si>
  <si>
    <t>ΑΗ977058</t>
  </si>
  <si>
    <t>1100-1101-1103-1104-1102-1005</t>
  </si>
  <si>
    <t>ΜΑΡΙΝΟΥ</t>
  </si>
  <si>
    <t>ΑΒ838437</t>
  </si>
  <si>
    <t>ΔΗΜΗΤΡΙΟΥ</t>
  </si>
  <si>
    <t>ΤΡΙΑΝΤΑΦΥΛΛΟΣ</t>
  </si>
  <si>
    <t>ΑΚ300625</t>
  </si>
  <si>
    <t>ΝΤΙΝΟΥΔΗ</t>
  </si>
  <si>
    <t>ΑΖ183816</t>
  </si>
  <si>
    <t>690,8</t>
  </si>
  <si>
    <t>965,8</t>
  </si>
  <si>
    <t>ΜΠΕΛΕ</t>
  </si>
  <si>
    <t>ΑΜ284094</t>
  </si>
  <si>
    <t>961,5</t>
  </si>
  <si>
    <t>ΚΕΣΚΙΝΗ</t>
  </si>
  <si>
    <t>ΣΤΕΛΛΑ</t>
  </si>
  <si>
    <t>ΑΕ357544</t>
  </si>
  <si>
    <t>ΤΣΟΧΑ</t>
  </si>
  <si>
    <t>ΑΒ120423</t>
  </si>
  <si>
    <t>688,6</t>
  </si>
  <si>
    <t>960,6</t>
  </si>
  <si>
    <t>TELLA</t>
  </si>
  <si>
    <t>SOTIRIA - EFTERPI</t>
  </si>
  <si>
    <t>MICHAIL</t>
  </si>
  <si>
    <t>ΑΝ302074</t>
  </si>
  <si>
    <t>951,7</t>
  </si>
  <si>
    <t>1103-1100-1101-1104-1102</t>
  </si>
  <si>
    <t>ΣΟΥΡΔΗ</t>
  </si>
  <si>
    <t>ΑΕ286459</t>
  </si>
  <si>
    <t>889,9</t>
  </si>
  <si>
    <t>949,9</t>
  </si>
  <si>
    <t>1004-1104-1103-1101-1100-1005-1102</t>
  </si>
  <si>
    <t>ΝΤΑΛΑΓΙΑΝΝΗ</t>
  </si>
  <si>
    <t>ΕΥΔΟΞΙΑ</t>
  </si>
  <si>
    <t>ΠΑΝΤΕΛΗΣ</t>
  </si>
  <si>
    <t>ΑΖ209282</t>
  </si>
  <si>
    <t>949,4</t>
  </si>
  <si>
    <t>1101-1103-1104-1102-1100</t>
  </si>
  <si>
    <t>ΜΠΟΥΦΙΝΑ</t>
  </si>
  <si>
    <t>ΑΙ386438</t>
  </si>
  <si>
    <t>676,5</t>
  </si>
  <si>
    <t>946,5</t>
  </si>
  <si>
    <t>ΒΙΣΟ</t>
  </si>
  <si>
    <t>ΕΜΑΝΟΥΕΛΑ</t>
  </si>
  <si>
    <t>ΠΑΝΑΓΙΩΤ</t>
  </si>
  <si>
    <t>ΑΙ893841</t>
  </si>
  <si>
    <t>698,5</t>
  </si>
  <si>
    <t>945,5</t>
  </si>
  <si>
    <t>ΚΟΝΤΟΠΟΥΛΟΥ</t>
  </si>
  <si>
    <t>ΦΙΛΙΤΣΑ</t>
  </si>
  <si>
    <t>ΑΒ850076</t>
  </si>
  <si>
    <t>930,7</t>
  </si>
  <si>
    <t>1103-1100-1101-1104-1004</t>
  </si>
  <si>
    <t>ΠΑΠΑΔΙΟΝΥΣΙΟΥ</t>
  </si>
  <si>
    <t>ΑΚ342854</t>
  </si>
  <si>
    <t>929,1</t>
  </si>
  <si>
    <t>1103-1104-1100-1101-1004-1102</t>
  </si>
  <si>
    <t>ΤΖΕΙΡΑΝΙΔΟΥ</t>
  </si>
  <si>
    <t>ΟΛΓΑ</t>
  </si>
  <si>
    <t>ΒΑΛΕΡΙΟΣ</t>
  </si>
  <si>
    <t>Χ950616</t>
  </si>
  <si>
    <t>ΑΝΑΣΤΑΣΙΟΥ</t>
  </si>
  <si>
    <t>KΑΛΛΙΟΠΗ</t>
  </si>
  <si>
    <t>ΑΖ353274</t>
  </si>
  <si>
    <t>844,8</t>
  </si>
  <si>
    <t>914,8</t>
  </si>
  <si>
    <t>1101-1100-1102-1103-1104-1005-1004</t>
  </si>
  <si>
    <t>ΑΙΝΑΛΗ</t>
  </si>
  <si>
    <t>ΝΙΝΑ ΜΑΡΙΑ</t>
  </si>
  <si>
    <t>ΑΗ181977</t>
  </si>
  <si>
    <t>913,7</t>
  </si>
  <si>
    <t>ΚΟΛΟΒΟΣ</t>
  </si>
  <si>
    <t>ΑΗ519439</t>
  </si>
  <si>
    <t>912,4</t>
  </si>
  <si>
    <t>ΜΠΟΝΤΡΟΥΑ</t>
  </si>
  <si>
    <t>ΕΛΕΝ ΑΝ ΓΚΙΣΛΕΝ</t>
  </si>
  <si>
    <t>ΠΩΛ ΡΕΝΕ</t>
  </si>
  <si>
    <t>ΑΖ389144</t>
  </si>
  <si>
    <t>905,9</t>
  </si>
  <si>
    <t>ΝΑΚΙΟΥ</t>
  </si>
  <si>
    <t>ΑΖ756282</t>
  </si>
  <si>
    <t>ΠΕΤΡΙΔΟΥ</t>
  </si>
  <si>
    <t>ΒΑΡΒΑΡΑ</t>
  </si>
  <si>
    <t>Χ430890</t>
  </si>
  <si>
    <t>1103-1101-1104</t>
  </si>
  <si>
    <t>ΒΕΡΒΑΙΝΙΩΤΗ</t>
  </si>
  <si>
    <t>ΠΑΝΑΓΟΥΛΑ</t>
  </si>
  <si>
    <t>ΑΗ703686</t>
  </si>
  <si>
    <t>896,6</t>
  </si>
  <si>
    <t>ΝΙΚΟΠΟΥΛΟΥ</t>
  </si>
  <si>
    <t xml:space="preserve">ΦΩΤΕΙΝΗ </t>
  </si>
  <si>
    <t>ΔΗΜΗTΡΙΟΣ</t>
  </si>
  <si>
    <t>Σ368972</t>
  </si>
  <si>
    <t>795,3</t>
  </si>
  <si>
    <t>895,3</t>
  </si>
  <si>
    <t>ΓΚΟΒΑΡΗ</t>
  </si>
  <si>
    <t>ΑΑ427845</t>
  </si>
  <si>
    <t>892,8</t>
  </si>
  <si>
    <t>ΠΙΣΣΙΑ</t>
  </si>
  <si>
    <t>ΜΑΡΙΑ ΑΠΟΣΤΟΛΙΑ</t>
  </si>
  <si>
    <t>ΑΕ143684</t>
  </si>
  <si>
    <t>890,9</t>
  </si>
  <si>
    <t>ΜΠΙΚΟΥ</t>
  </si>
  <si>
    <t>ΑΒ903920</t>
  </si>
  <si>
    <t>1102-1100-1101</t>
  </si>
  <si>
    <t>ΠΑΛΟΓΛΟΥ</t>
  </si>
  <si>
    <t>ΑΝΔΡΕΑΝΑ</t>
  </si>
  <si>
    <t>ΑΕ900804</t>
  </si>
  <si>
    <t>805,2</t>
  </si>
  <si>
    <t>875,2</t>
  </si>
  <si>
    <t>ΔΙΑΜΑΝΤΕΑ</t>
  </si>
  <si>
    <t>ΑΙ793094</t>
  </si>
  <si>
    <t>800,8</t>
  </si>
  <si>
    <t>871,8</t>
  </si>
  <si>
    <t>ΚΑΜΗΝΙΩΤΗ</t>
  </si>
  <si>
    <t>ΑΖ263649</t>
  </si>
  <si>
    <t>854,9</t>
  </si>
  <si>
    <t>1101-1100-1103-1104-1004-1102</t>
  </si>
  <si>
    <t>ΠΑΠΟΥΤΣΑΚΗ</t>
  </si>
  <si>
    <t>ΑΒ633249</t>
  </si>
  <si>
    <t>784,3</t>
  </si>
  <si>
    <t>854,3</t>
  </si>
  <si>
    <t>1110-1101-1103-1104-1004</t>
  </si>
  <si>
    <t>ΚΑΡΑΛΗ</t>
  </si>
  <si>
    <t>ΑΖ668197</t>
  </si>
  <si>
    <t>801,9</t>
  </si>
  <si>
    <t>852,9</t>
  </si>
  <si>
    <t>ΣΤΑΜΠΟΥΛΗ</t>
  </si>
  <si>
    <t>ΑΚ379413</t>
  </si>
  <si>
    <t>852,8</t>
  </si>
  <si>
    <t>1104-1103-1101-1100-1004-1102</t>
  </si>
  <si>
    <t>ΤΑΤΑΡΟΓΛΟΥ</t>
  </si>
  <si>
    <t>ΑΑ403742</t>
  </si>
  <si>
    <t>680,9</t>
  </si>
  <si>
    <t>850,9</t>
  </si>
  <si>
    <t>ΝΤΟΝΤΟΥ</t>
  </si>
  <si>
    <t>ΖΗΣΗΣ</t>
  </si>
  <si>
    <t>Χ928393</t>
  </si>
  <si>
    <t>ΠΑΝΟΥ</t>
  </si>
  <si>
    <t>ΑΙ089018</t>
  </si>
  <si>
    <t>657,8</t>
  </si>
  <si>
    <t>843,8</t>
  </si>
  <si>
    <t>1103-1104-1101-1100-1004-1005</t>
  </si>
  <si>
    <t>ΓΙΑΚΟΥΒΗ</t>
  </si>
  <si>
    <t>ΕΥΑΝΘΙΑ</t>
  </si>
  <si>
    <t>ΑΗ475920</t>
  </si>
  <si>
    <t>837,9</t>
  </si>
  <si>
    <t>ΚΑΡΑΝΑΣΤΑΣΗ</t>
  </si>
  <si>
    <t>ΦΑΝΗ</t>
  </si>
  <si>
    <t>ΜΑΡΙΟΣ</t>
  </si>
  <si>
    <t>ΑΒ977605</t>
  </si>
  <si>
    <t>831,4</t>
  </si>
  <si>
    <t>ΚΑΡΑΓΕΩΡΓΟΥ</t>
  </si>
  <si>
    <t>ΑΝ847219</t>
  </si>
  <si>
    <t>828,9</t>
  </si>
  <si>
    <t>ΦΩΤΙΑΔΟΥ</t>
  </si>
  <si>
    <t>ΛΑΖΑΡΟΣ</t>
  </si>
  <si>
    <t>Σ897303</t>
  </si>
  <si>
    <t>ΚΑΡΑΝΤΖΟΥΛΗΣ</t>
  </si>
  <si>
    <t>Χ284867</t>
  </si>
  <si>
    <t>822,1</t>
  </si>
  <si>
    <t>ΠΕΤΡΑΚΗ</t>
  </si>
  <si>
    <t>ΑΖ961382</t>
  </si>
  <si>
    <t>782,1</t>
  </si>
  <si>
    <t>812,1</t>
  </si>
  <si>
    <t>ΕΥΠΡΑΞΙΑ</t>
  </si>
  <si>
    <t>ΓΡΗΓΟΡΟΠΟΥΛΟΥ</t>
  </si>
  <si>
    <t>Σ407231</t>
  </si>
  <si>
    <t>1101-1102-1103</t>
  </si>
  <si>
    <t>ΒΑΡΣΟΥ</t>
  </si>
  <si>
    <t>ΖΩΗ-ΜΑΡΙΑ</t>
  </si>
  <si>
    <t>ΘΕΜΙΣΤΟΚΛΗΣ</t>
  </si>
  <si>
    <t>ΑΒ290204</t>
  </si>
  <si>
    <t>794,5</t>
  </si>
  <si>
    <t>1104-1103-1101-1004</t>
  </si>
  <si>
    <t>ΚΑΡΑΦΛΟΥ</t>
  </si>
  <si>
    <t>ΑΙ316441</t>
  </si>
  <si>
    <t>780,2</t>
  </si>
  <si>
    <t>ΖΟΥΜΠΟΥΛΗ</t>
  </si>
  <si>
    <t>Χ280275</t>
  </si>
  <si>
    <t>ΓΙΑΝΝΑΚΑΚΗ</t>
  </si>
  <si>
    <t>ΑΝ195209</t>
  </si>
  <si>
    <t>742,5</t>
  </si>
  <si>
    <t>772,5</t>
  </si>
  <si>
    <t>ΙΟΥΛΙΑ</t>
  </si>
  <si>
    <t>ΑΑ976916</t>
  </si>
  <si>
    <t>763,7</t>
  </si>
  <si>
    <t>ΓΙΑΝΝΟΠΟΥΛΟΥ</t>
  </si>
  <si>
    <t>ΑΜ983346</t>
  </si>
  <si>
    <t>759,6</t>
  </si>
  <si>
    <t>1104-1103-1100-1101-1004-1102</t>
  </si>
  <si>
    <t>ΚΩΤΤΑΚΗΣ</t>
  </si>
  <si>
    <t>ΑΖ647204</t>
  </si>
  <si>
    <t>756,4</t>
  </si>
  <si>
    <t>ΒΛΑΧΑΒΑ</t>
  </si>
  <si>
    <t>ΒΑΣΙΛΙΚΗ ΝΑΤΑΛΙΑ</t>
  </si>
  <si>
    <t>ΕΛΕΥΘΕΡΙΟΣ</t>
  </si>
  <si>
    <t>Χ930074</t>
  </si>
  <si>
    <t>674,3</t>
  </si>
  <si>
    <t>753,3</t>
  </si>
  <si>
    <t>ΡΙΤΖΑΚΗΣ</t>
  </si>
  <si>
    <t>ΑΒ260092</t>
  </si>
  <si>
    <t>747,5</t>
  </si>
  <si>
    <t>ΡΙΖΟΣ</t>
  </si>
  <si>
    <t>ΑΗ169035</t>
  </si>
  <si>
    <t>746,5</t>
  </si>
  <si>
    <t>1100-1102-1101-1104-1103</t>
  </si>
  <si>
    <t>ΤΣΟΒΟΛΑ</t>
  </si>
  <si>
    <t>ΑΒ471044</t>
  </si>
  <si>
    <t>738,4</t>
  </si>
  <si>
    <t>ΤΣΑΝΑΚΤΣΙΔΟΥ</t>
  </si>
  <si>
    <t>ΘΩΜΑΗ</t>
  </si>
  <si>
    <t>ΑΜ430358</t>
  </si>
  <si>
    <t>737,6</t>
  </si>
  <si>
    <t>ΖΑΧΑΡΙΑΔΗΣ</t>
  </si>
  <si>
    <t>ΧΡΥΣΟΣΤΟΜΟΣ</t>
  </si>
  <si>
    <t>ΑΙ548882</t>
  </si>
  <si>
    <t>732,2</t>
  </si>
  <si>
    <t>ΒΑΣΙΛΕΙΟΥ</t>
  </si>
  <si>
    <t>ΑΜ490784</t>
  </si>
  <si>
    <t>661,1</t>
  </si>
  <si>
    <t>691,1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</si>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</sst>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82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911</v>
      </c>
      <c r="C8" t="s">
        <v>13</v>
      </c>
      <c r="D8" t="s">
        <v>14</v>
      </c>
      <c r="E8" t="s">
        <v>15</v>
      </c>
      <c r="F8" t="s">
        <v>16</v>
      </c>
      <c r="G8" t="str">
        <f>"200906000540"</f>
        <v>200906000540</v>
      </c>
      <c r="H8" t="s">
        <v>17</v>
      </c>
      <c r="I8">
        <v>0</v>
      </c>
      <c r="J8">
        <v>400</v>
      </c>
      <c r="K8">
        <v>0</v>
      </c>
      <c r="L8">
        <v>200</v>
      </c>
      <c r="M8">
        <v>0</v>
      </c>
      <c r="N8">
        <v>70</v>
      </c>
      <c r="O8">
        <v>30</v>
      </c>
      <c r="P8">
        <v>0</v>
      </c>
      <c r="Q8">
        <v>50</v>
      </c>
      <c r="R8">
        <v>0</v>
      </c>
      <c r="S8">
        <v>0</v>
      </c>
      <c r="T8">
        <v>0</v>
      </c>
      <c r="U8">
        <v>0</v>
      </c>
      <c r="V8">
        <v>60</v>
      </c>
      <c r="W8">
        <v>420</v>
      </c>
      <c r="X8">
        <v>0</v>
      </c>
      <c r="Z8">
        <v>0</v>
      </c>
      <c r="AA8">
        <v>0</v>
      </c>
      <c r="AB8">
        <v>24</v>
      </c>
      <c r="AC8">
        <v>408</v>
      </c>
      <c r="AD8" t="s">
        <v>18</v>
      </c>
    </row>
    <row r="9" spans="1:30" x14ac:dyDescent="0.25">
      <c r="H9" t="s">
        <v>19</v>
      </c>
    </row>
    <row r="10" spans="1:30" x14ac:dyDescent="0.25">
      <c r="A10">
        <v>2</v>
      </c>
      <c r="B10">
        <v>3248</v>
      </c>
      <c r="C10" t="s">
        <v>20</v>
      </c>
      <c r="D10" t="s">
        <v>21</v>
      </c>
      <c r="E10" t="s">
        <v>22</v>
      </c>
      <c r="F10" t="s">
        <v>23</v>
      </c>
      <c r="G10" t="str">
        <f>"00013867"</f>
        <v>00013867</v>
      </c>
      <c r="H10" t="s">
        <v>24</v>
      </c>
      <c r="I10">
        <v>0</v>
      </c>
      <c r="J10">
        <v>400</v>
      </c>
      <c r="K10">
        <v>0</v>
      </c>
      <c r="L10">
        <v>200</v>
      </c>
      <c r="M10">
        <v>0</v>
      </c>
      <c r="N10">
        <v>70</v>
      </c>
      <c r="O10">
        <v>0</v>
      </c>
      <c r="P10">
        <v>50</v>
      </c>
      <c r="Q10">
        <v>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0</v>
      </c>
      <c r="AA10">
        <v>0</v>
      </c>
      <c r="AB10">
        <v>24</v>
      </c>
      <c r="AC10">
        <v>408</v>
      </c>
      <c r="AD10" t="s">
        <v>25</v>
      </c>
    </row>
    <row r="11" spans="1:30" x14ac:dyDescent="0.25">
      <c r="H11" t="s">
        <v>19</v>
      </c>
    </row>
    <row r="12" spans="1:30" x14ac:dyDescent="0.25">
      <c r="A12">
        <v>3</v>
      </c>
      <c r="B12">
        <v>383</v>
      </c>
      <c r="C12" t="s">
        <v>26</v>
      </c>
      <c r="D12" t="s">
        <v>27</v>
      </c>
      <c r="E12" t="s">
        <v>28</v>
      </c>
      <c r="F12" t="s">
        <v>29</v>
      </c>
      <c r="G12" t="str">
        <f>"00013160"</f>
        <v>00013160</v>
      </c>
      <c r="H12">
        <v>759</v>
      </c>
      <c r="I12">
        <v>0</v>
      </c>
      <c r="J12">
        <v>400</v>
      </c>
      <c r="K12">
        <v>0</v>
      </c>
      <c r="L12">
        <v>200</v>
      </c>
      <c r="M12">
        <v>0</v>
      </c>
      <c r="N12">
        <v>70</v>
      </c>
      <c r="O12">
        <v>0</v>
      </c>
      <c r="P12">
        <v>30</v>
      </c>
      <c r="Q12">
        <v>0</v>
      </c>
      <c r="R12">
        <v>0</v>
      </c>
      <c r="S12">
        <v>0</v>
      </c>
      <c r="T12">
        <v>0</v>
      </c>
      <c r="U12">
        <v>0</v>
      </c>
      <c r="V12">
        <v>60</v>
      </c>
      <c r="W12">
        <v>420</v>
      </c>
      <c r="X12">
        <v>0</v>
      </c>
      <c r="Z12">
        <v>0</v>
      </c>
      <c r="AA12">
        <v>0</v>
      </c>
      <c r="AB12">
        <v>24</v>
      </c>
      <c r="AC12">
        <v>408</v>
      </c>
      <c r="AD12">
        <v>2287</v>
      </c>
    </row>
    <row r="13" spans="1:30" x14ac:dyDescent="0.25">
      <c r="H13" t="s">
        <v>19</v>
      </c>
    </row>
    <row r="14" spans="1:30" x14ac:dyDescent="0.25">
      <c r="A14">
        <v>4</v>
      </c>
      <c r="B14">
        <v>3832</v>
      </c>
      <c r="C14" t="s">
        <v>30</v>
      </c>
      <c r="D14" t="s">
        <v>31</v>
      </c>
      <c r="E14" t="s">
        <v>32</v>
      </c>
      <c r="F14" t="s">
        <v>33</v>
      </c>
      <c r="G14" t="str">
        <f>"201402001850"</f>
        <v>201402001850</v>
      </c>
      <c r="H14" t="s">
        <v>34</v>
      </c>
      <c r="I14">
        <v>0</v>
      </c>
      <c r="J14">
        <v>400</v>
      </c>
      <c r="K14">
        <v>0</v>
      </c>
      <c r="L14">
        <v>200</v>
      </c>
      <c r="M14">
        <v>30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40</v>
      </c>
      <c r="W14">
        <v>280</v>
      </c>
      <c r="X14">
        <v>0</v>
      </c>
      <c r="Z14">
        <v>0</v>
      </c>
      <c r="AA14">
        <v>0</v>
      </c>
      <c r="AB14">
        <v>24</v>
      </c>
      <c r="AC14">
        <v>408</v>
      </c>
      <c r="AD14" t="s">
        <v>35</v>
      </c>
    </row>
    <row r="15" spans="1:30" x14ac:dyDescent="0.25">
      <c r="H15" t="s">
        <v>36</v>
      </c>
    </row>
    <row r="16" spans="1:30" x14ac:dyDescent="0.25">
      <c r="A16">
        <v>5</v>
      </c>
      <c r="B16">
        <v>1261</v>
      </c>
      <c r="C16" t="s">
        <v>37</v>
      </c>
      <c r="D16" t="s">
        <v>38</v>
      </c>
      <c r="E16" t="s">
        <v>39</v>
      </c>
      <c r="F16" t="s">
        <v>40</v>
      </c>
      <c r="G16" t="str">
        <f>"00013113"</f>
        <v>00013113</v>
      </c>
      <c r="H16" t="s">
        <v>41</v>
      </c>
      <c r="I16">
        <v>150</v>
      </c>
      <c r="J16">
        <v>0</v>
      </c>
      <c r="K16">
        <v>200</v>
      </c>
      <c r="L16">
        <v>0</v>
      </c>
      <c r="M16">
        <v>100</v>
      </c>
      <c r="N16">
        <v>30</v>
      </c>
      <c r="O16">
        <v>50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60</v>
      </c>
      <c r="W16">
        <v>420</v>
      </c>
      <c r="X16">
        <v>0</v>
      </c>
      <c r="Z16">
        <v>0</v>
      </c>
      <c r="AA16">
        <v>0</v>
      </c>
      <c r="AB16">
        <v>24</v>
      </c>
      <c r="AC16">
        <v>408</v>
      </c>
      <c r="AD16" t="s">
        <v>42</v>
      </c>
    </row>
    <row r="17" spans="1:30" x14ac:dyDescent="0.25">
      <c r="H17" t="s">
        <v>43</v>
      </c>
    </row>
    <row r="18" spans="1:30" x14ac:dyDescent="0.25">
      <c r="A18">
        <v>6</v>
      </c>
      <c r="B18">
        <v>2082</v>
      </c>
      <c r="C18" t="s">
        <v>44</v>
      </c>
      <c r="D18" t="s">
        <v>45</v>
      </c>
      <c r="E18" t="s">
        <v>46</v>
      </c>
      <c r="F18" t="s">
        <v>47</v>
      </c>
      <c r="G18" t="str">
        <f>"201511022803"</f>
        <v>201511022803</v>
      </c>
      <c r="H18" t="s">
        <v>41</v>
      </c>
      <c r="I18">
        <v>0</v>
      </c>
      <c r="J18">
        <v>400</v>
      </c>
      <c r="K18">
        <v>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52</v>
      </c>
      <c r="W18">
        <v>364</v>
      </c>
      <c r="X18">
        <v>0</v>
      </c>
      <c r="Z18">
        <v>0</v>
      </c>
      <c r="AA18">
        <v>0</v>
      </c>
      <c r="AB18">
        <v>18</v>
      </c>
      <c r="AC18">
        <v>306</v>
      </c>
      <c r="AD18" t="s">
        <v>48</v>
      </c>
    </row>
    <row r="19" spans="1:30" x14ac:dyDescent="0.25">
      <c r="H19" t="s">
        <v>49</v>
      </c>
    </row>
    <row r="20" spans="1:30" x14ac:dyDescent="0.25">
      <c r="A20">
        <v>7</v>
      </c>
      <c r="B20">
        <v>5080</v>
      </c>
      <c r="C20" t="s">
        <v>50</v>
      </c>
      <c r="D20" t="s">
        <v>51</v>
      </c>
      <c r="E20" t="s">
        <v>52</v>
      </c>
      <c r="F20" t="s">
        <v>53</v>
      </c>
      <c r="G20" t="str">
        <f>"00013197"</f>
        <v>00013197</v>
      </c>
      <c r="H20" t="s">
        <v>54</v>
      </c>
      <c r="I20">
        <v>0</v>
      </c>
      <c r="J20">
        <v>400</v>
      </c>
      <c r="K20">
        <v>0</v>
      </c>
      <c r="L20">
        <v>200</v>
      </c>
      <c r="M20">
        <v>0</v>
      </c>
      <c r="N20">
        <v>70</v>
      </c>
      <c r="O20">
        <v>0</v>
      </c>
      <c r="P20">
        <v>0</v>
      </c>
      <c r="Q20">
        <v>0</v>
      </c>
      <c r="R20">
        <v>70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>
        <v>0</v>
      </c>
      <c r="AB20">
        <v>0</v>
      </c>
      <c r="AC20">
        <v>0</v>
      </c>
      <c r="AD20" t="s">
        <v>55</v>
      </c>
    </row>
    <row r="21" spans="1:30" x14ac:dyDescent="0.25">
      <c r="H21" t="s">
        <v>56</v>
      </c>
    </row>
    <row r="22" spans="1:30" x14ac:dyDescent="0.25">
      <c r="A22">
        <v>8</v>
      </c>
      <c r="B22">
        <v>1191</v>
      </c>
      <c r="C22" t="s">
        <v>57</v>
      </c>
      <c r="D22" t="s">
        <v>58</v>
      </c>
      <c r="E22" t="s">
        <v>59</v>
      </c>
      <c r="F22" t="s">
        <v>60</v>
      </c>
      <c r="G22" t="str">
        <f>"00012480"</f>
        <v>00012480</v>
      </c>
      <c r="H22" t="s">
        <v>61</v>
      </c>
      <c r="I22">
        <v>0</v>
      </c>
      <c r="J22">
        <v>400</v>
      </c>
      <c r="K22">
        <v>0</v>
      </c>
      <c r="L22">
        <v>200</v>
      </c>
      <c r="M22">
        <v>0</v>
      </c>
      <c r="N22">
        <v>70</v>
      </c>
      <c r="O22">
        <v>0</v>
      </c>
      <c r="P22">
        <v>30</v>
      </c>
      <c r="Q22">
        <v>50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>
        <v>0</v>
      </c>
      <c r="AB22">
        <v>0</v>
      </c>
      <c r="AC22">
        <v>0</v>
      </c>
      <c r="AD22" t="s">
        <v>62</v>
      </c>
    </row>
    <row r="23" spans="1:30" x14ac:dyDescent="0.25">
      <c r="H23" t="s">
        <v>43</v>
      </c>
    </row>
    <row r="24" spans="1:30" x14ac:dyDescent="0.25">
      <c r="A24">
        <v>9</v>
      </c>
      <c r="B24">
        <v>325</v>
      </c>
      <c r="C24" t="s">
        <v>63</v>
      </c>
      <c r="D24" t="s">
        <v>59</v>
      </c>
      <c r="E24" t="s">
        <v>39</v>
      </c>
      <c r="F24" t="s">
        <v>64</v>
      </c>
      <c r="G24" t="str">
        <f>"201410003986"</f>
        <v>201410003986</v>
      </c>
      <c r="H24" t="s">
        <v>65</v>
      </c>
      <c r="I24">
        <v>150</v>
      </c>
      <c r="J24">
        <v>400</v>
      </c>
      <c r="K24">
        <v>0</v>
      </c>
      <c r="L24">
        <v>200</v>
      </c>
      <c r="M24">
        <v>0</v>
      </c>
      <c r="N24">
        <v>70</v>
      </c>
      <c r="O24">
        <v>0</v>
      </c>
      <c r="P24">
        <v>30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0</v>
      </c>
      <c r="AB24">
        <v>0</v>
      </c>
      <c r="AC24">
        <v>0</v>
      </c>
      <c r="AD24" t="s">
        <v>66</v>
      </c>
    </row>
    <row r="25" spans="1:30" x14ac:dyDescent="0.25">
      <c r="H25" t="s">
        <v>67</v>
      </c>
    </row>
    <row r="26" spans="1:30" x14ac:dyDescent="0.25">
      <c r="A26">
        <v>10</v>
      </c>
      <c r="B26">
        <v>3606</v>
      </c>
      <c r="C26" t="s">
        <v>68</v>
      </c>
      <c r="D26" t="s">
        <v>69</v>
      </c>
      <c r="E26" t="s">
        <v>70</v>
      </c>
      <c r="F26" t="s">
        <v>71</v>
      </c>
      <c r="G26" t="str">
        <f>"200801010828"</f>
        <v>200801010828</v>
      </c>
      <c r="H26">
        <v>759</v>
      </c>
      <c r="I26">
        <v>0</v>
      </c>
      <c r="J26">
        <v>400</v>
      </c>
      <c r="K26">
        <v>0</v>
      </c>
      <c r="L26">
        <v>260</v>
      </c>
      <c r="M26">
        <v>0</v>
      </c>
      <c r="N26">
        <v>70</v>
      </c>
      <c r="O26">
        <v>0</v>
      </c>
      <c r="P26">
        <v>50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>
        <v>0</v>
      </c>
      <c r="AB26">
        <v>0</v>
      </c>
      <c r="AC26">
        <v>0</v>
      </c>
      <c r="AD26">
        <v>2127</v>
      </c>
    </row>
    <row r="27" spans="1:30" x14ac:dyDescent="0.25">
      <c r="H27" t="s">
        <v>72</v>
      </c>
    </row>
    <row r="28" spans="1:30" x14ac:dyDescent="0.25">
      <c r="A28">
        <v>11</v>
      </c>
      <c r="B28">
        <v>3074</v>
      </c>
      <c r="C28" t="s">
        <v>73</v>
      </c>
      <c r="D28" t="s">
        <v>74</v>
      </c>
      <c r="E28" t="s">
        <v>75</v>
      </c>
      <c r="F28" t="s">
        <v>76</v>
      </c>
      <c r="G28" t="str">
        <f>"201511021896"</f>
        <v>201511021896</v>
      </c>
      <c r="H28" t="s">
        <v>77</v>
      </c>
      <c r="I28">
        <v>0</v>
      </c>
      <c r="J28">
        <v>400</v>
      </c>
      <c r="K28">
        <v>0</v>
      </c>
      <c r="L28">
        <v>200</v>
      </c>
      <c r="M28">
        <v>0</v>
      </c>
      <c r="N28">
        <v>70</v>
      </c>
      <c r="O28">
        <v>50</v>
      </c>
      <c r="P28">
        <v>0</v>
      </c>
      <c r="Q28">
        <v>30</v>
      </c>
      <c r="R28">
        <v>30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0</v>
      </c>
      <c r="AB28">
        <v>0</v>
      </c>
      <c r="AC28">
        <v>0</v>
      </c>
      <c r="AD28" t="s">
        <v>78</v>
      </c>
    </row>
    <row r="29" spans="1:30" x14ac:dyDescent="0.25">
      <c r="H29" t="s">
        <v>56</v>
      </c>
    </row>
    <row r="30" spans="1:30" x14ac:dyDescent="0.25">
      <c r="A30">
        <v>12</v>
      </c>
      <c r="B30">
        <v>532</v>
      </c>
      <c r="C30" t="s">
        <v>79</v>
      </c>
      <c r="D30" t="s">
        <v>80</v>
      </c>
      <c r="E30" t="s">
        <v>14</v>
      </c>
      <c r="F30" t="s">
        <v>81</v>
      </c>
      <c r="G30" t="str">
        <f>"201411001685"</f>
        <v>201411001685</v>
      </c>
      <c r="H30" t="s">
        <v>82</v>
      </c>
      <c r="I30">
        <v>0</v>
      </c>
      <c r="J30">
        <v>400</v>
      </c>
      <c r="K30">
        <v>0</v>
      </c>
      <c r="L30">
        <v>200</v>
      </c>
      <c r="M30">
        <v>0</v>
      </c>
      <c r="N30">
        <v>70</v>
      </c>
      <c r="O30">
        <v>0</v>
      </c>
      <c r="P30">
        <v>30</v>
      </c>
      <c r="Q30">
        <v>50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0</v>
      </c>
      <c r="AB30">
        <v>0</v>
      </c>
      <c r="AC30">
        <v>0</v>
      </c>
      <c r="AD30" t="s">
        <v>83</v>
      </c>
    </row>
    <row r="31" spans="1:30" x14ac:dyDescent="0.25">
      <c r="H31" t="s">
        <v>43</v>
      </c>
    </row>
    <row r="32" spans="1:30" x14ac:dyDescent="0.25">
      <c r="A32">
        <v>13</v>
      </c>
      <c r="B32">
        <v>401</v>
      </c>
      <c r="C32" t="s">
        <v>84</v>
      </c>
      <c r="D32" t="s">
        <v>85</v>
      </c>
      <c r="E32" t="s">
        <v>14</v>
      </c>
      <c r="F32" t="s">
        <v>86</v>
      </c>
      <c r="G32" t="str">
        <f>"00039065"</f>
        <v>00039065</v>
      </c>
      <c r="H32" t="s">
        <v>87</v>
      </c>
      <c r="I32">
        <v>0</v>
      </c>
      <c r="J32">
        <v>400</v>
      </c>
      <c r="K32">
        <v>0</v>
      </c>
      <c r="L32">
        <v>200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0</v>
      </c>
      <c r="AB32">
        <v>0</v>
      </c>
      <c r="AC32">
        <v>0</v>
      </c>
      <c r="AD32" t="s">
        <v>88</v>
      </c>
    </row>
    <row r="33" spans="1:30" x14ac:dyDescent="0.25">
      <c r="H33" t="s">
        <v>56</v>
      </c>
    </row>
    <row r="34" spans="1:30" x14ac:dyDescent="0.25">
      <c r="A34">
        <v>14</v>
      </c>
      <c r="B34">
        <v>3040</v>
      </c>
      <c r="C34" t="s">
        <v>89</v>
      </c>
      <c r="D34" t="s">
        <v>90</v>
      </c>
      <c r="E34" t="s">
        <v>91</v>
      </c>
      <c r="F34" t="s">
        <v>92</v>
      </c>
      <c r="G34" t="str">
        <f>"200801005098"</f>
        <v>200801005098</v>
      </c>
      <c r="H34" t="s">
        <v>93</v>
      </c>
      <c r="I34">
        <v>0</v>
      </c>
      <c r="J34">
        <v>400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30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0</v>
      </c>
      <c r="AB34">
        <v>0</v>
      </c>
      <c r="AC34">
        <v>0</v>
      </c>
      <c r="AD34" t="s">
        <v>94</v>
      </c>
    </row>
    <row r="35" spans="1:30" x14ac:dyDescent="0.25">
      <c r="H35" t="s">
        <v>95</v>
      </c>
    </row>
    <row r="36" spans="1:30" x14ac:dyDescent="0.25">
      <c r="A36">
        <v>15</v>
      </c>
      <c r="B36">
        <v>1260</v>
      </c>
      <c r="C36" t="s">
        <v>96</v>
      </c>
      <c r="D36" t="s">
        <v>97</v>
      </c>
      <c r="E36" t="s">
        <v>91</v>
      </c>
      <c r="F36" t="s">
        <v>98</v>
      </c>
      <c r="G36" t="str">
        <f>"201511015682"</f>
        <v>201511015682</v>
      </c>
      <c r="H36" t="s">
        <v>99</v>
      </c>
      <c r="I36">
        <v>0</v>
      </c>
      <c r="J36">
        <v>400</v>
      </c>
      <c r="K36">
        <v>0</v>
      </c>
      <c r="L36">
        <v>200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80</v>
      </c>
      <c r="W36">
        <v>560</v>
      </c>
      <c r="X36">
        <v>0</v>
      </c>
      <c r="Z36">
        <v>0</v>
      </c>
      <c r="AA36">
        <v>0</v>
      </c>
      <c r="AB36">
        <v>0</v>
      </c>
      <c r="AC36">
        <v>0</v>
      </c>
      <c r="AD36" t="s">
        <v>100</v>
      </c>
    </row>
    <row r="37" spans="1:30" x14ac:dyDescent="0.25">
      <c r="H37" t="s">
        <v>101</v>
      </c>
    </row>
    <row r="38" spans="1:30" x14ac:dyDescent="0.25">
      <c r="A38">
        <v>16</v>
      </c>
      <c r="B38">
        <v>4129</v>
      </c>
      <c r="C38" t="s">
        <v>102</v>
      </c>
      <c r="D38" t="s">
        <v>103</v>
      </c>
      <c r="E38" t="s">
        <v>104</v>
      </c>
      <c r="F38" t="s">
        <v>105</v>
      </c>
      <c r="G38" t="str">
        <f>"00014162"</f>
        <v>00014162</v>
      </c>
      <c r="H38" t="s">
        <v>106</v>
      </c>
      <c r="I38">
        <v>150</v>
      </c>
      <c r="J38">
        <v>400</v>
      </c>
      <c r="K38">
        <v>0</v>
      </c>
      <c r="L38">
        <v>0</v>
      </c>
      <c r="M38">
        <v>0</v>
      </c>
      <c r="N38">
        <v>30</v>
      </c>
      <c r="O38">
        <v>70</v>
      </c>
      <c r="P38">
        <v>0</v>
      </c>
      <c r="Q38">
        <v>0</v>
      </c>
      <c r="R38">
        <v>0</v>
      </c>
      <c r="S38">
        <v>0</v>
      </c>
      <c r="T38">
        <v>70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 t="s">
        <v>107</v>
      </c>
    </row>
    <row r="39" spans="1:30" x14ac:dyDescent="0.25">
      <c r="H39" t="s">
        <v>108</v>
      </c>
    </row>
    <row r="40" spans="1:30" x14ac:dyDescent="0.25">
      <c r="A40">
        <v>17</v>
      </c>
      <c r="B40">
        <v>3223</v>
      </c>
      <c r="C40" t="s">
        <v>109</v>
      </c>
      <c r="D40" t="s">
        <v>110</v>
      </c>
      <c r="E40" t="s">
        <v>111</v>
      </c>
      <c r="F40" t="s">
        <v>112</v>
      </c>
      <c r="G40" t="str">
        <f>"201511021804"</f>
        <v>201511021804</v>
      </c>
      <c r="H40" t="s">
        <v>113</v>
      </c>
      <c r="I40">
        <v>0</v>
      </c>
      <c r="J40">
        <v>400</v>
      </c>
      <c r="K40">
        <v>0</v>
      </c>
      <c r="L40">
        <v>0</v>
      </c>
      <c r="M40">
        <v>0</v>
      </c>
      <c r="N40">
        <v>70</v>
      </c>
      <c r="O40">
        <v>30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0</v>
      </c>
      <c r="AB40">
        <v>0</v>
      </c>
      <c r="AC40">
        <v>0</v>
      </c>
      <c r="AD40" t="s">
        <v>114</v>
      </c>
    </row>
    <row r="41" spans="1:30" x14ac:dyDescent="0.25">
      <c r="H41" t="s">
        <v>115</v>
      </c>
    </row>
    <row r="42" spans="1:30" x14ac:dyDescent="0.25">
      <c r="A42">
        <v>18</v>
      </c>
      <c r="B42">
        <v>3248</v>
      </c>
      <c r="C42" t="s">
        <v>20</v>
      </c>
      <c r="D42" t="s">
        <v>21</v>
      </c>
      <c r="E42" t="s">
        <v>22</v>
      </c>
      <c r="F42" t="s">
        <v>23</v>
      </c>
      <c r="G42" t="str">
        <f>"00013867"</f>
        <v>00013867</v>
      </c>
      <c r="H42" t="s">
        <v>24</v>
      </c>
      <c r="I42">
        <v>0</v>
      </c>
      <c r="J42">
        <v>400</v>
      </c>
      <c r="K42">
        <v>0</v>
      </c>
      <c r="L42">
        <v>200</v>
      </c>
      <c r="M42">
        <v>0</v>
      </c>
      <c r="N42">
        <v>70</v>
      </c>
      <c r="O42">
        <v>0</v>
      </c>
      <c r="P42">
        <v>50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0</v>
      </c>
      <c r="AB42">
        <v>0</v>
      </c>
      <c r="AC42">
        <v>0</v>
      </c>
      <c r="AD42" t="s">
        <v>114</v>
      </c>
    </row>
    <row r="43" spans="1:30" x14ac:dyDescent="0.25">
      <c r="H43" t="s">
        <v>19</v>
      </c>
    </row>
    <row r="44" spans="1:30" x14ac:dyDescent="0.25">
      <c r="A44">
        <v>19</v>
      </c>
      <c r="B44">
        <v>2431</v>
      </c>
      <c r="C44" t="s">
        <v>116</v>
      </c>
      <c r="D44" t="s">
        <v>117</v>
      </c>
      <c r="E44" t="s">
        <v>118</v>
      </c>
      <c r="F44" t="s">
        <v>119</v>
      </c>
      <c r="G44" t="str">
        <f>"200801006642"</f>
        <v>200801006642</v>
      </c>
      <c r="H44" t="s">
        <v>17</v>
      </c>
      <c r="I44">
        <v>0</v>
      </c>
      <c r="J44">
        <v>400</v>
      </c>
      <c r="K44">
        <v>0</v>
      </c>
      <c r="L44">
        <v>200</v>
      </c>
      <c r="M44">
        <v>0</v>
      </c>
      <c r="N44">
        <v>70</v>
      </c>
      <c r="O44">
        <v>0</v>
      </c>
      <c r="P44">
        <v>0</v>
      </c>
      <c r="Q44">
        <v>30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>
        <v>0</v>
      </c>
      <c r="AB44">
        <v>0</v>
      </c>
      <c r="AC44">
        <v>0</v>
      </c>
      <c r="AD44" t="s">
        <v>120</v>
      </c>
    </row>
    <row r="45" spans="1:30" x14ac:dyDescent="0.25">
      <c r="H45" t="s">
        <v>121</v>
      </c>
    </row>
    <row r="46" spans="1:30" x14ac:dyDescent="0.25">
      <c r="A46">
        <v>20</v>
      </c>
      <c r="B46">
        <v>5369</v>
      </c>
      <c r="C46" t="s">
        <v>122</v>
      </c>
      <c r="D46" t="s">
        <v>123</v>
      </c>
      <c r="E46" t="s">
        <v>70</v>
      </c>
      <c r="F46" t="s">
        <v>124</v>
      </c>
      <c r="G46" t="str">
        <f>"00045019"</f>
        <v>00045019</v>
      </c>
      <c r="H46">
        <v>770</v>
      </c>
      <c r="I46">
        <v>0</v>
      </c>
      <c r="J46">
        <v>400</v>
      </c>
      <c r="K46">
        <v>0</v>
      </c>
      <c r="L46">
        <v>200</v>
      </c>
      <c r="M46">
        <v>0</v>
      </c>
      <c r="N46">
        <v>70</v>
      </c>
      <c r="O46">
        <v>30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>
        <v>0</v>
      </c>
      <c r="AB46">
        <v>0</v>
      </c>
      <c r="AC46">
        <v>0</v>
      </c>
      <c r="AD46">
        <v>2058</v>
      </c>
    </row>
    <row r="47" spans="1:30" x14ac:dyDescent="0.25">
      <c r="H47" t="s">
        <v>121</v>
      </c>
    </row>
    <row r="48" spans="1:30" x14ac:dyDescent="0.25">
      <c r="A48">
        <v>21</v>
      </c>
      <c r="B48">
        <v>1684</v>
      </c>
      <c r="C48" t="s">
        <v>125</v>
      </c>
      <c r="D48" t="s">
        <v>126</v>
      </c>
      <c r="E48" t="s">
        <v>14</v>
      </c>
      <c r="F48" t="s">
        <v>127</v>
      </c>
      <c r="G48" t="str">
        <f>"201607111038"</f>
        <v>201607111038</v>
      </c>
      <c r="H48" t="s">
        <v>128</v>
      </c>
      <c r="I48">
        <v>0</v>
      </c>
      <c r="J48">
        <v>400</v>
      </c>
      <c r="K48">
        <v>0</v>
      </c>
      <c r="L48">
        <v>200</v>
      </c>
      <c r="M48">
        <v>0</v>
      </c>
      <c r="N48">
        <v>70</v>
      </c>
      <c r="O48">
        <v>0</v>
      </c>
      <c r="P48">
        <v>0</v>
      </c>
      <c r="Q48">
        <v>30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>
        <v>0</v>
      </c>
      <c r="AB48">
        <v>0</v>
      </c>
      <c r="AC48">
        <v>0</v>
      </c>
      <c r="AD48" t="s">
        <v>129</v>
      </c>
    </row>
    <row r="49" spans="1:30" x14ac:dyDescent="0.25">
      <c r="H49" t="s">
        <v>121</v>
      </c>
    </row>
    <row r="50" spans="1:30" x14ac:dyDescent="0.25">
      <c r="A50">
        <v>22</v>
      </c>
      <c r="B50">
        <v>2715</v>
      </c>
      <c r="C50" t="s">
        <v>130</v>
      </c>
      <c r="D50" t="s">
        <v>131</v>
      </c>
      <c r="E50" t="s">
        <v>70</v>
      </c>
      <c r="F50" t="s">
        <v>132</v>
      </c>
      <c r="G50" t="str">
        <f>"201510001133"</f>
        <v>201510001133</v>
      </c>
      <c r="H50" t="s">
        <v>133</v>
      </c>
      <c r="I50">
        <v>0</v>
      </c>
      <c r="J50">
        <v>400</v>
      </c>
      <c r="K50">
        <v>0</v>
      </c>
      <c r="L50">
        <v>200</v>
      </c>
      <c r="M50">
        <v>0</v>
      </c>
      <c r="N50">
        <v>70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>
        <v>0</v>
      </c>
      <c r="AB50">
        <v>0</v>
      </c>
      <c r="AC50">
        <v>0</v>
      </c>
      <c r="AD50" t="s">
        <v>134</v>
      </c>
    </row>
    <row r="51" spans="1:30" x14ac:dyDescent="0.25">
      <c r="H51" t="s">
        <v>135</v>
      </c>
    </row>
    <row r="52" spans="1:30" x14ac:dyDescent="0.25">
      <c r="A52">
        <v>23</v>
      </c>
      <c r="B52">
        <v>2573</v>
      </c>
      <c r="C52" t="s">
        <v>136</v>
      </c>
      <c r="D52" t="s">
        <v>137</v>
      </c>
      <c r="E52" t="s">
        <v>138</v>
      </c>
      <c r="F52" t="s">
        <v>139</v>
      </c>
      <c r="G52" t="str">
        <f>"201410008574"</f>
        <v>201410008574</v>
      </c>
      <c r="H52" t="s">
        <v>140</v>
      </c>
      <c r="I52">
        <v>0</v>
      </c>
      <c r="J52">
        <v>400</v>
      </c>
      <c r="K52">
        <v>0</v>
      </c>
      <c r="L52">
        <v>200</v>
      </c>
      <c r="M52">
        <v>0</v>
      </c>
      <c r="N52">
        <v>70</v>
      </c>
      <c r="O52">
        <v>50</v>
      </c>
      <c r="P52">
        <v>0</v>
      </c>
      <c r="Q52">
        <v>0</v>
      </c>
      <c r="R52">
        <v>30</v>
      </c>
      <c r="S52">
        <v>30</v>
      </c>
      <c r="T52">
        <v>0</v>
      </c>
      <c r="U52">
        <v>0</v>
      </c>
      <c r="V52">
        <v>41</v>
      </c>
      <c r="W52">
        <v>287</v>
      </c>
      <c r="X52">
        <v>0</v>
      </c>
      <c r="Z52">
        <v>0</v>
      </c>
      <c r="AA52">
        <v>0</v>
      </c>
      <c r="AB52">
        <v>12</v>
      </c>
      <c r="AC52">
        <v>204</v>
      </c>
      <c r="AD52" t="s">
        <v>141</v>
      </c>
    </row>
    <row r="53" spans="1:30" x14ac:dyDescent="0.25">
      <c r="H53" t="s">
        <v>142</v>
      </c>
    </row>
    <row r="54" spans="1:30" x14ac:dyDescent="0.25">
      <c r="A54">
        <v>24</v>
      </c>
      <c r="B54">
        <v>1605</v>
      </c>
      <c r="C54" t="s">
        <v>143</v>
      </c>
      <c r="D54" t="s">
        <v>126</v>
      </c>
      <c r="E54" t="s">
        <v>144</v>
      </c>
      <c r="F54" t="s">
        <v>145</v>
      </c>
      <c r="G54" t="str">
        <f>"201511009059"</f>
        <v>201511009059</v>
      </c>
      <c r="H54" t="s">
        <v>146</v>
      </c>
      <c r="I54">
        <v>0</v>
      </c>
      <c r="J54">
        <v>400</v>
      </c>
      <c r="K54">
        <v>0</v>
      </c>
      <c r="L54">
        <v>200</v>
      </c>
      <c r="M54">
        <v>0</v>
      </c>
      <c r="N54">
        <v>50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80</v>
      </c>
      <c r="W54">
        <v>560</v>
      </c>
      <c r="X54">
        <v>0</v>
      </c>
      <c r="Z54">
        <v>0</v>
      </c>
      <c r="AA54">
        <v>0</v>
      </c>
      <c r="AB54">
        <v>4</v>
      </c>
      <c r="AC54">
        <v>68</v>
      </c>
      <c r="AD54" t="s">
        <v>147</v>
      </c>
    </row>
    <row r="55" spans="1:30" x14ac:dyDescent="0.25">
      <c r="H55" t="s">
        <v>148</v>
      </c>
    </row>
    <row r="56" spans="1:30" x14ac:dyDescent="0.25">
      <c r="A56">
        <v>25</v>
      </c>
      <c r="B56">
        <v>2987</v>
      </c>
      <c r="C56" t="s">
        <v>149</v>
      </c>
      <c r="D56" t="s">
        <v>131</v>
      </c>
      <c r="E56" t="s">
        <v>14</v>
      </c>
      <c r="F56" t="s">
        <v>150</v>
      </c>
      <c r="G56" t="str">
        <f>"200801003536"</f>
        <v>200801003536</v>
      </c>
      <c r="H56" t="s">
        <v>151</v>
      </c>
      <c r="I56">
        <v>0</v>
      </c>
      <c r="J56">
        <v>400</v>
      </c>
      <c r="K56">
        <v>0</v>
      </c>
      <c r="L56">
        <v>200</v>
      </c>
      <c r="M56">
        <v>0</v>
      </c>
      <c r="N56">
        <v>70</v>
      </c>
      <c r="O56">
        <v>30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0</v>
      </c>
      <c r="AA56">
        <v>0</v>
      </c>
      <c r="AB56">
        <v>0</v>
      </c>
      <c r="AC56">
        <v>0</v>
      </c>
      <c r="AD56" t="s">
        <v>152</v>
      </c>
    </row>
    <row r="57" spans="1:30" x14ac:dyDescent="0.25">
      <c r="H57" t="s">
        <v>19</v>
      </c>
    </row>
    <row r="58" spans="1:30" x14ac:dyDescent="0.25">
      <c r="A58">
        <v>26</v>
      </c>
      <c r="B58">
        <v>45</v>
      </c>
      <c r="C58" t="s">
        <v>153</v>
      </c>
      <c r="D58" t="s">
        <v>39</v>
      </c>
      <c r="E58" t="s">
        <v>70</v>
      </c>
      <c r="F58" t="s">
        <v>154</v>
      </c>
      <c r="G58" t="str">
        <f>"00014606"</f>
        <v>00014606</v>
      </c>
      <c r="H58">
        <v>682</v>
      </c>
      <c r="I58">
        <v>0</v>
      </c>
      <c r="J58">
        <v>400</v>
      </c>
      <c r="K58">
        <v>0</v>
      </c>
      <c r="L58">
        <v>200</v>
      </c>
      <c r="M58">
        <v>0</v>
      </c>
      <c r="N58">
        <v>50</v>
      </c>
      <c r="O58">
        <v>50</v>
      </c>
      <c r="P58">
        <v>0</v>
      </c>
      <c r="Q58">
        <v>30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0</v>
      </c>
      <c r="AA58">
        <v>0</v>
      </c>
      <c r="AB58">
        <v>0</v>
      </c>
      <c r="AC58">
        <v>0</v>
      </c>
      <c r="AD58">
        <v>2000</v>
      </c>
    </row>
    <row r="59" spans="1:30" x14ac:dyDescent="0.25">
      <c r="H59">
        <v>1104</v>
      </c>
    </row>
    <row r="60" spans="1:30" x14ac:dyDescent="0.25">
      <c r="A60">
        <v>27</v>
      </c>
      <c r="B60">
        <v>4101</v>
      </c>
      <c r="C60" t="s">
        <v>155</v>
      </c>
      <c r="D60" t="s">
        <v>156</v>
      </c>
      <c r="E60" t="s">
        <v>157</v>
      </c>
      <c r="F60" t="s">
        <v>158</v>
      </c>
      <c r="G60" t="str">
        <f>"201412005914"</f>
        <v>201412005914</v>
      </c>
      <c r="H60" t="s">
        <v>159</v>
      </c>
      <c r="I60">
        <v>0</v>
      </c>
      <c r="J60">
        <v>400</v>
      </c>
      <c r="K60">
        <v>0</v>
      </c>
      <c r="L60">
        <v>200</v>
      </c>
      <c r="M60">
        <v>0</v>
      </c>
      <c r="N60">
        <v>70</v>
      </c>
      <c r="O60">
        <v>70</v>
      </c>
      <c r="P60">
        <v>0</v>
      </c>
      <c r="Q60">
        <v>30</v>
      </c>
      <c r="R60">
        <v>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0</v>
      </c>
      <c r="AA60">
        <v>0</v>
      </c>
      <c r="AB60">
        <v>0</v>
      </c>
      <c r="AC60">
        <v>0</v>
      </c>
      <c r="AD60" t="s">
        <v>160</v>
      </c>
    </row>
    <row r="61" spans="1:30" x14ac:dyDescent="0.25">
      <c r="H61" t="s">
        <v>161</v>
      </c>
    </row>
    <row r="62" spans="1:30" x14ac:dyDescent="0.25">
      <c r="A62">
        <v>28</v>
      </c>
      <c r="B62">
        <v>904</v>
      </c>
      <c r="C62" t="s">
        <v>162</v>
      </c>
      <c r="D62" t="s">
        <v>163</v>
      </c>
      <c r="E62" t="s">
        <v>91</v>
      </c>
      <c r="F62" t="s">
        <v>164</v>
      </c>
      <c r="G62" t="str">
        <f>"201412000791"</f>
        <v>201412000791</v>
      </c>
      <c r="H62" t="s">
        <v>165</v>
      </c>
      <c r="I62">
        <v>0</v>
      </c>
      <c r="J62">
        <v>400</v>
      </c>
      <c r="K62">
        <v>0</v>
      </c>
      <c r="L62">
        <v>200</v>
      </c>
      <c r="M62">
        <v>0</v>
      </c>
      <c r="N62">
        <v>50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>
        <v>0</v>
      </c>
      <c r="AD62" t="s">
        <v>166</v>
      </c>
    </row>
    <row r="63" spans="1:30" x14ac:dyDescent="0.25">
      <c r="H63" t="s">
        <v>167</v>
      </c>
    </row>
    <row r="64" spans="1:30" x14ac:dyDescent="0.25">
      <c r="A64">
        <v>29</v>
      </c>
      <c r="B64">
        <v>5326</v>
      </c>
      <c r="C64" t="s">
        <v>168</v>
      </c>
      <c r="D64" t="s">
        <v>169</v>
      </c>
      <c r="E64" t="s">
        <v>170</v>
      </c>
      <c r="F64" t="s">
        <v>171</v>
      </c>
      <c r="G64" t="str">
        <f>"00012204"</f>
        <v>00012204</v>
      </c>
      <c r="H64" t="s">
        <v>172</v>
      </c>
      <c r="I64">
        <v>0</v>
      </c>
      <c r="J64">
        <v>400</v>
      </c>
      <c r="K64">
        <v>0</v>
      </c>
      <c r="L64">
        <v>200</v>
      </c>
      <c r="M64">
        <v>0</v>
      </c>
      <c r="N64">
        <v>70</v>
      </c>
      <c r="O64">
        <v>0</v>
      </c>
      <c r="P64">
        <v>30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0</v>
      </c>
      <c r="AA64">
        <v>0</v>
      </c>
      <c r="AB64">
        <v>0</v>
      </c>
      <c r="AC64">
        <v>0</v>
      </c>
      <c r="AD64" t="s">
        <v>173</v>
      </c>
    </row>
    <row r="65" spans="1:30" x14ac:dyDescent="0.25">
      <c r="H65" t="s">
        <v>174</v>
      </c>
    </row>
    <row r="66" spans="1:30" x14ac:dyDescent="0.25">
      <c r="A66">
        <v>30</v>
      </c>
      <c r="B66">
        <v>3035</v>
      </c>
      <c r="C66" t="s">
        <v>175</v>
      </c>
      <c r="D66" t="s">
        <v>176</v>
      </c>
      <c r="E66" t="s">
        <v>70</v>
      </c>
      <c r="F66" t="s">
        <v>177</v>
      </c>
      <c r="G66" t="str">
        <f>"00013231"</f>
        <v>00013231</v>
      </c>
      <c r="H66" t="s">
        <v>178</v>
      </c>
      <c r="I66">
        <v>0</v>
      </c>
      <c r="J66">
        <v>400</v>
      </c>
      <c r="K66">
        <v>0</v>
      </c>
      <c r="L66">
        <v>200</v>
      </c>
      <c r="M66">
        <v>0</v>
      </c>
      <c r="N66">
        <v>70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>
        <v>0</v>
      </c>
      <c r="AB66">
        <v>0</v>
      </c>
      <c r="AC66">
        <v>0</v>
      </c>
      <c r="AD66" t="s">
        <v>179</v>
      </c>
    </row>
    <row r="67" spans="1:30" x14ac:dyDescent="0.25">
      <c r="H67" t="s">
        <v>56</v>
      </c>
    </row>
    <row r="68" spans="1:30" x14ac:dyDescent="0.25">
      <c r="A68">
        <v>31</v>
      </c>
      <c r="B68">
        <v>1891</v>
      </c>
      <c r="C68" t="s">
        <v>180</v>
      </c>
      <c r="D68" t="s">
        <v>181</v>
      </c>
      <c r="E68" t="s">
        <v>182</v>
      </c>
      <c r="F68" t="s">
        <v>183</v>
      </c>
      <c r="G68" t="str">
        <f>"00012755"</f>
        <v>00012755</v>
      </c>
      <c r="H68" t="s">
        <v>172</v>
      </c>
      <c r="I68">
        <v>0</v>
      </c>
      <c r="J68">
        <v>400</v>
      </c>
      <c r="K68">
        <v>0</v>
      </c>
      <c r="L68">
        <v>200</v>
      </c>
      <c r="M68">
        <v>0</v>
      </c>
      <c r="N68">
        <v>70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184</v>
      </c>
    </row>
    <row r="69" spans="1:30" x14ac:dyDescent="0.25">
      <c r="H69" t="s">
        <v>185</v>
      </c>
    </row>
    <row r="70" spans="1:30" x14ac:dyDescent="0.25">
      <c r="A70">
        <v>32</v>
      </c>
      <c r="B70">
        <v>3445</v>
      </c>
      <c r="C70" t="s">
        <v>186</v>
      </c>
      <c r="D70" t="s">
        <v>22</v>
      </c>
      <c r="E70" t="s">
        <v>187</v>
      </c>
      <c r="F70" t="s">
        <v>188</v>
      </c>
      <c r="G70" t="str">
        <f>"201412005482"</f>
        <v>201412005482</v>
      </c>
      <c r="H70" t="s">
        <v>189</v>
      </c>
      <c r="I70">
        <v>0</v>
      </c>
      <c r="J70">
        <v>400</v>
      </c>
      <c r="K70">
        <v>0</v>
      </c>
      <c r="L70">
        <v>200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>
        <v>0</v>
      </c>
      <c r="AB70">
        <v>0</v>
      </c>
      <c r="AC70">
        <v>0</v>
      </c>
      <c r="AD70" t="s">
        <v>190</v>
      </c>
    </row>
    <row r="71" spans="1:30" x14ac:dyDescent="0.25">
      <c r="H71" t="s">
        <v>43</v>
      </c>
    </row>
    <row r="72" spans="1:30" x14ac:dyDescent="0.25">
      <c r="A72">
        <v>33</v>
      </c>
      <c r="B72">
        <v>182</v>
      </c>
      <c r="C72" t="s">
        <v>191</v>
      </c>
      <c r="D72" t="s">
        <v>192</v>
      </c>
      <c r="E72" t="s">
        <v>193</v>
      </c>
      <c r="F72" t="s">
        <v>194</v>
      </c>
      <c r="G72" t="str">
        <f>"00012942"</f>
        <v>00012942</v>
      </c>
      <c r="H72" t="s">
        <v>195</v>
      </c>
      <c r="I72">
        <v>0</v>
      </c>
      <c r="J72">
        <v>400</v>
      </c>
      <c r="K72">
        <v>0</v>
      </c>
      <c r="L72">
        <v>200</v>
      </c>
      <c r="M72">
        <v>0</v>
      </c>
      <c r="N72">
        <v>70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63</v>
      </c>
      <c r="W72">
        <v>441</v>
      </c>
      <c r="X72">
        <v>0</v>
      </c>
      <c r="Z72">
        <v>0</v>
      </c>
      <c r="AA72">
        <v>0</v>
      </c>
      <c r="AB72">
        <v>0</v>
      </c>
      <c r="AC72">
        <v>0</v>
      </c>
      <c r="AD72" t="s">
        <v>196</v>
      </c>
    </row>
    <row r="73" spans="1:30" x14ac:dyDescent="0.25">
      <c r="H73" t="s">
        <v>197</v>
      </c>
    </row>
    <row r="74" spans="1:30" x14ac:dyDescent="0.25">
      <c r="A74">
        <v>34</v>
      </c>
      <c r="B74">
        <v>4808</v>
      </c>
      <c r="C74" t="s">
        <v>198</v>
      </c>
      <c r="D74" t="s">
        <v>199</v>
      </c>
      <c r="E74" t="s">
        <v>22</v>
      </c>
      <c r="F74" t="s">
        <v>200</v>
      </c>
      <c r="G74" t="str">
        <f>"201401002318"</f>
        <v>201401002318</v>
      </c>
      <c r="H74" t="s">
        <v>201</v>
      </c>
      <c r="I74">
        <v>0</v>
      </c>
      <c r="J74">
        <v>400</v>
      </c>
      <c r="K74">
        <v>0</v>
      </c>
      <c r="L74">
        <v>200</v>
      </c>
      <c r="M74">
        <v>0</v>
      </c>
      <c r="N74">
        <v>70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59</v>
      </c>
      <c r="W74">
        <v>413</v>
      </c>
      <c r="X74">
        <v>0</v>
      </c>
      <c r="Z74">
        <v>0</v>
      </c>
      <c r="AA74">
        <v>0</v>
      </c>
      <c r="AB74">
        <v>8</v>
      </c>
      <c r="AC74">
        <v>136</v>
      </c>
      <c r="AD74" t="s">
        <v>202</v>
      </c>
    </row>
    <row r="75" spans="1:30" x14ac:dyDescent="0.25">
      <c r="H75" t="s">
        <v>203</v>
      </c>
    </row>
    <row r="76" spans="1:30" x14ac:dyDescent="0.25">
      <c r="A76">
        <v>35</v>
      </c>
      <c r="B76">
        <v>451</v>
      </c>
      <c r="C76" t="s">
        <v>204</v>
      </c>
      <c r="D76" t="s">
        <v>110</v>
      </c>
      <c r="E76" t="s">
        <v>205</v>
      </c>
      <c r="F76" t="s">
        <v>206</v>
      </c>
      <c r="G76" t="str">
        <f>"00086932"</f>
        <v>00086932</v>
      </c>
      <c r="H76" t="s">
        <v>207</v>
      </c>
      <c r="I76">
        <v>0</v>
      </c>
      <c r="J76">
        <v>0</v>
      </c>
      <c r="K76">
        <v>0</v>
      </c>
      <c r="L76">
        <v>260</v>
      </c>
      <c r="M76">
        <v>0</v>
      </c>
      <c r="N76">
        <v>70</v>
      </c>
      <c r="O76">
        <v>0</v>
      </c>
      <c r="P76">
        <v>0</v>
      </c>
      <c r="Q76">
        <v>0</v>
      </c>
      <c r="R76">
        <v>30</v>
      </c>
      <c r="S76">
        <v>0</v>
      </c>
      <c r="T76">
        <v>0</v>
      </c>
      <c r="U76">
        <v>0</v>
      </c>
      <c r="V76">
        <v>60</v>
      </c>
      <c r="W76">
        <v>420</v>
      </c>
      <c r="X76">
        <v>0</v>
      </c>
      <c r="Z76">
        <v>0</v>
      </c>
      <c r="AA76">
        <v>0</v>
      </c>
      <c r="AB76">
        <v>24</v>
      </c>
      <c r="AC76">
        <v>408</v>
      </c>
      <c r="AD76" t="s">
        <v>208</v>
      </c>
    </row>
    <row r="77" spans="1:30" x14ac:dyDescent="0.25">
      <c r="H77" t="s">
        <v>209</v>
      </c>
    </row>
    <row r="78" spans="1:30" x14ac:dyDescent="0.25">
      <c r="A78">
        <v>36</v>
      </c>
      <c r="B78">
        <v>238</v>
      </c>
      <c r="C78" t="s">
        <v>210</v>
      </c>
      <c r="D78" t="s">
        <v>211</v>
      </c>
      <c r="E78" t="s">
        <v>39</v>
      </c>
      <c r="F78" t="s">
        <v>212</v>
      </c>
      <c r="G78" t="str">
        <f>"201411002572"</f>
        <v>201411002572</v>
      </c>
      <c r="H78" t="s">
        <v>213</v>
      </c>
      <c r="I78">
        <v>0</v>
      </c>
      <c r="J78">
        <v>400</v>
      </c>
      <c r="K78">
        <v>0</v>
      </c>
      <c r="L78">
        <v>200</v>
      </c>
      <c r="M78">
        <v>0</v>
      </c>
      <c r="N78">
        <v>70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84</v>
      </c>
      <c r="W78">
        <v>588</v>
      </c>
      <c r="X78">
        <v>0</v>
      </c>
      <c r="Z78">
        <v>0</v>
      </c>
      <c r="AA78">
        <v>0</v>
      </c>
      <c r="AB78">
        <v>0</v>
      </c>
      <c r="AC78">
        <v>0</v>
      </c>
      <c r="AD78" t="s">
        <v>214</v>
      </c>
    </row>
    <row r="79" spans="1:30" x14ac:dyDescent="0.25">
      <c r="H79" t="s">
        <v>56</v>
      </c>
    </row>
    <row r="80" spans="1:30" x14ac:dyDescent="0.25">
      <c r="A80">
        <v>37</v>
      </c>
      <c r="B80">
        <v>4346</v>
      </c>
      <c r="C80" t="s">
        <v>215</v>
      </c>
      <c r="D80" t="s">
        <v>14</v>
      </c>
      <c r="E80" t="s">
        <v>187</v>
      </c>
      <c r="F80" t="s">
        <v>216</v>
      </c>
      <c r="G80" t="str">
        <f>"200801003655"</f>
        <v>200801003655</v>
      </c>
      <c r="H80">
        <v>814</v>
      </c>
      <c r="I80">
        <v>0</v>
      </c>
      <c r="J80">
        <v>400</v>
      </c>
      <c r="K80">
        <v>0</v>
      </c>
      <c r="L80">
        <v>0</v>
      </c>
      <c r="M80">
        <v>0</v>
      </c>
      <c r="N80">
        <v>70</v>
      </c>
      <c r="O80">
        <v>0</v>
      </c>
      <c r="P80">
        <v>50</v>
      </c>
      <c r="Q80">
        <v>0</v>
      </c>
      <c r="R80">
        <v>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0</v>
      </c>
      <c r="AA80">
        <v>0</v>
      </c>
      <c r="AB80">
        <v>0</v>
      </c>
      <c r="AC80">
        <v>0</v>
      </c>
      <c r="AD80">
        <v>1922</v>
      </c>
    </row>
    <row r="81" spans="1:30" x14ac:dyDescent="0.25">
      <c r="H81" t="s">
        <v>43</v>
      </c>
    </row>
    <row r="82" spans="1:30" x14ac:dyDescent="0.25">
      <c r="A82">
        <v>38</v>
      </c>
      <c r="B82">
        <v>2595</v>
      </c>
      <c r="C82" t="s">
        <v>217</v>
      </c>
      <c r="D82" t="s">
        <v>163</v>
      </c>
      <c r="E82" t="s">
        <v>111</v>
      </c>
      <c r="F82" t="s">
        <v>218</v>
      </c>
      <c r="G82" t="str">
        <f>"201412004735"</f>
        <v>201412004735</v>
      </c>
      <c r="H82" t="s">
        <v>17</v>
      </c>
      <c r="I82">
        <v>0</v>
      </c>
      <c r="J82">
        <v>400</v>
      </c>
      <c r="K82">
        <v>0</v>
      </c>
      <c r="L82">
        <v>0</v>
      </c>
      <c r="M82">
        <v>0</v>
      </c>
      <c r="N82">
        <v>50</v>
      </c>
      <c r="O82">
        <v>50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>
        <v>0</v>
      </c>
      <c r="AB82">
        <v>0</v>
      </c>
      <c r="AC82">
        <v>0</v>
      </c>
      <c r="AD82" t="s">
        <v>219</v>
      </c>
    </row>
    <row r="83" spans="1:30" x14ac:dyDescent="0.25">
      <c r="H83" t="s">
        <v>220</v>
      </c>
    </row>
    <row r="84" spans="1:30" x14ac:dyDescent="0.25">
      <c r="A84">
        <v>39</v>
      </c>
      <c r="B84">
        <v>3820</v>
      </c>
      <c r="C84" t="s">
        <v>221</v>
      </c>
      <c r="D84" t="s">
        <v>31</v>
      </c>
      <c r="E84" t="s">
        <v>222</v>
      </c>
      <c r="F84" t="s">
        <v>223</v>
      </c>
      <c r="G84" t="str">
        <f>"00014615"</f>
        <v>00014615</v>
      </c>
      <c r="H84" t="s">
        <v>224</v>
      </c>
      <c r="I84">
        <v>0</v>
      </c>
      <c r="J84">
        <v>400</v>
      </c>
      <c r="K84">
        <v>0</v>
      </c>
      <c r="L84">
        <v>200</v>
      </c>
      <c r="M84">
        <v>0</v>
      </c>
      <c r="N84">
        <v>70</v>
      </c>
      <c r="O84">
        <v>0</v>
      </c>
      <c r="P84">
        <v>0</v>
      </c>
      <c r="Q84">
        <v>30</v>
      </c>
      <c r="R84">
        <v>0</v>
      </c>
      <c r="S84">
        <v>0</v>
      </c>
      <c r="T84">
        <v>0</v>
      </c>
      <c r="U84">
        <v>0</v>
      </c>
      <c r="V84">
        <v>46</v>
      </c>
      <c r="W84">
        <v>322</v>
      </c>
      <c r="X84">
        <v>0</v>
      </c>
      <c r="Z84">
        <v>0</v>
      </c>
      <c r="AA84">
        <v>0</v>
      </c>
      <c r="AB84">
        <v>0</v>
      </c>
      <c r="AC84">
        <v>0</v>
      </c>
      <c r="AD84" t="s">
        <v>225</v>
      </c>
    </row>
    <row r="85" spans="1:30" x14ac:dyDescent="0.25">
      <c r="H85" t="s">
        <v>121</v>
      </c>
    </row>
    <row r="86" spans="1:30" x14ac:dyDescent="0.25">
      <c r="A86">
        <v>40</v>
      </c>
      <c r="B86">
        <v>4985</v>
      </c>
      <c r="C86" t="s">
        <v>226</v>
      </c>
      <c r="D86" t="s">
        <v>131</v>
      </c>
      <c r="E86" t="s">
        <v>227</v>
      </c>
      <c r="F86" t="s">
        <v>228</v>
      </c>
      <c r="G86" t="str">
        <f>"00002198"</f>
        <v>00002198</v>
      </c>
      <c r="H86">
        <v>748</v>
      </c>
      <c r="I86">
        <v>0</v>
      </c>
      <c r="J86">
        <v>0</v>
      </c>
      <c r="K86">
        <v>0</v>
      </c>
      <c r="L86">
        <v>200</v>
      </c>
      <c r="M86">
        <v>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60</v>
      </c>
      <c r="W86">
        <v>420</v>
      </c>
      <c r="X86">
        <v>0</v>
      </c>
      <c r="Z86">
        <v>0</v>
      </c>
      <c r="AA86">
        <v>0</v>
      </c>
      <c r="AB86">
        <v>24</v>
      </c>
      <c r="AC86">
        <v>408</v>
      </c>
      <c r="AD86">
        <v>1846</v>
      </c>
    </row>
    <row r="87" spans="1:30" x14ac:dyDescent="0.25">
      <c r="H87" t="s">
        <v>229</v>
      </c>
    </row>
    <row r="88" spans="1:30" x14ac:dyDescent="0.25">
      <c r="A88">
        <v>41</v>
      </c>
      <c r="B88">
        <v>472</v>
      </c>
      <c r="C88" t="s">
        <v>230</v>
      </c>
      <c r="D88" t="s">
        <v>27</v>
      </c>
      <c r="E88" t="s">
        <v>14</v>
      </c>
      <c r="F88" t="s">
        <v>231</v>
      </c>
      <c r="G88" t="str">
        <f>"00013693"</f>
        <v>00013693</v>
      </c>
      <c r="H88" t="s">
        <v>232</v>
      </c>
      <c r="I88">
        <v>0</v>
      </c>
      <c r="J88">
        <v>0</v>
      </c>
      <c r="K88">
        <v>0</v>
      </c>
      <c r="L88">
        <v>260</v>
      </c>
      <c r="M88">
        <v>0</v>
      </c>
      <c r="N88">
        <v>70</v>
      </c>
      <c r="O88">
        <v>0</v>
      </c>
      <c r="P88">
        <v>30</v>
      </c>
      <c r="Q88">
        <v>0</v>
      </c>
      <c r="R88">
        <v>0</v>
      </c>
      <c r="S88">
        <v>0</v>
      </c>
      <c r="T88">
        <v>0</v>
      </c>
      <c r="U88">
        <v>0</v>
      </c>
      <c r="V88">
        <v>26</v>
      </c>
      <c r="W88">
        <v>182</v>
      </c>
      <c r="X88">
        <v>0</v>
      </c>
      <c r="Z88">
        <v>0</v>
      </c>
      <c r="AA88">
        <v>0</v>
      </c>
      <c r="AB88">
        <v>24</v>
      </c>
      <c r="AC88">
        <v>408</v>
      </c>
      <c r="AD88" t="s">
        <v>233</v>
      </c>
    </row>
    <row r="89" spans="1:30" x14ac:dyDescent="0.25">
      <c r="H89" t="s">
        <v>234</v>
      </c>
    </row>
    <row r="90" spans="1:30" x14ac:dyDescent="0.25">
      <c r="A90">
        <v>42</v>
      </c>
      <c r="B90">
        <v>878</v>
      </c>
      <c r="C90" t="s">
        <v>235</v>
      </c>
      <c r="D90" t="s">
        <v>31</v>
      </c>
      <c r="E90" t="s">
        <v>70</v>
      </c>
      <c r="F90" t="s">
        <v>236</v>
      </c>
      <c r="G90" t="str">
        <f>"201412006191"</f>
        <v>201412006191</v>
      </c>
      <c r="H90" t="s">
        <v>237</v>
      </c>
      <c r="I90">
        <v>0</v>
      </c>
      <c r="J90">
        <v>400</v>
      </c>
      <c r="K90">
        <v>0</v>
      </c>
      <c r="L90">
        <v>0</v>
      </c>
      <c r="M90">
        <v>0</v>
      </c>
      <c r="N90">
        <v>70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81</v>
      </c>
      <c r="W90">
        <v>567</v>
      </c>
      <c r="X90">
        <v>0</v>
      </c>
      <c r="Z90">
        <v>0</v>
      </c>
      <c r="AA90">
        <v>0</v>
      </c>
      <c r="AB90">
        <v>3</v>
      </c>
      <c r="AC90">
        <v>51</v>
      </c>
      <c r="AD90" t="s">
        <v>238</v>
      </c>
    </row>
    <row r="91" spans="1:30" x14ac:dyDescent="0.25">
      <c r="H91" t="s">
        <v>239</v>
      </c>
    </row>
    <row r="92" spans="1:30" x14ac:dyDescent="0.25">
      <c r="A92">
        <v>43</v>
      </c>
      <c r="B92">
        <v>1838</v>
      </c>
      <c r="C92" t="s">
        <v>240</v>
      </c>
      <c r="D92" t="s">
        <v>241</v>
      </c>
      <c r="E92" t="s">
        <v>70</v>
      </c>
      <c r="F92" t="s">
        <v>242</v>
      </c>
      <c r="G92" t="str">
        <f>"00014006"</f>
        <v>00014006</v>
      </c>
      <c r="H92" t="s">
        <v>207</v>
      </c>
      <c r="I92">
        <v>0</v>
      </c>
      <c r="J92">
        <v>400</v>
      </c>
      <c r="K92">
        <v>0</v>
      </c>
      <c r="L92">
        <v>0</v>
      </c>
      <c r="M92">
        <v>0</v>
      </c>
      <c r="N92">
        <v>70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>
        <v>0</v>
      </c>
      <c r="AB92">
        <v>0</v>
      </c>
      <c r="AC92">
        <v>0</v>
      </c>
      <c r="AD92" t="s">
        <v>243</v>
      </c>
    </row>
    <row r="93" spans="1:30" x14ac:dyDescent="0.25">
      <c r="H93" t="s">
        <v>244</v>
      </c>
    </row>
    <row r="94" spans="1:30" x14ac:dyDescent="0.25">
      <c r="A94">
        <v>44</v>
      </c>
      <c r="B94">
        <v>4429</v>
      </c>
      <c r="C94" t="s">
        <v>245</v>
      </c>
      <c r="D94" t="s">
        <v>52</v>
      </c>
      <c r="E94" t="s">
        <v>70</v>
      </c>
      <c r="F94" t="s">
        <v>246</v>
      </c>
      <c r="G94" t="str">
        <f>"00340382"</f>
        <v>00340382</v>
      </c>
      <c r="H94" t="s">
        <v>247</v>
      </c>
      <c r="I94">
        <v>0</v>
      </c>
      <c r="J94">
        <v>400</v>
      </c>
      <c r="K94">
        <v>0</v>
      </c>
      <c r="L94">
        <v>200</v>
      </c>
      <c r="M94">
        <v>0</v>
      </c>
      <c r="N94">
        <v>50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58</v>
      </c>
      <c r="W94">
        <v>406</v>
      </c>
      <c r="X94">
        <v>0</v>
      </c>
      <c r="Z94">
        <v>0</v>
      </c>
      <c r="AA94">
        <v>0</v>
      </c>
      <c r="AB94">
        <v>0</v>
      </c>
      <c r="AC94">
        <v>0</v>
      </c>
      <c r="AD94" t="s">
        <v>248</v>
      </c>
    </row>
    <row r="95" spans="1:30" x14ac:dyDescent="0.25">
      <c r="H95" t="s">
        <v>43</v>
      </c>
    </row>
    <row r="96" spans="1:30" x14ac:dyDescent="0.25">
      <c r="A96">
        <v>45</v>
      </c>
      <c r="B96">
        <v>878</v>
      </c>
      <c r="C96" t="s">
        <v>235</v>
      </c>
      <c r="D96" t="s">
        <v>31</v>
      </c>
      <c r="E96" t="s">
        <v>70</v>
      </c>
      <c r="F96" t="s">
        <v>236</v>
      </c>
      <c r="G96" t="str">
        <f>"201412006191"</f>
        <v>201412006191</v>
      </c>
      <c r="H96" t="s">
        <v>237</v>
      </c>
      <c r="I96">
        <v>0</v>
      </c>
      <c r="J96">
        <v>400</v>
      </c>
      <c r="K96">
        <v>0</v>
      </c>
      <c r="L96">
        <v>0</v>
      </c>
      <c r="M96">
        <v>0</v>
      </c>
      <c r="N96">
        <v>70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>
        <v>0</v>
      </c>
      <c r="AB96">
        <v>0</v>
      </c>
      <c r="AC96">
        <v>0</v>
      </c>
      <c r="AD96" t="s">
        <v>249</v>
      </c>
    </row>
    <row r="97" spans="1:30" x14ac:dyDescent="0.25">
      <c r="H97" t="s">
        <v>239</v>
      </c>
    </row>
    <row r="98" spans="1:30" x14ac:dyDescent="0.25">
      <c r="A98">
        <v>46</v>
      </c>
      <c r="B98">
        <v>1810</v>
      </c>
      <c r="C98" t="s">
        <v>250</v>
      </c>
      <c r="D98" t="s">
        <v>70</v>
      </c>
      <c r="E98" t="s">
        <v>222</v>
      </c>
      <c r="F98" t="s">
        <v>251</v>
      </c>
      <c r="G98" t="str">
        <f>"00013819"</f>
        <v>00013819</v>
      </c>
      <c r="H98" t="s">
        <v>252</v>
      </c>
      <c r="I98">
        <v>0</v>
      </c>
      <c r="J98">
        <v>400</v>
      </c>
      <c r="K98">
        <v>0</v>
      </c>
      <c r="L98">
        <v>200</v>
      </c>
      <c r="M98">
        <v>0</v>
      </c>
      <c r="N98">
        <v>70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47</v>
      </c>
      <c r="W98">
        <v>329</v>
      </c>
      <c r="X98">
        <v>0</v>
      </c>
      <c r="Z98">
        <v>0</v>
      </c>
      <c r="AA98">
        <v>0</v>
      </c>
      <c r="AB98">
        <v>0</v>
      </c>
      <c r="AC98">
        <v>0</v>
      </c>
      <c r="AD98" t="s">
        <v>253</v>
      </c>
    </row>
    <row r="99" spans="1:30" x14ac:dyDescent="0.25">
      <c r="H99" t="s">
        <v>254</v>
      </c>
    </row>
    <row r="100" spans="1:30" x14ac:dyDescent="0.25">
      <c r="A100">
        <v>47</v>
      </c>
      <c r="B100">
        <v>4809</v>
      </c>
      <c r="C100" t="s">
        <v>255</v>
      </c>
      <c r="D100" t="s">
        <v>256</v>
      </c>
      <c r="E100" t="s">
        <v>91</v>
      </c>
      <c r="F100" t="s">
        <v>257</v>
      </c>
      <c r="G100" t="str">
        <f>"00015490"</f>
        <v>00015490</v>
      </c>
      <c r="H100">
        <v>715</v>
      </c>
      <c r="I100">
        <v>0</v>
      </c>
      <c r="J100">
        <v>0</v>
      </c>
      <c r="K100">
        <v>0</v>
      </c>
      <c r="L100">
        <v>200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60</v>
      </c>
      <c r="W100">
        <v>420</v>
      </c>
      <c r="X100">
        <v>0</v>
      </c>
      <c r="Z100">
        <v>0</v>
      </c>
      <c r="AA100">
        <v>0</v>
      </c>
      <c r="AB100">
        <v>24</v>
      </c>
      <c r="AC100">
        <v>408</v>
      </c>
      <c r="AD100">
        <v>1773</v>
      </c>
    </row>
    <row r="101" spans="1:30" x14ac:dyDescent="0.25">
      <c r="H101" t="s">
        <v>121</v>
      </c>
    </row>
    <row r="102" spans="1:30" x14ac:dyDescent="0.25">
      <c r="A102">
        <v>48</v>
      </c>
      <c r="B102">
        <v>2156</v>
      </c>
      <c r="C102" t="s">
        <v>258</v>
      </c>
      <c r="D102" t="s">
        <v>46</v>
      </c>
      <c r="E102" t="s">
        <v>59</v>
      </c>
      <c r="F102" t="s">
        <v>259</v>
      </c>
      <c r="G102" t="str">
        <f>"00335042"</f>
        <v>00335042</v>
      </c>
      <c r="H102" t="s">
        <v>77</v>
      </c>
      <c r="I102">
        <v>0</v>
      </c>
      <c r="J102">
        <v>400</v>
      </c>
      <c r="K102">
        <v>0</v>
      </c>
      <c r="L102">
        <v>0</v>
      </c>
      <c r="M102">
        <v>0</v>
      </c>
      <c r="N102">
        <v>30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0</v>
      </c>
      <c r="AA102">
        <v>0</v>
      </c>
      <c r="AB102">
        <v>0</v>
      </c>
      <c r="AC102">
        <v>0</v>
      </c>
      <c r="AD102" t="s">
        <v>260</v>
      </c>
    </row>
    <row r="103" spans="1:30" x14ac:dyDescent="0.25">
      <c r="H103" t="s">
        <v>121</v>
      </c>
    </row>
    <row r="104" spans="1:30" x14ac:dyDescent="0.25">
      <c r="A104">
        <v>49</v>
      </c>
      <c r="B104">
        <v>2483</v>
      </c>
      <c r="C104" t="s">
        <v>261</v>
      </c>
      <c r="D104" t="s">
        <v>262</v>
      </c>
      <c r="E104" t="s">
        <v>70</v>
      </c>
      <c r="F104">
        <v>417009</v>
      </c>
      <c r="G104" t="str">
        <f>"00015245"</f>
        <v>00015245</v>
      </c>
      <c r="H104" t="s">
        <v>263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30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60</v>
      </c>
      <c r="W104">
        <v>420</v>
      </c>
      <c r="X104">
        <v>0</v>
      </c>
      <c r="Z104">
        <v>0</v>
      </c>
      <c r="AA104">
        <v>0</v>
      </c>
      <c r="AB104">
        <v>24</v>
      </c>
      <c r="AC104">
        <v>408</v>
      </c>
      <c r="AD104" t="s">
        <v>264</v>
      </c>
    </row>
    <row r="105" spans="1:30" x14ac:dyDescent="0.25">
      <c r="H105" t="s">
        <v>265</v>
      </c>
    </row>
    <row r="106" spans="1:30" x14ac:dyDescent="0.25">
      <c r="A106">
        <v>50</v>
      </c>
      <c r="B106">
        <v>3971</v>
      </c>
      <c r="C106" t="s">
        <v>266</v>
      </c>
      <c r="D106" t="s">
        <v>267</v>
      </c>
      <c r="E106" t="s">
        <v>91</v>
      </c>
      <c r="F106" t="s">
        <v>268</v>
      </c>
      <c r="G106" t="str">
        <f>"201406001270"</f>
        <v>201406001270</v>
      </c>
      <c r="H106" t="s">
        <v>17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70</v>
      </c>
      <c r="O106">
        <v>0</v>
      </c>
      <c r="P106">
        <v>0</v>
      </c>
      <c r="Q106">
        <v>50</v>
      </c>
      <c r="R106">
        <v>70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>
        <v>0</v>
      </c>
      <c r="AB106">
        <v>0</v>
      </c>
      <c r="AC106">
        <v>0</v>
      </c>
      <c r="AD106" t="s">
        <v>269</v>
      </c>
    </row>
    <row r="107" spans="1:30" x14ac:dyDescent="0.25">
      <c r="H107" t="s">
        <v>270</v>
      </c>
    </row>
    <row r="108" spans="1:30" x14ac:dyDescent="0.25">
      <c r="A108">
        <v>51</v>
      </c>
      <c r="B108">
        <v>3639</v>
      </c>
      <c r="C108" t="s">
        <v>271</v>
      </c>
      <c r="D108" t="s">
        <v>39</v>
      </c>
      <c r="E108" t="s">
        <v>272</v>
      </c>
      <c r="F108" t="s">
        <v>273</v>
      </c>
      <c r="G108" t="str">
        <f>"201510001483"</f>
        <v>201510001483</v>
      </c>
      <c r="H108" t="s">
        <v>274</v>
      </c>
      <c r="I108">
        <v>0</v>
      </c>
      <c r="J108">
        <v>0</v>
      </c>
      <c r="K108">
        <v>0</v>
      </c>
      <c r="L108">
        <v>260</v>
      </c>
      <c r="M108">
        <v>0</v>
      </c>
      <c r="N108">
        <v>30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>
        <v>0</v>
      </c>
      <c r="AB108">
        <v>0</v>
      </c>
      <c r="AC108">
        <v>0</v>
      </c>
      <c r="AD108" t="s">
        <v>275</v>
      </c>
    </row>
    <row r="109" spans="1:30" x14ac:dyDescent="0.25">
      <c r="H109" t="s">
        <v>276</v>
      </c>
    </row>
    <row r="110" spans="1:30" x14ac:dyDescent="0.25">
      <c r="A110">
        <v>52</v>
      </c>
      <c r="B110">
        <v>3574</v>
      </c>
      <c r="C110" t="s">
        <v>277</v>
      </c>
      <c r="D110" t="s">
        <v>278</v>
      </c>
      <c r="E110" t="s">
        <v>14</v>
      </c>
      <c r="F110" t="s">
        <v>279</v>
      </c>
      <c r="G110" t="str">
        <f>"201511011988"</f>
        <v>201511011988</v>
      </c>
      <c r="H110">
        <v>792</v>
      </c>
      <c r="I110">
        <v>0</v>
      </c>
      <c r="J110">
        <v>400</v>
      </c>
      <c r="K110">
        <v>0</v>
      </c>
      <c r="L110">
        <v>200</v>
      </c>
      <c r="M110">
        <v>0</v>
      </c>
      <c r="N110">
        <v>70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37</v>
      </c>
      <c r="W110">
        <v>259</v>
      </c>
      <c r="X110">
        <v>0</v>
      </c>
      <c r="Z110">
        <v>0</v>
      </c>
      <c r="AA110">
        <v>0</v>
      </c>
      <c r="AB110">
        <v>0</v>
      </c>
      <c r="AC110">
        <v>0</v>
      </c>
      <c r="AD110">
        <v>1721</v>
      </c>
    </row>
    <row r="111" spans="1:30" x14ac:dyDescent="0.25">
      <c r="H111" t="s">
        <v>280</v>
      </c>
    </row>
    <row r="112" spans="1:30" x14ac:dyDescent="0.25">
      <c r="A112">
        <v>53</v>
      </c>
      <c r="B112">
        <v>1545</v>
      </c>
      <c r="C112" t="s">
        <v>281</v>
      </c>
      <c r="D112" t="s">
        <v>282</v>
      </c>
      <c r="E112" t="s">
        <v>91</v>
      </c>
      <c r="F112" t="s">
        <v>283</v>
      </c>
      <c r="G112" t="str">
        <f>"201411001174"</f>
        <v>201411001174</v>
      </c>
      <c r="H112" t="s">
        <v>284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70</v>
      </c>
      <c r="O112">
        <v>30</v>
      </c>
      <c r="P112">
        <v>30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0</v>
      </c>
      <c r="AA112">
        <v>0</v>
      </c>
      <c r="AB112">
        <v>0</v>
      </c>
      <c r="AC112">
        <v>0</v>
      </c>
      <c r="AD112" t="s">
        <v>285</v>
      </c>
    </row>
    <row r="113" spans="1:30" x14ac:dyDescent="0.25">
      <c r="H113" t="s">
        <v>43</v>
      </c>
    </row>
    <row r="114" spans="1:30" x14ac:dyDescent="0.25">
      <c r="A114">
        <v>54</v>
      </c>
      <c r="B114">
        <v>4310</v>
      </c>
      <c r="C114" t="s">
        <v>286</v>
      </c>
      <c r="D114" t="s">
        <v>27</v>
      </c>
      <c r="E114" t="s">
        <v>222</v>
      </c>
      <c r="F114" t="s">
        <v>287</v>
      </c>
      <c r="G114" t="str">
        <f>"00012413"</f>
        <v>00012413</v>
      </c>
      <c r="H114" t="s">
        <v>288</v>
      </c>
      <c r="I114">
        <v>0</v>
      </c>
      <c r="J114">
        <v>400</v>
      </c>
      <c r="K114">
        <v>0</v>
      </c>
      <c r="L114">
        <v>200</v>
      </c>
      <c r="M114">
        <v>0</v>
      </c>
      <c r="N114">
        <v>70</v>
      </c>
      <c r="O114">
        <v>0</v>
      </c>
      <c r="P114">
        <v>50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32</v>
      </c>
      <c r="W114">
        <v>224</v>
      </c>
      <c r="X114">
        <v>0</v>
      </c>
      <c r="Z114">
        <v>0</v>
      </c>
      <c r="AA114">
        <v>0</v>
      </c>
      <c r="AB114">
        <v>0</v>
      </c>
      <c r="AC114">
        <v>0</v>
      </c>
      <c r="AD114" t="s">
        <v>289</v>
      </c>
    </row>
    <row r="115" spans="1:30" x14ac:dyDescent="0.25">
      <c r="H115" t="s">
        <v>121</v>
      </c>
    </row>
    <row r="116" spans="1:30" x14ac:dyDescent="0.25">
      <c r="A116">
        <v>55</v>
      </c>
      <c r="B116">
        <v>896</v>
      </c>
      <c r="C116" t="s">
        <v>290</v>
      </c>
      <c r="D116" t="s">
        <v>291</v>
      </c>
      <c r="E116" t="s">
        <v>52</v>
      </c>
      <c r="F116" t="s">
        <v>292</v>
      </c>
      <c r="G116" t="str">
        <f>"201411001376"</f>
        <v>201411001376</v>
      </c>
      <c r="H116" t="s">
        <v>293</v>
      </c>
      <c r="I116">
        <v>0</v>
      </c>
      <c r="J116">
        <v>0</v>
      </c>
      <c r="K116">
        <v>200</v>
      </c>
      <c r="L116">
        <v>0</v>
      </c>
      <c r="M116">
        <v>100</v>
      </c>
      <c r="N116">
        <v>70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0</v>
      </c>
      <c r="AA116">
        <v>0</v>
      </c>
      <c r="AB116">
        <v>0</v>
      </c>
      <c r="AC116">
        <v>0</v>
      </c>
      <c r="AD116" t="s">
        <v>294</v>
      </c>
    </row>
    <row r="117" spans="1:30" x14ac:dyDescent="0.25">
      <c r="H117" t="s">
        <v>295</v>
      </c>
    </row>
    <row r="118" spans="1:30" x14ac:dyDescent="0.25">
      <c r="A118">
        <v>56</v>
      </c>
      <c r="B118">
        <v>4647</v>
      </c>
      <c r="C118" t="s">
        <v>296</v>
      </c>
      <c r="D118" t="s">
        <v>297</v>
      </c>
      <c r="E118" t="s">
        <v>298</v>
      </c>
      <c r="F118" t="s">
        <v>299</v>
      </c>
      <c r="G118" t="str">
        <f>"00013997"</f>
        <v>00013997</v>
      </c>
      <c r="H118" t="s">
        <v>300</v>
      </c>
      <c r="I118">
        <v>0</v>
      </c>
      <c r="J118">
        <v>0</v>
      </c>
      <c r="K118">
        <v>0</v>
      </c>
      <c r="L118">
        <v>260</v>
      </c>
      <c r="M118">
        <v>0</v>
      </c>
      <c r="N118">
        <v>70</v>
      </c>
      <c r="O118">
        <v>30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>
        <v>0</v>
      </c>
      <c r="AB118">
        <v>0</v>
      </c>
      <c r="AC118">
        <v>0</v>
      </c>
      <c r="AD118" t="s">
        <v>301</v>
      </c>
    </row>
    <row r="119" spans="1:30" x14ac:dyDescent="0.25">
      <c r="H119" t="s">
        <v>302</v>
      </c>
    </row>
    <row r="120" spans="1:30" x14ac:dyDescent="0.25">
      <c r="A120">
        <v>57</v>
      </c>
      <c r="B120">
        <v>4647</v>
      </c>
      <c r="C120" t="s">
        <v>296</v>
      </c>
      <c r="D120" t="s">
        <v>297</v>
      </c>
      <c r="E120" t="s">
        <v>298</v>
      </c>
      <c r="F120" t="s">
        <v>299</v>
      </c>
      <c r="G120" t="str">
        <f>"00013997"</f>
        <v>00013997</v>
      </c>
      <c r="H120" t="s">
        <v>300</v>
      </c>
      <c r="I120">
        <v>0</v>
      </c>
      <c r="J120">
        <v>0</v>
      </c>
      <c r="K120">
        <v>0</v>
      </c>
      <c r="L120">
        <v>260</v>
      </c>
      <c r="M120">
        <v>0</v>
      </c>
      <c r="N120">
        <v>70</v>
      </c>
      <c r="O120">
        <v>30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84</v>
      </c>
      <c r="W120">
        <v>588</v>
      </c>
      <c r="X120">
        <v>6</v>
      </c>
      <c r="Y120">
        <v>1102</v>
      </c>
      <c r="Z120">
        <v>0</v>
      </c>
      <c r="AA120">
        <v>0</v>
      </c>
      <c r="AB120">
        <v>0</v>
      </c>
      <c r="AC120">
        <v>0</v>
      </c>
      <c r="AD120" t="s">
        <v>301</v>
      </c>
    </row>
    <row r="121" spans="1:30" x14ac:dyDescent="0.25">
      <c r="H121" t="s">
        <v>302</v>
      </c>
    </row>
    <row r="122" spans="1:30" x14ac:dyDescent="0.25">
      <c r="A122">
        <v>58</v>
      </c>
      <c r="B122">
        <v>2893</v>
      </c>
      <c r="C122" t="s">
        <v>303</v>
      </c>
      <c r="D122" t="s">
        <v>123</v>
      </c>
      <c r="E122" t="s">
        <v>52</v>
      </c>
      <c r="F122" t="s">
        <v>304</v>
      </c>
      <c r="G122" t="str">
        <f>"00011217"</f>
        <v>00011217</v>
      </c>
      <c r="H122" t="s">
        <v>305</v>
      </c>
      <c r="I122">
        <v>0</v>
      </c>
      <c r="J122">
        <v>400</v>
      </c>
      <c r="K122">
        <v>0</v>
      </c>
      <c r="L122">
        <v>200</v>
      </c>
      <c r="M122">
        <v>0</v>
      </c>
      <c r="N122">
        <v>70</v>
      </c>
      <c r="O122">
        <v>0</v>
      </c>
      <c r="P122">
        <v>30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12</v>
      </c>
      <c r="W122">
        <v>84</v>
      </c>
      <c r="X122">
        <v>0</v>
      </c>
      <c r="Z122">
        <v>0</v>
      </c>
      <c r="AA122">
        <v>0</v>
      </c>
      <c r="AB122">
        <v>0</v>
      </c>
      <c r="AC122">
        <v>0</v>
      </c>
      <c r="AD122" t="s">
        <v>306</v>
      </c>
    </row>
    <row r="123" spans="1:30" x14ac:dyDescent="0.25">
      <c r="H123" t="s">
        <v>56</v>
      </c>
    </row>
    <row r="124" spans="1:30" x14ac:dyDescent="0.25">
      <c r="A124">
        <v>59</v>
      </c>
      <c r="B124">
        <v>4411</v>
      </c>
      <c r="C124" t="s">
        <v>307</v>
      </c>
      <c r="D124" t="s">
        <v>39</v>
      </c>
      <c r="E124" t="s">
        <v>187</v>
      </c>
      <c r="F124" t="s">
        <v>308</v>
      </c>
      <c r="G124" t="str">
        <f>"00049326"</f>
        <v>00049326</v>
      </c>
      <c r="H124">
        <v>836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70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0</v>
      </c>
      <c r="AB124">
        <v>0</v>
      </c>
      <c r="AC124">
        <v>0</v>
      </c>
      <c r="AD124">
        <v>1694</v>
      </c>
    </row>
    <row r="125" spans="1:30" x14ac:dyDescent="0.25">
      <c r="H125" t="s">
        <v>309</v>
      </c>
    </row>
    <row r="126" spans="1:30" x14ac:dyDescent="0.25">
      <c r="A126">
        <v>60</v>
      </c>
      <c r="B126">
        <v>2522</v>
      </c>
      <c r="C126" t="s">
        <v>310</v>
      </c>
      <c r="D126" t="s">
        <v>311</v>
      </c>
      <c r="E126" t="s">
        <v>14</v>
      </c>
      <c r="F126" t="s">
        <v>312</v>
      </c>
      <c r="G126" t="str">
        <f>"200811000822"</f>
        <v>200811000822</v>
      </c>
      <c r="H126" t="s">
        <v>313</v>
      </c>
      <c r="I126">
        <v>0</v>
      </c>
      <c r="J126">
        <v>400</v>
      </c>
      <c r="K126">
        <v>0</v>
      </c>
      <c r="L126">
        <v>200</v>
      </c>
      <c r="M126">
        <v>0</v>
      </c>
      <c r="N126">
        <v>30</v>
      </c>
      <c r="O126">
        <v>30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37</v>
      </c>
      <c r="W126">
        <v>259</v>
      </c>
      <c r="X126">
        <v>0</v>
      </c>
      <c r="Z126">
        <v>0</v>
      </c>
      <c r="AA126">
        <v>0</v>
      </c>
      <c r="AB126">
        <v>0</v>
      </c>
      <c r="AC126">
        <v>0</v>
      </c>
      <c r="AD126" t="s">
        <v>314</v>
      </c>
    </row>
    <row r="127" spans="1:30" x14ac:dyDescent="0.25">
      <c r="H127" t="s">
        <v>121</v>
      </c>
    </row>
    <row r="128" spans="1:30" x14ac:dyDescent="0.25">
      <c r="A128">
        <v>61</v>
      </c>
      <c r="B128">
        <v>3182</v>
      </c>
      <c r="C128" t="s">
        <v>315</v>
      </c>
      <c r="D128" t="s">
        <v>316</v>
      </c>
      <c r="E128" t="s">
        <v>46</v>
      </c>
      <c r="F128" t="s">
        <v>317</v>
      </c>
      <c r="G128" t="str">
        <f>"201406016041"</f>
        <v>201406016041</v>
      </c>
      <c r="H128" t="s">
        <v>318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70</v>
      </c>
      <c r="O128">
        <v>50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19</v>
      </c>
      <c r="W128">
        <v>133</v>
      </c>
      <c r="X128">
        <v>0</v>
      </c>
      <c r="Z128">
        <v>0</v>
      </c>
      <c r="AA128">
        <v>0</v>
      </c>
      <c r="AB128">
        <v>24</v>
      </c>
      <c r="AC128">
        <v>408</v>
      </c>
      <c r="AD128" t="s">
        <v>319</v>
      </c>
    </row>
    <row r="129" spans="1:30" x14ac:dyDescent="0.25">
      <c r="H129" t="s">
        <v>320</v>
      </c>
    </row>
    <row r="130" spans="1:30" x14ac:dyDescent="0.25">
      <c r="A130">
        <v>62</v>
      </c>
      <c r="B130">
        <v>3265</v>
      </c>
      <c r="C130" t="s">
        <v>321</v>
      </c>
      <c r="D130" t="s">
        <v>123</v>
      </c>
      <c r="E130" t="s">
        <v>157</v>
      </c>
      <c r="F130" t="s">
        <v>322</v>
      </c>
      <c r="G130" t="str">
        <f>"00015329"</f>
        <v>00015329</v>
      </c>
      <c r="H130" t="s">
        <v>323</v>
      </c>
      <c r="I130">
        <v>0</v>
      </c>
      <c r="J130">
        <v>0</v>
      </c>
      <c r="K130">
        <v>0</v>
      </c>
      <c r="L130">
        <v>260</v>
      </c>
      <c r="M130">
        <v>0</v>
      </c>
      <c r="N130">
        <v>70</v>
      </c>
      <c r="O130">
        <v>0</v>
      </c>
      <c r="P130">
        <v>30</v>
      </c>
      <c r="Q130">
        <v>0</v>
      </c>
      <c r="R130">
        <v>0</v>
      </c>
      <c r="S130">
        <v>0</v>
      </c>
      <c r="T130">
        <v>70</v>
      </c>
      <c r="U130">
        <v>0</v>
      </c>
      <c r="V130">
        <v>71</v>
      </c>
      <c r="W130">
        <v>497</v>
      </c>
      <c r="X130">
        <v>0</v>
      </c>
      <c r="Z130">
        <v>0</v>
      </c>
      <c r="AA130">
        <v>0</v>
      </c>
      <c r="AB130">
        <v>0</v>
      </c>
      <c r="AC130">
        <v>0</v>
      </c>
      <c r="AD130" t="s">
        <v>324</v>
      </c>
    </row>
    <row r="131" spans="1:30" x14ac:dyDescent="0.25">
      <c r="H131" t="s">
        <v>325</v>
      </c>
    </row>
    <row r="132" spans="1:30" x14ac:dyDescent="0.25">
      <c r="A132">
        <v>63</v>
      </c>
      <c r="B132">
        <v>3999</v>
      </c>
      <c r="C132" t="s">
        <v>326</v>
      </c>
      <c r="D132" t="s">
        <v>22</v>
      </c>
      <c r="E132" t="s">
        <v>111</v>
      </c>
      <c r="F132" t="s">
        <v>327</v>
      </c>
      <c r="G132" t="str">
        <f>"200803000964"</f>
        <v>200803000964</v>
      </c>
      <c r="H132" t="s">
        <v>328</v>
      </c>
      <c r="I132">
        <v>0</v>
      </c>
      <c r="J132">
        <v>400</v>
      </c>
      <c r="K132">
        <v>0</v>
      </c>
      <c r="L132">
        <v>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0</v>
      </c>
      <c r="AB132">
        <v>0</v>
      </c>
      <c r="AC132">
        <v>0</v>
      </c>
      <c r="AD132" t="s">
        <v>329</v>
      </c>
    </row>
    <row r="133" spans="1:30" x14ac:dyDescent="0.25">
      <c r="H133" t="s">
        <v>330</v>
      </c>
    </row>
    <row r="134" spans="1:30" x14ac:dyDescent="0.25">
      <c r="A134">
        <v>64</v>
      </c>
      <c r="B134">
        <v>3838</v>
      </c>
      <c r="C134" t="s">
        <v>331</v>
      </c>
      <c r="D134" t="s">
        <v>332</v>
      </c>
      <c r="E134" t="s">
        <v>333</v>
      </c>
      <c r="F134" t="s">
        <v>334</v>
      </c>
      <c r="G134" t="str">
        <f>"00327265"</f>
        <v>00327265</v>
      </c>
      <c r="H134" t="s">
        <v>335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50</v>
      </c>
      <c r="O134">
        <v>70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84</v>
      </c>
      <c r="W134">
        <v>588</v>
      </c>
      <c r="X134">
        <v>0</v>
      </c>
      <c r="Z134">
        <v>0</v>
      </c>
      <c r="AA134">
        <v>0</v>
      </c>
      <c r="AB134">
        <v>0</v>
      </c>
      <c r="AC134">
        <v>0</v>
      </c>
      <c r="AD134" t="s">
        <v>336</v>
      </c>
    </row>
    <row r="135" spans="1:30" x14ac:dyDescent="0.25">
      <c r="H135">
        <v>1103</v>
      </c>
    </row>
    <row r="136" spans="1:30" x14ac:dyDescent="0.25">
      <c r="A136">
        <v>65</v>
      </c>
      <c r="B136">
        <v>3550</v>
      </c>
      <c r="C136" t="s">
        <v>337</v>
      </c>
      <c r="D136" t="s">
        <v>126</v>
      </c>
      <c r="E136" t="s">
        <v>70</v>
      </c>
      <c r="F136" t="s">
        <v>338</v>
      </c>
      <c r="G136" t="str">
        <f>"200811000098"</f>
        <v>200811000098</v>
      </c>
      <c r="H136" t="s">
        <v>151</v>
      </c>
      <c r="I136">
        <v>0</v>
      </c>
      <c r="J136">
        <v>0</v>
      </c>
      <c r="K136">
        <v>0</v>
      </c>
      <c r="L136">
        <v>260</v>
      </c>
      <c r="M136">
        <v>0</v>
      </c>
      <c r="N136">
        <v>30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0</v>
      </c>
      <c r="Z136">
        <v>0</v>
      </c>
      <c r="AA136">
        <v>0</v>
      </c>
      <c r="AB136">
        <v>0</v>
      </c>
      <c r="AC136">
        <v>0</v>
      </c>
      <c r="AD136" t="s">
        <v>339</v>
      </c>
    </row>
    <row r="137" spans="1:30" x14ac:dyDescent="0.25">
      <c r="H137" t="s">
        <v>234</v>
      </c>
    </row>
    <row r="138" spans="1:30" x14ac:dyDescent="0.25">
      <c r="A138">
        <v>66</v>
      </c>
      <c r="B138">
        <v>2025</v>
      </c>
      <c r="C138" t="s">
        <v>340</v>
      </c>
      <c r="D138" t="s">
        <v>341</v>
      </c>
      <c r="E138" t="s">
        <v>91</v>
      </c>
      <c r="F138" t="s">
        <v>342</v>
      </c>
      <c r="G138" t="str">
        <f>"201411002764"</f>
        <v>201411002764</v>
      </c>
      <c r="H138" t="s">
        <v>343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70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0</v>
      </c>
      <c r="AB138">
        <v>0</v>
      </c>
      <c r="AC138">
        <v>0</v>
      </c>
      <c r="AD138" t="s">
        <v>344</v>
      </c>
    </row>
    <row r="139" spans="1:30" x14ac:dyDescent="0.25">
      <c r="H139" t="s">
        <v>43</v>
      </c>
    </row>
    <row r="140" spans="1:30" x14ac:dyDescent="0.25">
      <c r="A140">
        <v>67</v>
      </c>
      <c r="B140">
        <v>3118</v>
      </c>
      <c r="C140" t="s">
        <v>345</v>
      </c>
      <c r="D140" t="s">
        <v>38</v>
      </c>
      <c r="E140" t="s">
        <v>14</v>
      </c>
      <c r="F140" t="s">
        <v>346</v>
      </c>
      <c r="G140" t="str">
        <f>"00048266"</f>
        <v>00048266</v>
      </c>
      <c r="H140" t="s">
        <v>165</v>
      </c>
      <c r="I140">
        <v>0</v>
      </c>
      <c r="J140">
        <v>0</v>
      </c>
      <c r="K140">
        <v>200</v>
      </c>
      <c r="L140">
        <v>0</v>
      </c>
      <c r="M140">
        <v>100</v>
      </c>
      <c r="N140">
        <v>70</v>
      </c>
      <c r="O140">
        <v>30</v>
      </c>
      <c r="P140">
        <v>0</v>
      </c>
      <c r="Q140">
        <v>50</v>
      </c>
      <c r="R140">
        <v>30</v>
      </c>
      <c r="S140">
        <v>0</v>
      </c>
      <c r="T140">
        <v>0</v>
      </c>
      <c r="U140">
        <v>0</v>
      </c>
      <c r="V140">
        <v>51</v>
      </c>
      <c r="W140">
        <v>357</v>
      </c>
      <c r="X140">
        <v>0</v>
      </c>
      <c r="Z140">
        <v>0</v>
      </c>
      <c r="AA140">
        <v>0</v>
      </c>
      <c r="AB140">
        <v>0</v>
      </c>
      <c r="AC140">
        <v>0</v>
      </c>
      <c r="AD140" t="s">
        <v>347</v>
      </c>
    </row>
    <row r="141" spans="1:30" x14ac:dyDescent="0.25">
      <c r="H141" t="s">
        <v>121</v>
      </c>
    </row>
    <row r="142" spans="1:30" x14ac:dyDescent="0.25">
      <c r="A142">
        <v>68</v>
      </c>
      <c r="B142">
        <v>5296</v>
      </c>
      <c r="C142" t="s">
        <v>348</v>
      </c>
      <c r="D142" t="s">
        <v>27</v>
      </c>
      <c r="E142" t="s">
        <v>144</v>
      </c>
      <c r="F142" t="s">
        <v>349</v>
      </c>
      <c r="G142" t="str">
        <f>"00368956"</f>
        <v>00368956</v>
      </c>
      <c r="H142" t="s">
        <v>350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30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60</v>
      </c>
      <c r="W142">
        <v>420</v>
      </c>
      <c r="X142">
        <v>0</v>
      </c>
      <c r="Z142">
        <v>0</v>
      </c>
      <c r="AA142">
        <v>0</v>
      </c>
      <c r="AB142">
        <v>24</v>
      </c>
      <c r="AC142">
        <v>408</v>
      </c>
      <c r="AD142" t="s">
        <v>351</v>
      </c>
    </row>
    <row r="143" spans="1:30" x14ac:dyDescent="0.25">
      <c r="H143">
        <v>1104</v>
      </c>
    </row>
    <row r="144" spans="1:30" x14ac:dyDescent="0.25">
      <c r="A144">
        <v>69</v>
      </c>
      <c r="B144">
        <v>1831</v>
      </c>
      <c r="C144" t="s">
        <v>352</v>
      </c>
      <c r="D144" t="s">
        <v>52</v>
      </c>
      <c r="E144" t="s">
        <v>22</v>
      </c>
      <c r="F144" t="s">
        <v>353</v>
      </c>
      <c r="G144" t="str">
        <f>"200805001214"</f>
        <v>200805001214</v>
      </c>
      <c r="H144" t="s">
        <v>335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70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84</v>
      </c>
      <c r="W144">
        <v>588</v>
      </c>
      <c r="X144">
        <v>0</v>
      </c>
      <c r="Z144">
        <v>0</v>
      </c>
      <c r="AA144">
        <v>0</v>
      </c>
      <c r="AB144">
        <v>0</v>
      </c>
      <c r="AC144">
        <v>0</v>
      </c>
      <c r="AD144" t="s">
        <v>354</v>
      </c>
    </row>
    <row r="145" spans="1:30" x14ac:dyDescent="0.25">
      <c r="H145" t="s">
        <v>355</v>
      </c>
    </row>
    <row r="146" spans="1:30" x14ac:dyDescent="0.25">
      <c r="A146">
        <v>70</v>
      </c>
      <c r="B146">
        <v>1689</v>
      </c>
      <c r="C146" t="s">
        <v>356</v>
      </c>
      <c r="D146" t="s">
        <v>272</v>
      </c>
      <c r="E146" t="s">
        <v>91</v>
      </c>
      <c r="F146" t="s">
        <v>357</v>
      </c>
      <c r="G146" t="str">
        <f>"201511011956"</f>
        <v>201511011956</v>
      </c>
      <c r="H146">
        <v>715</v>
      </c>
      <c r="I146">
        <v>0</v>
      </c>
      <c r="J146">
        <v>400</v>
      </c>
      <c r="K146">
        <v>0</v>
      </c>
      <c r="L146">
        <v>200</v>
      </c>
      <c r="M146">
        <v>0</v>
      </c>
      <c r="N146">
        <v>30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34</v>
      </c>
      <c r="W146">
        <v>238</v>
      </c>
      <c r="X146">
        <v>0</v>
      </c>
      <c r="Z146">
        <v>0</v>
      </c>
      <c r="AA146">
        <v>0</v>
      </c>
      <c r="AB146">
        <v>0</v>
      </c>
      <c r="AC146">
        <v>0</v>
      </c>
      <c r="AD146">
        <v>1583</v>
      </c>
    </row>
    <row r="147" spans="1:30" x14ac:dyDescent="0.25">
      <c r="H147" t="s">
        <v>358</v>
      </c>
    </row>
    <row r="148" spans="1:30" x14ac:dyDescent="0.25">
      <c r="A148">
        <v>71</v>
      </c>
      <c r="B148">
        <v>2455</v>
      </c>
      <c r="C148" t="s">
        <v>359</v>
      </c>
      <c r="D148" t="s">
        <v>39</v>
      </c>
      <c r="E148" t="s">
        <v>333</v>
      </c>
      <c r="F148" t="s">
        <v>360</v>
      </c>
      <c r="G148" t="str">
        <f>"00095866"</f>
        <v>00095866</v>
      </c>
      <c r="H148" t="s">
        <v>361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70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84</v>
      </c>
      <c r="W148">
        <v>588</v>
      </c>
      <c r="X148">
        <v>0</v>
      </c>
      <c r="Z148">
        <v>0</v>
      </c>
      <c r="AA148">
        <v>0</v>
      </c>
      <c r="AB148">
        <v>0</v>
      </c>
      <c r="AC148">
        <v>0</v>
      </c>
      <c r="AD148" t="s">
        <v>362</v>
      </c>
    </row>
    <row r="149" spans="1:30" x14ac:dyDescent="0.25">
      <c r="H149" t="s">
        <v>363</v>
      </c>
    </row>
    <row r="150" spans="1:30" x14ac:dyDescent="0.25">
      <c r="A150">
        <v>72</v>
      </c>
      <c r="B150">
        <v>3701</v>
      </c>
      <c r="C150" t="s">
        <v>364</v>
      </c>
      <c r="D150" t="s">
        <v>365</v>
      </c>
      <c r="E150" t="s">
        <v>22</v>
      </c>
      <c r="F150" t="s">
        <v>366</v>
      </c>
      <c r="G150" t="str">
        <f>"00081053"</f>
        <v>00081053</v>
      </c>
      <c r="H150" t="s">
        <v>367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30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60</v>
      </c>
      <c r="W150">
        <v>420</v>
      </c>
      <c r="X150">
        <v>6</v>
      </c>
      <c r="Y150">
        <v>1102</v>
      </c>
      <c r="Z150">
        <v>0</v>
      </c>
      <c r="AA150">
        <v>0</v>
      </c>
      <c r="AB150">
        <v>24</v>
      </c>
      <c r="AC150">
        <v>408</v>
      </c>
      <c r="AD150" t="s">
        <v>368</v>
      </c>
    </row>
    <row r="151" spans="1:30" x14ac:dyDescent="0.25">
      <c r="H151" t="s">
        <v>234</v>
      </c>
    </row>
    <row r="152" spans="1:30" x14ac:dyDescent="0.25">
      <c r="A152">
        <v>73</v>
      </c>
      <c r="B152">
        <v>4112</v>
      </c>
      <c r="C152" t="s">
        <v>369</v>
      </c>
      <c r="D152" t="s">
        <v>138</v>
      </c>
      <c r="E152" t="s">
        <v>14</v>
      </c>
      <c r="F152" t="s">
        <v>370</v>
      </c>
      <c r="G152" t="str">
        <f>"00293351"</f>
        <v>00293351</v>
      </c>
      <c r="H152" t="s">
        <v>335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50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84</v>
      </c>
      <c r="W152">
        <v>588</v>
      </c>
      <c r="X152">
        <v>0</v>
      </c>
      <c r="Z152">
        <v>0</v>
      </c>
      <c r="AA152">
        <v>0</v>
      </c>
      <c r="AB152">
        <v>0</v>
      </c>
      <c r="AC152">
        <v>0</v>
      </c>
      <c r="AD152" t="s">
        <v>371</v>
      </c>
    </row>
    <row r="153" spans="1:30" x14ac:dyDescent="0.25">
      <c r="H153" t="s">
        <v>121</v>
      </c>
    </row>
    <row r="154" spans="1:30" x14ac:dyDescent="0.25">
      <c r="A154">
        <v>74</v>
      </c>
      <c r="B154">
        <v>109</v>
      </c>
      <c r="C154" t="s">
        <v>372</v>
      </c>
      <c r="D154" t="s">
        <v>137</v>
      </c>
      <c r="E154" t="s">
        <v>373</v>
      </c>
      <c r="F154" t="s">
        <v>374</v>
      </c>
      <c r="G154" t="str">
        <f>"00011937"</f>
        <v>00011937</v>
      </c>
      <c r="H154" t="s">
        <v>375</v>
      </c>
      <c r="I154">
        <v>0</v>
      </c>
      <c r="J154">
        <v>0</v>
      </c>
      <c r="K154">
        <v>0</v>
      </c>
      <c r="L154">
        <v>200</v>
      </c>
      <c r="M154">
        <v>30</v>
      </c>
      <c r="N154">
        <v>50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84</v>
      </c>
      <c r="W154">
        <v>588</v>
      </c>
      <c r="X154">
        <v>6</v>
      </c>
      <c r="Y154">
        <v>1102</v>
      </c>
      <c r="Z154">
        <v>0</v>
      </c>
      <c r="AA154">
        <v>0</v>
      </c>
      <c r="AB154">
        <v>0</v>
      </c>
      <c r="AC154">
        <v>0</v>
      </c>
      <c r="AD154" t="s">
        <v>376</v>
      </c>
    </row>
    <row r="155" spans="1:30" x14ac:dyDescent="0.25">
      <c r="H155" t="s">
        <v>377</v>
      </c>
    </row>
    <row r="156" spans="1:30" x14ac:dyDescent="0.25">
      <c r="A156">
        <v>75</v>
      </c>
      <c r="B156">
        <v>109</v>
      </c>
      <c r="C156" t="s">
        <v>372</v>
      </c>
      <c r="D156" t="s">
        <v>137</v>
      </c>
      <c r="E156" t="s">
        <v>373</v>
      </c>
      <c r="F156" t="s">
        <v>374</v>
      </c>
      <c r="G156" t="str">
        <f>"00011937"</f>
        <v>00011937</v>
      </c>
      <c r="H156" t="s">
        <v>375</v>
      </c>
      <c r="I156">
        <v>0</v>
      </c>
      <c r="J156">
        <v>0</v>
      </c>
      <c r="K156">
        <v>0</v>
      </c>
      <c r="L156">
        <v>200</v>
      </c>
      <c r="M156">
        <v>30</v>
      </c>
      <c r="N156">
        <v>50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376</v>
      </c>
    </row>
    <row r="157" spans="1:30" x14ac:dyDescent="0.25">
      <c r="H157" t="s">
        <v>377</v>
      </c>
    </row>
    <row r="158" spans="1:30" x14ac:dyDescent="0.25">
      <c r="A158">
        <v>76</v>
      </c>
      <c r="B158">
        <v>856</v>
      </c>
      <c r="C158" t="s">
        <v>378</v>
      </c>
      <c r="D158" t="s">
        <v>126</v>
      </c>
      <c r="E158" t="s">
        <v>379</v>
      </c>
      <c r="F158" t="s">
        <v>380</v>
      </c>
      <c r="G158" t="str">
        <f>"00017752"</f>
        <v>00017752</v>
      </c>
      <c r="H158" t="s">
        <v>381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30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84</v>
      </c>
      <c r="W158">
        <v>588</v>
      </c>
      <c r="X158">
        <v>0</v>
      </c>
      <c r="Z158">
        <v>0</v>
      </c>
      <c r="AA158">
        <v>0</v>
      </c>
      <c r="AB158">
        <v>0</v>
      </c>
      <c r="AC158">
        <v>0</v>
      </c>
      <c r="AD158" t="s">
        <v>382</v>
      </c>
    </row>
    <row r="159" spans="1:30" x14ac:dyDescent="0.25">
      <c r="H159" t="s">
        <v>36</v>
      </c>
    </row>
    <row r="160" spans="1:30" x14ac:dyDescent="0.25">
      <c r="A160">
        <v>77</v>
      </c>
      <c r="B160">
        <v>427</v>
      </c>
      <c r="C160" t="s">
        <v>383</v>
      </c>
      <c r="D160" t="s">
        <v>137</v>
      </c>
      <c r="E160" t="s">
        <v>384</v>
      </c>
      <c r="F160" t="s">
        <v>385</v>
      </c>
      <c r="G160" t="str">
        <f>"201511029374"</f>
        <v>201511029374</v>
      </c>
      <c r="H160" t="s">
        <v>386</v>
      </c>
      <c r="I160">
        <v>0</v>
      </c>
      <c r="J160">
        <v>400</v>
      </c>
      <c r="K160">
        <v>0</v>
      </c>
      <c r="L160">
        <v>200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30</v>
      </c>
      <c r="S160">
        <v>0</v>
      </c>
      <c r="T160">
        <v>0</v>
      </c>
      <c r="U160">
        <v>0</v>
      </c>
      <c r="V160">
        <v>28</v>
      </c>
      <c r="W160">
        <v>196</v>
      </c>
      <c r="X160">
        <v>0</v>
      </c>
      <c r="Z160">
        <v>1</v>
      </c>
      <c r="AA160">
        <v>0</v>
      </c>
      <c r="AB160">
        <v>0</v>
      </c>
      <c r="AC160">
        <v>0</v>
      </c>
      <c r="AD160" t="s">
        <v>387</v>
      </c>
    </row>
    <row r="161" spans="1:30" x14ac:dyDescent="0.25">
      <c r="H161" t="s">
        <v>56</v>
      </c>
    </row>
    <row r="162" spans="1:30" x14ac:dyDescent="0.25">
      <c r="A162">
        <v>78</v>
      </c>
      <c r="B162">
        <v>3798</v>
      </c>
      <c r="C162" t="s">
        <v>388</v>
      </c>
      <c r="D162" t="s">
        <v>39</v>
      </c>
      <c r="E162" t="s">
        <v>52</v>
      </c>
      <c r="F162" t="s">
        <v>389</v>
      </c>
      <c r="G162" t="str">
        <f>"201411001365"</f>
        <v>201411001365</v>
      </c>
      <c r="H162" t="s">
        <v>390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30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53</v>
      </c>
      <c r="W162">
        <v>371</v>
      </c>
      <c r="X162">
        <v>0</v>
      </c>
      <c r="Z162">
        <v>0</v>
      </c>
      <c r="AA162">
        <v>0</v>
      </c>
      <c r="AB162">
        <v>24</v>
      </c>
      <c r="AC162">
        <v>408</v>
      </c>
      <c r="AD162" t="s">
        <v>391</v>
      </c>
    </row>
    <row r="163" spans="1:30" x14ac:dyDescent="0.25">
      <c r="H163" t="s">
        <v>101</v>
      </c>
    </row>
    <row r="164" spans="1:30" x14ac:dyDescent="0.25">
      <c r="A164">
        <v>79</v>
      </c>
      <c r="B164">
        <v>105</v>
      </c>
      <c r="C164" t="s">
        <v>392</v>
      </c>
      <c r="D164" t="s">
        <v>393</v>
      </c>
      <c r="E164" t="s">
        <v>384</v>
      </c>
      <c r="F164" t="s">
        <v>394</v>
      </c>
      <c r="G164" t="str">
        <f>"00012780"</f>
        <v>00012780</v>
      </c>
      <c r="H164" t="s">
        <v>395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50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0</v>
      </c>
      <c r="AA164">
        <v>0</v>
      </c>
      <c r="AB164">
        <v>0</v>
      </c>
      <c r="AC164">
        <v>0</v>
      </c>
      <c r="AD164" t="s">
        <v>396</v>
      </c>
    </row>
    <row r="165" spans="1:30" x14ac:dyDescent="0.25">
      <c r="H165" t="s">
        <v>397</v>
      </c>
    </row>
    <row r="166" spans="1:30" x14ac:dyDescent="0.25">
      <c r="A166">
        <v>80</v>
      </c>
      <c r="B166">
        <v>4374</v>
      </c>
      <c r="C166" t="s">
        <v>398</v>
      </c>
      <c r="D166" t="s">
        <v>399</v>
      </c>
      <c r="E166" t="s">
        <v>400</v>
      </c>
      <c r="F166" t="s">
        <v>401</v>
      </c>
      <c r="G166" t="str">
        <f>"00343528"</f>
        <v>00343528</v>
      </c>
      <c r="H166" t="s">
        <v>402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30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60</v>
      </c>
      <c r="W166">
        <v>420</v>
      </c>
      <c r="X166">
        <v>0</v>
      </c>
      <c r="Z166">
        <v>0</v>
      </c>
      <c r="AA166">
        <v>0</v>
      </c>
      <c r="AB166">
        <v>24</v>
      </c>
      <c r="AC166">
        <v>408</v>
      </c>
      <c r="AD166" t="s">
        <v>403</v>
      </c>
    </row>
    <row r="167" spans="1:30" x14ac:dyDescent="0.25">
      <c r="H167" t="s">
        <v>404</v>
      </c>
    </row>
    <row r="168" spans="1:30" x14ac:dyDescent="0.25">
      <c r="A168">
        <v>81</v>
      </c>
      <c r="B168">
        <v>1067</v>
      </c>
      <c r="C168" t="s">
        <v>405</v>
      </c>
      <c r="D168" t="s">
        <v>38</v>
      </c>
      <c r="E168" t="s">
        <v>384</v>
      </c>
      <c r="F168" t="s">
        <v>406</v>
      </c>
      <c r="G168" t="str">
        <f>"201510002212"</f>
        <v>201510002212</v>
      </c>
      <c r="H168" t="s">
        <v>128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30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75</v>
      </c>
      <c r="W168">
        <v>525</v>
      </c>
      <c r="X168">
        <v>0</v>
      </c>
      <c r="Z168">
        <v>0</v>
      </c>
      <c r="AA168">
        <v>0</v>
      </c>
      <c r="AB168">
        <v>9</v>
      </c>
      <c r="AC168">
        <v>153</v>
      </c>
      <c r="AD168" t="s">
        <v>407</v>
      </c>
    </row>
    <row r="169" spans="1:30" x14ac:dyDescent="0.25">
      <c r="H169" t="s">
        <v>408</v>
      </c>
    </row>
    <row r="170" spans="1:30" x14ac:dyDescent="0.25">
      <c r="A170">
        <v>82</v>
      </c>
      <c r="B170">
        <v>26</v>
      </c>
      <c r="C170" t="s">
        <v>409</v>
      </c>
      <c r="D170" t="s">
        <v>410</v>
      </c>
      <c r="E170" t="s">
        <v>411</v>
      </c>
      <c r="F170" t="s">
        <v>412</v>
      </c>
      <c r="G170" t="str">
        <f>"201406013993"</f>
        <v>201406013993</v>
      </c>
      <c r="H170" t="s">
        <v>413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70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54</v>
      </c>
      <c r="W170">
        <v>378</v>
      </c>
      <c r="X170">
        <v>0</v>
      </c>
      <c r="Z170">
        <v>0</v>
      </c>
      <c r="AA170">
        <v>0</v>
      </c>
      <c r="AB170">
        <v>0</v>
      </c>
      <c r="AC170">
        <v>0</v>
      </c>
      <c r="AD170" t="s">
        <v>414</v>
      </c>
    </row>
    <row r="171" spans="1:30" x14ac:dyDescent="0.25">
      <c r="H171" t="s">
        <v>95</v>
      </c>
    </row>
    <row r="172" spans="1:30" x14ac:dyDescent="0.25">
      <c r="A172">
        <v>83</v>
      </c>
      <c r="B172">
        <v>662</v>
      </c>
      <c r="C172" t="s">
        <v>415</v>
      </c>
      <c r="D172" t="s">
        <v>416</v>
      </c>
      <c r="E172" t="s">
        <v>417</v>
      </c>
      <c r="F172" t="s">
        <v>418</v>
      </c>
      <c r="G172" t="str">
        <f>"00013002"</f>
        <v>00013002</v>
      </c>
      <c r="H172" t="s">
        <v>419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30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84</v>
      </c>
      <c r="W172">
        <v>588</v>
      </c>
      <c r="X172">
        <v>0</v>
      </c>
      <c r="Z172">
        <v>0</v>
      </c>
      <c r="AA172">
        <v>0</v>
      </c>
      <c r="AB172">
        <v>0</v>
      </c>
      <c r="AC172">
        <v>0</v>
      </c>
      <c r="AD172" t="s">
        <v>420</v>
      </c>
    </row>
    <row r="173" spans="1:30" x14ac:dyDescent="0.25">
      <c r="H173" t="s">
        <v>121</v>
      </c>
    </row>
    <row r="174" spans="1:30" x14ac:dyDescent="0.25">
      <c r="A174">
        <v>84</v>
      </c>
      <c r="B174">
        <v>2486</v>
      </c>
      <c r="C174" t="s">
        <v>421</v>
      </c>
      <c r="D174" t="s">
        <v>14</v>
      </c>
      <c r="E174" t="s">
        <v>91</v>
      </c>
      <c r="F174" t="s">
        <v>422</v>
      </c>
      <c r="G174" t="str">
        <f>"201411002844"</f>
        <v>201411002844</v>
      </c>
      <c r="H174" t="s">
        <v>423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50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75</v>
      </c>
      <c r="W174">
        <v>525</v>
      </c>
      <c r="X174">
        <v>0</v>
      </c>
      <c r="Z174">
        <v>1</v>
      </c>
      <c r="AA174">
        <v>0</v>
      </c>
      <c r="AB174">
        <v>0</v>
      </c>
      <c r="AC174">
        <v>0</v>
      </c>
      <c r="AD174" t="s">
        <v>424</v>
      </c>
    </row>
    <row r="175" spans="1:30" x14ac:dyDescent="0.25">
      <c r="H175" t="s">
        <v>425</v>
      </c>
    </row>
    <row r="176" spans="1:30" x14ac:dyDescent="0.25">
      <c r="A176">
        <v>85</v>
      </c>
      <c r="B176">
        <v>1978</v>
      </c>
      <c r="C176" t="s">
        <v>426</v>
      </c>
      <c r="D176" t="s">
        <v>123</v>
      </c>
      <c r="E176" t="s">
        <v>427</v>
      </c>
      <c r="F176" t="s">
        <v>428</v>
      </c>
      <c r="G176" t="str">
        <f>"00013144"</f>
        <v>00013144</v>
      </c>
      <c r="H176" t="s">
        <v>335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30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64</v>
      </c>
      <c r="W176">
        <v>448</v>
      </c>
      <c r="X176">
        <v>0</v>
      </c>
      <c r="Z176">
        <v>0</v>
      </c>
      <c r="AA176">
        <v>0</v>
      </c>
      <c r="AB176">
        <v>15</v>
      </c>
      <c r="AC176">
        <v>255</v>
      </c>
      <c r="AD176" t="s">
        <v>429</v>
      </c>
    </row>
    <row r="177" spans="1:30" x14ac:dyDescent="0.25">
      <c r="H177">
        <v>1103</v>
      </c>
    </row>
    <row r="178" spans="1:30" x14ac:dyDescent="0.25">
      <c r="A178">
        <v>86</v>
      </c>
      <c r="B178">
        <v>3467</v>
      </c>
      <c r="C178" t="s">
        <v>430</v>
      </c>
      <c r="D178" t="s">
        <v>278</v>
      </c>
      <c r="E178" t="s">
        <v>431</v>
      </c>
      <c r="F178" t="s">
        <v>432</v>
      </c>
      <c r="G178" t="str">
        <f>"201511018045"</f>
        <v>201511018045</v>
      </c>
      <c r="H178">
        <v>627</v>
      </c>
      <c r="I178">
        <v>0</v>
      </c>
      <c r="J178">
        <v>0</v>
      </c>
      <c r="K178">
        <v>0</v>
      </c>
      <c r="L178">
        <v>0</v>
      </c>
      <c r="M178">
        <v>100</v>
      </c>
      <c r="N178">
        <v>70</v>
      </c>
      <c r="O178">
        <v>0</v>
      </c>
      <c r="P178">
        <v>0</v>
      </c>
      <c r="Q178">
        <v>70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>
        <v>0</v>
      </c>
      <c r="AB178">
        <v>0</v>
      </c>
      <c r="AC178">
        <v>0</v>
      </c>
      <c r="AD178">
        <v>1455</v>
      </c>
    </row>
    <row r="179" spans="1:30" x14ac:dyDescent="0.25">
      <c r="H179" t="s">
        <v>433</v>
      </c>
    </row>
    <row r="180" spans="1:30" x14ac:dyDescent="0.25">
      <c r="A180">
        <v>87</v>
      </c>
      <c r="B180">
        <v>1906</v>
      </c>
      <c r="C180" t="s">
        <v>434</v>
      </c>
      <c r="D180" t="s">
        <v>435</v>
      </c>
      <c r="E180" t="s">
        <v>46</v>
      </c>
      <c r="F180" t="s">
        <v>436</v>
      </c>
      <c r="G180" t="str">
        <f>"00119206"</f>
        <v>00119206</v>
      </c>
      <c r="H180" t="s">
        <v>293</v>
      </c>
      <c r="I180">
        <v>0</v>
      </c>
      <c r="J180">
        <v>0</v>
      </c>
      <c r="K180">
        <v>0</v>
      </c>
      <c r="L180">
        <v>200</v>
      </c>
      <c r="M180">
        <v>0</v>
      </c>
      <c r="N180">
        <v>30</v>
      </c>
      <c r="O180">
        <v>30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64</v>
      </c>
      <c r="W180">
        <v>448</v>
      </c>
      <c r="X180">
        <v>0</v>
      </c>
      <c r="Z180">
        <v>0</v>
      </c>
      <c r="AA180">
        <v>0</v>
      </c>
      <c r="AB180">
        <v>0</v>
      </c>
      <c r="AC180">
        <v>0</v>
      </c>
      <c r="AD180" t="s">
        <v>437</v>
      </c>
    </row>
    <row r="181" spans="1:30" x14ac:dyDescent="0.25">
      <c r="H181" t="s">
        <v>404</v>
      </c>
    </row>
    <row r="182" spans="1:30" x14ac:dyDescent="0.25">
      <c r="A182">
        <v>88</v>
      </c>
      <c r="B182">
        <v>3707</v>
      </c>
      <c r="C182" t="s">
        <v>438</v>
      </c>
      <c r="D182" t="s">
        <v>126</v>
      </c>
      <c r="E182" t="s">
        <v>278</v>
      </c>
      <c r="F182" t="s">
        <v>439</v>
      </c>
      <c r="G182" t="str">
        <f>"200802005005"</f>
        <v>200802005005</v>
      </c>
      <c r="H182" t="s">
        <v>300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70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84</v>
      </c>
      <c r="W182">
        <v>588</v>
      </c>
      <c r="X182">
        <v>0</v>
      </c>
      <c r="Z182">
        <v>0</v>
      </c>
      <c r="AA182">
        <v>0</v>
      </c>
      <c r="AB182">
        <v>0</v>
      </c>
      <c r="AC182">
        <v>0</v>
      </c>
      <c r="AD182" t="s">
        <v>440</v>
      </c>
    </row>
    <row r="183" spans="1:30" x14ac:dyDescent="0.25">
      <c r="H183" t="s">
        <v>441</v>
      </c>
    </row>
    <row r="184" spans="1:30" x14ac:dyDescent="0.25">
      <c r="A184">
        <v>89</v>
      </c>
      <c r="B184">
        <v>3671</v>
      </c>
      <c r="C184" t="s">
        <v>442</v>
      </c>
      <c r="D184" t="s">
        <v>156</v>
      </c>
      <c r="E184" t="s">
        <v>39</v>
      </c>
      <c r="F184" t="s">
        <v>443</v>
      </c>
      <c r="G184" t="str">
        <f>"200902000535"</f>
        <v>200902000535</v>
      </c>
      <c r="H184" t="s">
        <v>165</v>
      </c>
      <c r="I184">
        <v>0</v>
      </c>
      <c r="J184">
        <v>0</v>
      </c>
      <c r="K184">
        <v>0</v>
      </c>
      <c r="L184">
        <v>200</v>
      </c>
      <c r="M184">
        <v>0</v>
      </c>
      <c r="N184">
        <v>30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60</v>
      </c>
      <c r="W184">
        <v>420</v>
      </c>
      <c r="X184">
        <v>0</v>
      </c>
      <c r="Z184">
        <v>1</v>
      </c>
      <c r="AA184">
        <v>0</v>
      </c>
      <c r="AB184">
        <v>0</v>
      </c>
      <c r="AC184">
        <v>0</v>
      </c>
      <c r="AD184" t="s">
        <v>444</v>
      </c>
    </row>
    <row r="185" spans="1:30" x14ac:dyDescent="0.25">
      <c r="H185" t="s">
        <v>445</v>
      </c>
    </row>
    <row r="186" spans="1:30" x14ac:dyDescent="0.25">
      <c r="A186">
        <v>90</v>
      </c>
      <c r="B186">
        <v>2486</v>
      </c>
      <c r="C186" t="s">
        <v>421</v>
      </c>
      <c r="D186" t="s">
        <v>14</v>
      </c>
      <c r="E186" t="s">
        <v>91</v>
      </c>
      <c r="F186" t="s">
        <v>422</v>
      </c>
      <c r="G186" t="str">
        <f>"201411002844"</f>
        <v>201411002844</v>
      </c>
      <c r="H186" t="s">
        <v>423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50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66</v>
      </c>
      <c r="W186">
        <v>462</v>
      </c>
      <c r="X186">
        <v>0</v>
      </c>
      <c r="Z186">
        <v>1</v>
      </c>
      <c r="AA186">
        <v>0</v>
      </c>
      <c r="AB186">
        <v>0</v>
      </c>
      <c r="AC186">
        <v>0</v>
      </c>
      <c r="AD186" t="s">
        <v>446</v>
      </c>
    </row>
    <row r="187" spans="1:30" x14ac:dyDescent="0.25">
      <c r="H187" t="s">
        <v>425</v>
      </c>
    </row>
    <row r="188" spans="1:30" x14ac:dyDescent="0.25">
      <c r="A188">
        <v>91</v>
      </c>
      <c r="B188">
        <v>3920</v>
      </c>
      <c r="C188" t="s">
        <v>447</v>
      </c>
      <c r="D188" t="s">
        <v>448</v>
      </c>
      <c r="E188" t="s">
        <v>91</v>
      </c>
      <c r="F188" t="s">
        <v>449</v>
      </c>
      <c r="G188" t="str">
        <f>"00251134"</f>
        <v>00251134</v>
      </c>
      <c r="H188" t="s">
        <v>450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70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9</v>
      </c>
      <c r="W188">
        <v>63</v>
      </c>
      <c r="X188">
        <v>0</v>
      </c>
      <c r="Z188">
        <v>1</v>
      </c>
      <c r="AA188">
        <v>0</v>
      </c>
      <c r="AB188">
        <v>24</v>
      </c>
      <c r="AC188">
        <v>408</v>
      </c>
      <c r="AD188" t="s">
        <v>451</v>
      </c>
    </row>
    <row r="189" spans="1:30" x14ac:dyDescent="0.25">
      <c r="H189" t="s">
        <v>101</v>
      </c>
    </row>
    <row r="190" spans="1:30" x14ac:dyDescent="0.25">
      <c r="A190">
        <v>92</v>
      </c>
      <c r="B190">
        <v>3175</v>
      </c>
      <c r="C190" t="s">
        <v>452</v>
      </c>
      <c r="D190" t="s">
        <v>453</v>
      </c>
      <c r="E190" t="s">
        <v>39</v>
      </c>
      <c r="F190" t="s">
        <v>454</v>
      </c>
      <c r="G190" t="str">
        <f>"00023500"</f>
        <v>00023500</v>
      </c>
      <c r="H190" t="s">
        <v>455</v>
      </c>
      <c r="I190">
        <v>0</v>
      </c>
      <c r="J190">
        <v>0</v>
      </c>
      <c r="K190">
        <v>0</v>
      </c>
      <c r="L190">
        <v>200</v>
      </c>
      <c r="M190">
        <v>0</v>
      </c>
      <c r="N190">
        <v>70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61</v>
      </c>
      <c r="W190">
        <v>427</v>
      </c>
      <c r="X190">
        <v>0</v>
      </c>
      <c r="Z190">
        <v>0</v>
      </c>
      <c r="AA190">
        <v>0</v>
      </c>
      <c r="AB190">
        <v>0</v>
      </c>
      <c r="AC190">
        <v>0</v>
      </c>
      <c r="AD190" t="s">
        <v>456</v>
      </c>
    </row>
    <row r="191" spans="1:30" x14ac:dyDescent="0.25">
      <c r="H191" t="s">
        <v>457</v>
      </c>
    </row>
    <row r="192" spans="1:30" x14ac:dyDescent="0.25">
      <c r="A192">
        <v>93</v>
      </c>
      <c r="B192">
        <v>1408</v>
      </c>
      <c r="C192" t="s">
        <v>458</v>
      </c>
      <c r="D192" t="s">
        <v>211</v>
      </c>
      <c r="E192" t="s">
        <v>459</v>
      </c>
      <c r="F192" t="s">
        <v>460</v>
      </c>
      <c r="G192" t="str">
        <f>"00225861"</f>
        <v>00225861</v>
      </c>
      <c r="H192" t="s">
        <v>461</v>
      </c>
      <c r="I192">
        <v>0</v>
      </c>
      <c r="J192">
        <v>0</v>
      </c>
      <c r="K192">
        <v>0</v>
      </c>
      <c r="L192">
        <v>0</v>
      </c>
      <c r="M192">
        <v>100</v>
      </c>
      <c r="N192">
        <v>70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84</v>
      </c>
      <c r="W192">
        <v>588</v>
      </c>
      <c r="X192">
        <v>0</v>
      </c>
      <c r="Z192">
        <v>0</v>
      </c>
      <c r="AA192">
        <v>0</v>
      </c>
      <c r="AB192">
        <v>0</v>
      </c>
      <c r="AC192">
        <v>0</v>
      </c>
      <c r="AD192" t="s">
        <v>462</v>
      </c>
    </row>
    <row r="193" spans="1:30" x14ac:dyDescent="0.25">
      <c r="H193" t="s">
        <v>463</v>
      </c>
    </row>
    <row r="194" spans="1:30" x14ac:dyDescent="0.25">
      <c r="A194">
        <v>94</v>
      </c>
      <c r="B194">
        <v>3925</v>
      </c>
      <c r="C194" t="s">
        <v>464</v>
      </c>
      <c r="D194" t="s">
        <v>465</v>
      </c>
      <c r="E194" t="s">
        <v>466</v>
      </c>
      <c r="F194" t="s">
        <v>467</v>
      </c>
      <c r="G194" t="str">
        <f>"00015107"</f>
        <v>00015107</v>
      </c>
      <c r="H194" t="s">
        <v>468</v>
      </c>
      <c r="I194">
        <v>0</v>
      </c>
      <c r="J194">
        <v>0</v>
      </c>
      <c r="K194">
        <v>0</v>
      </c>
      <c r="L194">
        <v>200</v>
      </c>
      <c r="M194">
        <v>0</v>
      </c>
      <c r="N194">
        <v>70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57</v>
      </c>
      <c r="W194">
        <v>399</v>
      </c>
      <c r="X194">
        <v>0</v>
      </c>
      <c r="Z194">
        <v>0</v>
      </c>
      <c r="AA194">
        <v>0</v>
      </c>
      <c r="AB194">
        <v>0</v>
      </c>
      <c r="AC194">
        <v>0</v>
      </c>
      <c r="AD194" t="s">
        <v>469</v>
      </c>
    </row>
    <row r="195" spans="1:30" x14ac:dyDescent="0.25">
      <c r="H195" t="s">
        <v>142</v>
      </c>
    </row>
    <row r="196" spans="1:30" x14ac:dyDescent="0.25">
      <c r="A196">
        <v>95</v>
      </c>
      <c r="B196">
        <v>4612</v>
      </c>
      <c r="C196" t="s">
        <v>470</v>
      </c>
      <c r="D196" t="s">
        <v>123</v>
      </c>
      <c r="E196" t="s">
        <v>373</v>
      </c>
      <c r="F196" t="s">
        <v>471</v>
      </c>
      <c r="G196" t="str">
        <f>"00295122"</f>
        <v>00295122</v>
      </c>
      <c r="H196" t="s">
        <v>472</v>
      </c>
      <c r="I196">
        <v>0</v>
      </c>
      <c r="J196">
        <v>0</v>
      </c>
      <c r="K196">
        <v>0</v>
      </c>
      <c r="L196">
        <v>200</v>
      </c>
      <c r="M196">
        <v>0</v>
      </c>
      <c r="N196">
        <v>30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11</v>
      </c>
      <c r="W196">
        <v>77</v>
      </c>
      <c r="X196">
        <v>0</v>
      </c>
      <c r="Z196">
        <v>0</v>
      </c>
      <c r="AA196">
        <v>0</v>
      </c>
      <c r="AB196">
        <v>15</v>
      </c>
      <c r="AC196">
        <v>255</v>
      </c>
      <c r="AD196" t="s">
        <v>473</v>
      </c>
    </row>
    <row r="197" spans="1:30" x14ac:dyDescent="0.25">
      <c r="H197" t="s">
        <v>474</v>
      </c>
    </row>
    <row r="198" spans="1:30" x14ac:dyDescent="0.25">
      <c r="A198">
        <v>96</v>
      </c>
      <c r="B198">
        <v>4612</v>
      </c>
      <c r="C198" t="s">
        <v>470</v>
      </c>
      <c r="D198" t="s">
        <v>123</v>
      </c>
      <c r="E198" t="s">
        <v>373</v>
      </c>
      <c r="F198" t="s">
        <v>471</v>
      </c>
      <c r="G198" t="str">
        <f>"00295122"</f>
        <v>00295122</v>
      </c>
      <c r="H198" t="s">
        <v>472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30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11</v>
      </c>
      <c r="W198">
        <v>77</v>
      </c>
      <c r="X198">
        <v>6</v>
      </c>
      <c r="Y198">
        <v>1102</v>
      </c>
      <c r="Z198">
        <v>0</v>
      </c>
      <c r="AA198">
        <v>0</v>
      </c>
      <c r="AB198">
        <v>15</v>
      </c>
      <c r="AC198">
        <v>255</v>
      </c>
      <c r="AD198" t="s">
        <v>473</v>
      </c>
    </row>
    <row r="199" spans="1:30" x14ac:dyDescent="0.25">
      <c r="H199" t="s">
        <v>474</v>
      </c>
    </row>
    <row r="200" spans="1:30" x14ac:dyDescent="0.25">
      <c r="A200">
        <v>97</v>
      </c>
      <c r="B200">
        <v>3568</v>
      </c>
      <c r="C200" t="s">
        <v>475</v>
      </c>
      <c r="D200" t="s">
        <v>476</v>
      </c>
      <c r="E200" t="s">
        <v>182</v>
      </c>
      <c r="F200" t="s">
        <v>477</v>
      </c>
      <c r="G200" t="str">
        <f>"00014341"</f>
        <v>00014341</v>
      </c>
      <c r="H200">
        <v>770</v>
      </c>
      <c r="I200">
        <v>0</v>
      </c>
      <c r="J200">
        <v>0</v>
      </c>
      <c r="K200">
        <v>0</v>
      </c>
      <c r="L200">
        <v>200</v>
      </c>
      <c r="M200">
        <v>0</v>
      </c>
      <c r="N200">
        <v>70</v>
      </c>
      <c r="O200">
        <v>0</v>
      </c>
      <c r="P200">
        <v>30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45</v>
      </c>
      <c r="W200">
        <v>315</v>
      </c>
      <c r="X200">
        <v>0</v>
      </c>
      <c r="Z200">
        <v>0</v>
      </c>
      <c r="AA200">
        <v>0</v>
      </c>
      <c r="AB200">
        <v>0</v>
      </c>
      <c r="AC200">
        <v>0</v>
      </c>
      <c r="AD200">
        <v>1385</v>
      </c>
    </row>
    <row r="201" spans="1:30" x14ac:dyDescent="0.25">
      <c r="H201" t="s">
        <v>478</v>
      </c>
    </row>
    <row r="202" spans="1:30" x14ac:dyDescent="0.25">
      <c r="A202">
        <v>98</v>
      </c>
      <c r="B202">
        <v>4372</v>
      </c>
      <c r="C202" t="s">
        <v>479</v>
      </c>
      <c r="D202" t="s">
        <v>126</v>
      </c>
      <c r="E202" t="s">
        <v>52</v>
      </c>
      <c r="F202" t="s">
        <v>480</v>
      </c>
      <c r="G202" t="str">
        <f>"00358416"</f>
        <v>00358416</v>
      </c>
      <c r="H202" t="s">
        <v>361</v>
      </c>
      <c r="I202">
        <v>0</v>
      </c>
      <c r="J202">
        <v>0</v>
      </c>
      <c r="K202">
        <v>0</v>
      </c>
      <c r="L202">
        <v>200</v>
      </c>
      <c r="M202">
        <v>0</v>
      </c>
      <c r="N202">
        <v>70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54</v>
      </c>
      <c r="W202">
        <v>378</v>
      </c>
      <c r="X202">
        <v>0</v>
      </c>
      <c r="Z202">
        <v>0</v>
      </c>
      <c r="AA202">
        <v>0</v>
      </c>
      <c r="AB202">
        <v>0</v>
      </c>
      <c r="AC202">
        <v>0</v>
      </c>
      <c r="AD202" t="s">
        <v>481</v>
      </c>
    </row>
    <row r="203" spans="1:30" x14ac:dyDescent="0.25">
      <c r="H203">
        <v>1104</v>
      </c>
    </row>
    <row r="204" spans="1:30" x14ac:dyDescent="0.25">
      <c r="A204">
        <v>99</v>
      </c>
      <c r="B204">
        <v>4978</v>
      </c>
      <c r="C204" t="s">
        <v>482</v>
      </c>
      <c r="D204" t="s">
        <v>483</v>
      </c>
      <c r="E204" t="s">
        <v>91</v>
      </c>
      <c r="F204" t="s">
        <v>484</v>
      </c>
      <c r="G204" t="str">
        <f>"00362554"</f>
        <v>00362554</v>
      </c>
      <c r="H204" t="s">
        <v>485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70</v>
      </c>
      <c r="O204">
        <v>30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84</v>
      </c>
      <c r="W204">
        <v>588</v>
      </c>
      <c r="X204">
        <v>0</v>
      </c>
      <c r="Z204">
        <v>0</v>
      </c>
      <c r="AA204">
        <v>0</v>
      </c>
      <c r="AB204">
        <v>0</v>
      </c>
      <c r="AC204">
        <v>0</v>
      </c>
      <c r="AD204" t="s">
        <v>486</v>
      </c>
    </row>
    <row r="205" spans="1:30" x14ac:dyDescent="0.25">
      <c r="H205" t="s">
        <v>487</v>
      </c>
    </row>
    <row r="206" spans="1:30" x14ac:dyDescent="0.25">
      <c r="A206">
        <v>100</v>
      </c>
      <c r="B206">
        <v>1872</v>
      </c>
      <c r="C206" t="s">
        <v>488</v>
      </c>
      <c r="D206" t="s">
        <v>466</v>
      </c>
      <c r="E206" t="s">
        <v>46</v>
      </c>
      <c r="F206" t="s">
        <v>489</v>
      </c>
      <c r="G206" t="str">
        <f>"00012939"</f>
        <v>00012939</v>
      </c>
      <c r="H206" t="s">
        <v>490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30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53</v>
      </c>
      <c r="W206">
        <v>371</v>
      </c>
      <c r="X206">
        <v>0</v>
      </c>
      <c r="Z206">
        <v>0</v>
      </c>
      <c r="AA206">
        <v>0</v>
      </c>
      <c r="AB206">
        <v>0</v>
      </c>
      <c r="AC206">
        <v>0</v>
      </c>
      <c r="AD206" t="s">
        <v>491</v>
      </c>
    </row>
    <row r="207" spans="1:30" x14ac:dyDescent="0.25">
      <c r="H207" t="s">
        <v>121</v>
      </c>
    </row>
    <row r="208" spans="1:30" x14ac:dyDescent="0.25">
      <c r="A208">
        <v>101</v>
      </c>
      <c r="B208">
        <v>514</v>
      </c>
      <c r="C208" t="s">
        <v>492</v>
      </c>
      <c r="D208" t="s">
        <v>493</v>
      </c>
      <c r="E208" t="s">
        <v>494</v>
      </c>
      <c r="F208" t="s">
        <v>495</v>
      </c>
      <c r="G208" t="str">
        <f>"201406010018"</f>
        <v>201406010018</v>
      </c>
      <c r="H208" t="s">
        <v>496</v>
      </c>
      <c r="I208">
        <v>0</v>
      </c>
      <c r="J208">
        <v>0</v>
      </c>
      <c r="K208">
        <v>0</v>
      </c>
      <c r="L208">
        <v>200</v>
      </c>
      <c r="M208">
        <v>0</v>
      </c>
      <c r="N208">
        <v>70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25</v>
      </c>
      <c r="W208">
        <v>175</v>
      </c>
      <c r="X208">
        <v>0</v>
      </c>
      <c r="Z208">
        <v>0</v>
      </c>
      <c r="AA208">
        <v>0</v>
      </c>
      <c r="AB208">
        <v>8</v>
      </c>
      <c r="AC208">
        <v>136</v>
      </c>
      <c r="AD208" t="s">
        <v>497</v>
      </c>
    </row>
    <row r="209" spans="1:30" x14ac:dyDescent="0.25">
      <c r="H209" t="s">
        <v>498</v>
      </c>
    </row>
    <row r="210" spans="1:30" x14ac:dyDescent="0.25">
      <c r="A210">
        <v>102</v>
      </c>
      <c r="B210">
        <v>3524</v>
      </c>
      <c r="C210" t="s">
        <v>499</v>
      </c>
      <c r="D210" t="s">
        <v>341</v>
      </c>
      <c r="E210" t="s">
        <v>193</v>
      </c>
      <c r="F210" t="s">
        <v>500</v>
      </c>
      <c r="G210" t="str">
        <f>"00014881"</f>
        <v>00014881</v>
      </c>
      <c r="H210" t="s">
        <v>501</v>
      </c>
      <c r="I210">
        <v>0</v>
      </c>
      <c r="J210">
        <v>0</v>
      </c>
      <c r="K210">
        <v>0</v>
      </c>
      <c r="L210">
        <v>200</v>
      </c>
      <c r="M210">
        <v>0</v>
      </c>
      <c r="N210">
        <v>70</v>
      </c>
      <c r="O210">
        <v>30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41</v>
      </c>
      <c r="W210">
        <v>287</v>
      </c>
      <c r="X210">
        <v>0</v>
      </c>
      <c r="Z210">
        <v>0</v>
      </c>
      <c r="AA210">
        <v>0</v>
      </c>
      <c r="AB210">
        <v>0</v>
      </c>
      <c r="AC210">
        <v>0</v>
      </c>
      <c r="AD210" t="s">
        <v>502</v>
      </c>
    </row>
    <row r="211" spans="1:30" x14ac:dyDescent="0.25">
      <c r="H211" t="s">
        <v>503</v>
      </c>
    </row>
    <row r="212" spans="1:30" x14ac:dyDescent="0.25">
      <c r="A212">
        <v>103</v>
      </c>
      <c r="B212">
        <v>2708</v>
      </c>
      <c r="C212" t="s">
        <v>504</v>
      </c>
      <c r="D212" t="s">
        <v>505</v>
      </c>
      <c r="E212" t="s">
        <v>39</v>
      </c>
      <c r="F212" t="s">
        <v>506</v>
      </c>
      <c r="G212" t="str">
        <f>"201511015440"</f>
        <v>201511015440</v>
      </c>
      <c r="H212">
        <v>693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70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84</v>
      </c>
      <c r="W212">
        <v>588</v>
      </c>
      <c r="X212">
        <v>0</v>
      </c>
      <c r="Z212">
        <v>0</v>
      </c>
      <c r="AA212">
        <v>0</v>
      </c>
      <c r="AB212">
        <v>0</v>
      </c>
      <c r="AC212">
        <v>0</v>
      </c>
      <c r="AD212">
        <v>1351</v>
      </c>
    </row>
    <row r="213" spans="1:30" x14ac:dyDescent="0.25">
      <c r="H213" t="s">
        <v>276</v>
      </c>
    </row>
    <row r="214" spans="1:30" x14ac:dyDescent="0.25">
      <c r="A214">
        <v>104</v>
      </c>
      <c r="B214">
        <v>3282</v>
      </c>
      <c r="C214" t="s">
        <v>507</v>
      </c>
      <c r="D214" t="s">
        <v>31</v>
      </c>
      <c r="E214" t="s">
        <v>22</v>
      </c>
      <c r="F214" t="s">
        <v>508</v>
      </c>
      <c r="G214" t="str">
        <f>"00011346"</f>
        <v>00011346</v>
      </c>
      <c r="H214" t="s">
        <v>232</v>
      </c>
      <c r="I214">
        <v>0</v>
      </c>
      <c r="J214">
        <v>0</v>
      </c>
      <c r="K214">
        <v>0</v>
      </c>
      <c r="L214">
        <v>200</v>
      </c>
      <c r="M214">
        <v>0</v>
      </c>
      <c r="N214">
        <v>30</v>
      </c>
      <c r="O214">
        <v>30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31</v>
      </c>
      <c r="W214">
        <v>217</v>
      </c>
      <c r="X214">
        <v>0</v>
      </c>
      <c r="Z214">
        <v>0</v>
      </c>
      <c r="AA214">
        <v>0</v>
      </c>
      <c r="AB214">
        <v>0</v>
      </c>
      <c r="AC214">
        <v>0</v>
      </c>
      <c r="AD214" t="s">
        <v>509</v>
      </c>
    </row>
    <row r="215" spans="1:30" x14ac:dyDescent="0.25">
      <c r="H215" t="s">
        <v>121</v>
      </c>
    </row>
    <row r="216" spans="1:30" x14ac:dyDescent="0.25">
      <c r="A216">
        <v>105</v>
      </c>
      <c r="B216">
        <v>3184</v>
      </c>
      <c r="C216" t="s">
        <v>510</v>
      </c>
      <c r="D216" t="s">
        <v>170</v>
      </c>
      <c r="E216" t="s">
        <v>511</v>
      </c>
      <c r="F216" t="s">
        <v>512</v>
      </c>
      <c r="G216" t="str">
        <f>"00329526"</f>
        <v>00329526</v>
      </c>
      <c r="H216" t="s">
        <v>513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70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84</v>
      </c>
      <c r="W216">
        <v>588</v>
      </c>
      <c r="X216">
        <v>0</v>
      </c>
      <c r="Z216">
        <v>0</v>
      </c>
      <c r="AA216">
        <v>0</v>
      </c>
      <c r="AB216">
        <v>0</v>
      </c>
      <c r="AC216">
        <v>0</v>
      </c>
      <c r="AD216" t="s">
        <v>514</v>
      </c>
    </row>
    <row r="217" spans="1:30" x14ac:dyDescent="0.25">
      <c r="H217">
        <v>1104</v>
      </c>
    </row>
    <row r="218" spans="1:30" x14ac:dyDescent="0.25">
      <c r="A218">
        <v>106</v>
      </c>
      <c r="B218">
        <v>4033</v>
      </c>
      <c r="C218" t="s">
        <v>515</v>
      </c>
      <c r="D218" t="s">
        <v>272</v>
      </c>
      <c r="E218" t="s">
        <v>516</v>
      </c>
      <c r="F218" t="s">
        <v>517</v>
      </c>
      <c r="G218" t="str">
        <f>"00014870"</f>
        <v>00014870</v>
      </c>
      <c r="H218" t="s">
        <v>172</v>
      </c>
      <c r="I218">
        <v>0</v>
      </c>
      <c r="J218">
        <v>0</v>
      </c>
      <c r="K218">
        <v>0</v>
      </c>
      <c r="L218">
        <v>200</v>
      </c>
      <c r="M218">
        <v>0</v>
      </c>
      <c r="N218">
        <v>30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58</v>
      </c>
      <c r="W218">
        <v>406</v>
      </c>
      <c r="X218">
        <v>0</v>
      </c>
      <c r="Z218">
        <v>0</v>
      </c>
      <c r="AA218">
        <v>0</v>
      </c>
      <c r="AB218">
        <v>0</v>
      </c>
      <c r="AC218">
        <v>0</v>
      </c>
      <c r="AD218" t="s">
        <v>518</v>
      </c>
    </row>
    <row r="219" spans="1:30" x14ac:dyDescent="0.25">
      <c r="H219" t="s">
        <v>56</v>
      </c>
    </row>
    <row r="220" spans="1:30" x14ac:dyDescent="0.25">
      <c r="A220">
        <v>107</v>
      </c>
      <c r="B220">
        <v>3701</v>
      </c>
      <c r="C220" t="s">
        <v>364</v>
      </c>
      <c r="D220" t="s">
        <v>365</v>
      </c>
      <c r="E220" t="s">
        <v>22</v>
      </c>
      <c r="F220" t="s">
        <v>366</v>
      </c>
      <c r="G220" t="str">
        <f>"00081053"</f>
        <v>00081053</v>
      </c>
      <c r="H220" t="s">
        <v>367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30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84</v>
      </c>
      <c r="W220">
        <v>588</v>
      </c>
      <c r="X220">
        <v>0</v>
      </c>
      <c r="Z220">
        <v>0</v>
      </c>
      <c r="AA220">
        <v>0</v>
      </c>
      <c r="AB220">
        <v>0</v>
      </c>
      <c r="AC220">
        <v>0</v>
      </c>
      <c r="AD220" t="s">
        <v>519</v>
      </c>
    </row>
    <row r="221" spans="1:30" x14ac:dyDescent="0.25">
      <c r="H221" t="s">
        <v>234</v>
      </c>
    </row>
    <row r="222" spans="1:30" x14ac:dyDescent="0.25">
      <c r="A222">
        <v>108</v>
      </c>
      <c r="B222">
        <v>3075</v>
      </c>
      <c r="C222" t="s">
        <v>520</v>
      </c>
      <c r="D222" t="s">
        <v>46</v>
      </c>
      <c r="E222" t="s">
        <v>52</v>
      </c>
      <c r="F222" t="s">
        <v>521</v>
      </c>
      <c r="G222" t="str">
        <f>"00013606"</f>
        <v>00013606</v>
      </c>
      <c r="H222" t="s">
        <v>522</v>
      </c>
      <c r="I222">
        <v>0</v>
      </c>
      <c r="J222">
        <v>400</v>
      </c>
      <c r="K222">
        <v>0</v>
      </c>
      <c r="L222">
        <v>0</v>
      </c>
      <c r="M222">
        <v>0</v>
      </c>
      <c r="N222">
        <v>70</v>
      </c>
      <c r="O222">
        <v>0</v>
      </c>
      <c r="P222">
        <v>0</v>
      </c>
      <c r="Q222">
        <v>70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Z222">
        <v>1</v>
      </c>
      <c r="AA222">
        <v>0</v>
      </c>
      <c r="AB222">
        <v>0</v>
      </c>
      <c r="AC222">
        <v>0</v>
      </c>
      <c r="AD222" t="s">
        <v>523</v>
      </c>
    </row>
    <row r="223" spans="1:30" x14ac:dyDescent="0.25">
      <c r="H223" t="s">
        <v>36</v>
      </c>
    </row>
    <row r="224" spans="1:30" x14ac:dyDescent="0.25">
      <c r="A224">
        <v>109</v>
      </c>
      <c r="B224">
        <v>3700</v>
      </c>
      <c r="C224" t="s">
        <v>524</v>
      </c>
      <c r="D224" t="s">
        <v>525</v>
      </c>
      <c r="E224" t="s">
        <v>526</v>
      </c>
      <c r="F224" t="s">
        <v>527</v>
      </c>
      <c r="G224" t="str">
        <f>"00013989"</f>
        <v>00013989</v>
      </c>
      <c r="H224">
        <v>704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30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84</v>
      </c>
      <c r="W224">
        <v>588</v>
      </c>
      <c r="X224">
        <v>0</v>
      </c>
      <c r="Z224">
        <v>1</v>
      </c>
      <c r="AA224">
        <v>0</v>
      </c>
      <c r="AB224">
        <v>0</v>
      </c>
      <c r="AC224">
        <v>0</v>
      </c>
      <c r="AD224">
        <v>1322</v>
      </c>
    </row>
    <row r="225" spans="1:30" x14ac:dyDescent="0.25">
      <c r="H225">
        <v>1103</v>
      </c>
    </row>
    <row r="226" spans="1:30" x14ac:dyDescent="0.25">
      <c r="A226">
        <v>110</v>
      </c>
      <c r="B226">
        <v>2216</v>
      </c>
      <c r="C226" t="s">
        <v>528</v>
      </c>
      <c r="D226" t="s">
        <v>14</v>
      </c>
      <c r="E226" t="s">
        <v>22</v>
      </c>
      <c r="F226" t="s">
        <v>529</v>
      </c>
      <c r="G226" t="str">
        <f>"201511017463"</f>
        <v>201511017463</v>
      </c>
      <c r="H226" t="s">
        <v>530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50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84</v>
      </c>
      <c r="W226">
        <v>588</v>
      </c>
      <c r="X226">
        <v>0</v>
      </c>
      <c r="Z226">
        <v>0</v>
      </c>
      <c r="AA226">
        <v>0</v>
      </c>
      <c r="AB226">
        <v>0</v>
      </c>
      <c r="AC226">
        <v>0</v>
      </c>
      <c r="AD226" t="s">
        <v>531</v>
      </c>
    </row>
    <row r="227" spans="1:30" x14ac:dyDescent="0.25">
      <c r="H227" t="s">
        <v>532</v>
      </c>
    </row>
    <row r="228" spans="1:30" x14ac:dyDescent="0.25">
      <c r="A228">
        <v>111</v>
      </c>
      <c r="B228">
        <v>421</v>
      </c>
      <c r="C228" t="s">
        <v>533</v>
      </c>
      <c r="D228" t="s">
        <v>435</v>
      </c>
      <c r="E228" t="s">
        <v>70</v>
      </c>
      <c r="F228" t="s">
        <v>534</v>
      </c>
      <c r="G228" t="str">
        <f>"00295465"</f>
        <v>00295465</v>
      </c>
      <c r="H228" t="s">
        <v>535</v>
      </c>
      <c r="I228">
        <v>0</v>
      </c>
      <c r="J228">
        <v>0</v>
      </c>
      <c r="K228">
        <v>0</v>
      </c>
      <c r="L228">
        <v>0</v>
      </c>
      <c r="M228">
        <v>100</v>
      </c>
      <c r="N228">
        <v>70</v>
      </c>
      <c r="O228">
        <v>0</v>
      </c>
      <c r="P228">
        <v>0</v>
      </c>
      <c r="Q228">
        <v>0</v>
      </c>
      <c r="R228">
        <v>30</v>
      </c>
      <c r="S228">
        <v>0</v>
      </c>
      <c r="T228">
        <v>0</v>
      </c>
      <c r="U228">
        <v>0</v>
      </c>
      <c r="V228">
        <v>39</v>
      </c>
      <c r="W228">
        <v>273</v>
      </c>
      <c r="X228">
        <v>0</v>
      </c>
      <c r="Z228">
        <v>0</v>
      </c>
      <c r="AA228">
        <v>0</v>
      </c>
      <c r="AB228">
        <v>0</v>
      </c>
      <c r="AC228">
        <v>0</v>
      </c>
      <c r="AD228" t="s">
        <v>536</v>
      </c>
    </row>
    <row r="229" spans="1:30" x14ac:dyDescent="0.25">
      <c r="H229">
        <v>1100</v>
      </c>
    </row>
    <row r="230" spans="1:30" x14ac:dyDescent="0.25">
      <c r="A230">
        <v>112</v>
      </c>
      <c r="B230">
        <v>2067</v>
      </c>
      <c r="C230" t="s">
        <v>537</v>
      </c>
      <c r="D230" t="s">
        <v>45</v>
      </c>
      <c r="E230" t="s">
        <v>416</v>
      </c>
      <c r="F230" t="s">
        <v>538</v>
      </c>
      <c r="G230" t="str">
        <f>"00316550"</f>
        <v>00316550</v>
      </c>
      <c r="H230" t="s">
        <v>539</v>
      </c>
      <c r="I230">
        <v>0</v>
      </c>
      <c r="J230">
        <v>0</v>
      </c>
      <c r="K230">
        <v>0</v>
      </c>
      <c r="L230">
        <v>200</v>
      </c>
      <c r="M230">
        <v>0</v>
      </c>
      <c r="N230">
        <v>70</v>
      </c>
      <c r="O230">
        <v>30</v>
      </c>
      <c r="P230">
        <v>0</v>
      </c>
      <c r="Q230">
        <v>0</v>
      </c>
      <c r="R230">
        <v>30</v>
      </c>
      <c r="S230">
        <v>0</v>
      </c>
      <c r="T230">
        <v>0</v>
      </c>
      <c r="U230">
        <v>0</v>
      </c>
      <c r="V230">
        <v>2</v>
      </c>
      <c r="W230">
        <v>14</v>
      </c>
      <c r="X230">
        <v>0</v>
      </c>
      <c r="Z230">
        <v>0</v>
      </c>
      <c r="AA230">
        <v>0</v>
      </c>
      <c r="AB230">
        <v>0</v>
      </c>
      <c r="AC230">
        <v>0</v>
      </c>
      <c r="AD230" t="s">
        <v>540</v>
      </c>
    </row>
    <row r="231" spans="1:30" x14ac:dyDescent="0.25">
      <c r="H231" t="s">
        <v>541</v>
      </c>
    </row>
    <row r="232" spans="1:30" x14ac:dyDescent="0.25">
      <c r="A232">
        <v>113</v>
      </c>
      <c r="B232">
        <v>2496</v>
      </c>
      <c r="C232" t="s">
        <v>542</v>
      </c>
      <c r="D232" t="s">
        <v>543</v>
      </c>
      <c r="E232" t="s">
        <v>379</v>
      </c>
      <c r="F232" t="s">
        <v>544</v>
      </c>
      <c r="G232" t="str">
        <f>"00103206"</f>
        <v>00103206</v>
      </c>
      <c r="H232" t="s">
        <v>545</v>
      </c>
      <c r="I232">
        <v>0</v>
      </c>
      <c r="J232">
        <v>0</v>
      </c>
      <c r="K232">
        <v>200</v>
      </c>
      <c r="L232">
        <v>0</v>
      </c>
      <c r="M232">
        <v>100</v>
      </c>
      <c r="N232">
        <v>30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37</v>
      </c>
      <c r="W232">
        <v>259</v>
      </c>
      <c r="X232">
        <v>0</v>
      </c>
      <c r="Z232">
        <v>0</v>
      </c>
      <c r="AA232">
        <v>0</v>
      </c>
      <c r="AB232">
        <v>0</v>
      </c>
      <c r="AC232">
        <v>0</v>
      </c>
      <c r="AD232" t="s">
        <v>546</v>
      </c>
    </row>
    <row r="233" spans="1:30" x14ac:dyDescent="0.25">
      <c r="H233" t="s">
        <v>121</v>
      </c>
    </row>
    <row r="234" spans="1:30" x14ac:dyDescent="0.25">
      <c r="A234">
        <v>114</v>
      </c>
      <c r="B234">
        <v>1555</v>
      </c>
      <c r="C234" t="s">
        <v>547</v>
      </c>
      <c r="D234" t="s">
        <v>39</v>
      </c>
      <c r="E234" t="s">
        <v>548</v>
      </c>
      <c r="F234" t="s">
        <v>549</v>
      </c>
      <c r="G234" t="str">
        <f>"00303213"</f>
        <v>00303213</v>
      </c>
      <c r="H234">
        <v>550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70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76</v>
      </c>
      <c r="W234">
        <v>532</v>
      </c>
      <c r="X234">
        <v>0</v>
      </c>
      <c r="Z234">
        <v>0</v>
      </c>
      <c r="AA234">
        <v>0</v>
      </c>
      <c r="AB234">
        <v>8</v>
      </c>
      <c r="AC234">
        <v>136</v>
      </c>
      <c r="AD234">
        <v>1288</v>
      </c>
    </row>
    <row r="235" spans="1:30" x14ac:dyDescent="0.25">
      <c r="H235">
        <v>1103</v>
      </c>
    </row>
    <row r="236" spans="1:30" x14ac:dyDescent="0.25">
      <c r="A236">
        <v>115</v>
      </c>
      <c r="B236">
        <v>988</v>
      </c>
      <c r="C236" t="s">
        <v>281</v>
      </c>
      <c r="D236" t="s">
        <v>550</v>
      </c>
      <c r="E236" t="s">
        <v>551</v>
      </c>
      <c r="F236" t="s">
        <v>552</v>
      </c>
      <c r="G236" t="str">
        <f>"00030250"</f>
        <v>00030250</v>
      </c>
      <c r="H236" t="s">
        <v>395</v>
      </c>
      <c r="I236">
        <v>0</v>
      </c>
      <c r="J236">
        <v>0</v>
      </c>
      <c r="K236">
        <v>0</v>
      </c>
      <c r="L236">
        <v>260</v>
      </c>
      <c r="M236">
        <v>0</v>
      </c>
      <c r="N236">
        <v>70</v>
      </c>
      <c r="O236">
        <v>70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30</v>
      </c>
      <c r="W236">
        <v>210</v>
      </c>
      <c r="X236">
        <v>0</v>
      </c>
      <c r="Z236">
        <v>0</v>
      </c>
      <c r="AA236">
        <v>0</v>
      </c>
      <c r="AB236">
        <v>0</v>
      </c>
      <c r="AC236">
        <v>0</v>
      </c>
      <c r="AD236" t="s">
        <v>553</v>
      </c>
    </row>
    <row r="237" spans="1:30" x14ac:dyDescent="0.25">
      <c r="H237" t="s">
        <v>541</v>
      </c>
    </row>
    <row r="238" spans="1:30" x14ac:dyDescent="0.25">
      <c r="A238">
        <v>116</v>
      </c>
      <c r="B238">
        <v>4241</v>
      </c>
      <c r="C238" t="s">
        <v>554</v>
      </c>
      <c r="D238" t="s">
        <v>555</v>
      </c>
      <c r="E238" t="s">
        <v>70</v>
      </c>
      <c r="F238" t="s">
        <v>556</v>
      </c>
      <c r="G238" t="str">
        <f>"00348121"</f>
        <v>00348121</v>
      </c>
      <c r="H238" t="s">
        <v>557</v>
      </c>
      <c r="I238">
        <v>0</v>
      </c>
      <c r="J238">
        <v>0</v>
      </c>
      <c r="K238">
        <v>0</v>
      </c>
      <c r="L238">
        <v>0</v>
      </c>
      <c r="M238">
        <v>100</v>
      </c>
      <c r="N238">
        <v>30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66</v>
      </c>
      <c r="W238">
        <v>462</v>
      </c>
      <c r="X238">
        <v>0</v>
      </c>
      <c r="Z238">
        <v>0</v>
      </c>
      <c r="AA238">
        <v>0</v>
      </c>
      <c r="AB238">
        <v>0</v>
      </c>
      <c r="AC238">
        <v>0</v>
      </c>
      <c r="AD238" t="s">
        <v>558</v>
      </c>
    </row>
    <row r="239" spans="1:30" x14ac:dyDescent="0.25">
      <c r="H239" t="s">
        <v>559</v>
      </c>
    </row>
    <row r="240" spans="1:30" x14ac:dyDescent="0.25">
      <c r="A240">
        <v>117</v>
      </c>
      <c r="B240">
        <v>3602</v>
      </c>
      <c r="C240" t="s">
        <v>560</v>
      </c>
      <c r="D240" t="s">
        <v>561</v>
      </c>
      <c r="E240" t="s">
        <v>561</v>
      </c>
      <c r="F240" t="s">
        <v>562</v>
      </c>
      <c r="G240" t="str">
        <f>"00015344"</f>
        <v>00015344</v>
      </c>
      <c r="H240" t="s">
        <v>423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70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15</v>
      </c>
      <c r="W240">
        <v>105</v>
      </c>
      <c r="X240">
        <v>6</v>
      </c>
      <c r="Y240">
        <v>1102</v>
      </c>
      <c r="Z240">
        <v>0</v>
      </c>
      <c r="AA240">
        <v>0</v>
      </c>
      <c r="AB240">
        <v>24</v>
      </c>
      <c r="AC240">
        <v>408</v>
      </c>
      <c r="AD240" t="s">
        <v>563</v>
      </c>
    </row>
    <row r="241" spans="1:30" x14ac:dyDescent="0.25">
      <c r="H241">
        <v>1102</v>
      </c>
    </row>
    <row r="242" spans="1:30" x14ac:dyDescent="0.25">
      <c r="A242">
        <v>118</v>
      </c>
      <c r="B242">
        <v>1070</v>
      </c>
      <c r="C242" t="s">
        <v>564</v>
      </c>
      <c r="D242" t="s">
        <v>565</v>
      </c>
      <c r="E242" t="s">
        <v>566</v>
      </c>
      <c r="F242" t="s">
        <v>567</v>
      </c>
      <c r="G242" t="str">
        <f>"00012960"</f>
        <v>00012960</v>
      </c>
      <c r="H242" t="s">
        <v>568</v>
      </c>
      <c r="I242">
        <v>0</v>
      </c>
      <c r="J242">
        <v>0</v>
      </c>
      <c r="K242">
        <v>0</v>
      </c>
      <c r="L242">
        <v>200</v>
      </c>
      <c r="M242">
        <v>0</v>
      </c>
      <c r="N242">
        <v>70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35</v>
      </c>
      <c r="W242">
        <v>245</v>
      </c>
      <c r="X242">
        <v>0</v>
      </c>
      <c r="Z242">
        <v>0</v>
      </c>
      <c r="AA242">
        <v>0</v>
      </c>
      <c r="AB242">
        <v>0</v>
      </c>
      <c r="AC242">
        <v>0</v>
      </c>
      <c r="AD242" t="s">
        <v>569</v>
      </c>
    </row>
    <row r="243" spans="1:30" x14ac:dyDescent="0.25">
      <c r="H243" t="s">
        <v>67</v>
      </c>
    </row>
    <row r="244" spans="1:30" x14ac:dyDescent="0.25">
      <c r="A244">
        <v>119</v>
      </c>
      <c r="B244">
        <v>406</v>
      </c>
      <c r="C244" t="s">
        <v>570</v>
      </c>
      <c r="D244" t="s">
        <v>571</v>
      </c>
      <c r="E244" t="s">
        <v>572</v>
      </c>
      <c r="F244" t="s">
        <v>573</v>
      </c>
      <c r="G244" t="str">
        <f>"00036805"</f>
        <v>00036805</v>
      </c>
      <c r="H244" t="s">
        <v>574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70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60</v>
      </c>
      <c r="W244">
        <v>420</v>
      </c>
      <c r="X244">
        <v>0</v>
      </c>
      <c r="Z244">
        <v>0</v>
      </c>
      <c r="AA244">
        <v>0</v>
      </c>
      <c r="AB244">
        <v>0</v>
      </c>
      <c r="AC244">
        <v>0</v>
      </c>
      <c r="AD244" t="s">
        <v>575</v>
      </c>
    </row>
    <row r="245" spans="1:30" x14ac:dyDescent="0.25">
      <c r="H245" t="s">
        <v>576</v>
      </c>
    </row>
    <row r="246" spans="1:30" x14ac:dyDescent="0.25">
      <c r="A246">
        <v>120</v>
      </c>
      <c r="B246">
        <v>1961</v>
      </c>
      <c r="C246" t="s">
        <v>372</v>
      </c>
      <c r="D246" t="s">
        <v>126</v>
      </c>
      <c r="E246" t="s">
        <v>91</v>
      </c>
      <c r="F246" t="s">
        <v>577</v>
      </c>
      <c r="G246" t="str">
        <f>"201511006442"</f>
        <v>201511006442</v>
      </c>
      <c r="H246" t="s">
        <v>578</v>
      </c>
      <c r="I246">
        <v>0</v>
      </c>
      <c r="J246">
        <v>0</v>
      </c>
      <c r="K246">
        <v>0</v>
      </c>
      <c r="L246">
        <v>200</v>
      </c>
      <c r="M246">
        <v>0</v>
      </c>
      <c r="N246">
        <v>30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46</v>
      </c>
      <c r="W246">
        <v>322</v>
      </c>
      <c r="X246">
        <v>0</v>
      </c>
      <c r="Z246">
        <v>0</v>
      </c>
      <c r="AA246">
        <v>0</v>
      </c>
      <c r="AB246">
        <v>0</v>
      </c>
      <c r="AC246">
        <v>0</v>
      </c>
      <c r="AD246" t="s">
        <v>579</v>
      </c>
    </row>
    <row r="247" spans="1:30" x14ac:dyDescent="0.25">
      <c r="H247" t="s">
        <v>474</v>
      </c>
    </row>
    <row r="248" spans="1:30" x14ac:dyDescent="0.25">
      <c r="A248">
        <v>121</v>
      </c>
      <c r="B248">
        <v>1625</v>
      </c>
      <c r="C248" t="s">
        <v>580</v>
      </c>
      <c r="D248" t="s">
        <v>59</v>
      </c>
      <c r="E248" t="s">
        <v>14</v>
      </c>
      <c r="F248" t="s">
        <v>581</v>
      </c>
      <c r="G248" t="str">
        <f>"00323864"</f>
        <v>00323864</v>
      </c>
      <c r="H248" t="s">
        <v>582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50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84</v>
      </c>
      <c r="W248">
        <v>588</v>
      </c>
      <c r="X248">
        <v>0</v>
      </c>
      <c r="Z248">
        <v>0</v>
      </c>
      <c r="AA248">
        <v>0</v>
      </c>
      <c r="AB248">
        <v>0</v>
      </c>
      <c r="AC248">
        <v>0</v>
      </c>
      <c r="AD248" t="s">
        <v>583</v>
      </c>
    </row>
    <row r="249" spans="1:30" x14ac:dyDescent="0.25">
      <c r="H249" t="s">
        <v>584</v>
      </c>
    </row>
    <row r="250" spans="1:30" x14ac:dyDescent="0.25">
      <c r="A250">
        <v>122</v>
      </c>
      <c r="B250">
        <v>2218</v>
      </c>
      <c r="C250" t="s">
        <v>585</v>
      </c>
      <c r="D250" t="s">
        <v>586</v>
      </c>
      <c r="E250" t="s">
        <v>587</v>
      </c>
      <c r="F250" t="s">
        <v>588</v>
      </c>
      <c r="G250" t="str">
        <f>"20160702380"</f>
        <v>20160702380</v>
      </c>
      <c r="H250" t="s">
        <v>557</v>
      </c>
      <c r="I250">
        <v>0</v>
      </c>
      <c r="J250">
        <v>0</v>
      </c>
      <c r="K250">
        <v>0</v>
      </c>
      <c r="L250">
        <v>200</v>
      </c>
      <c r="M250">
        <v>0</v>
      </c>
      <c r="N250">
        <v>70</v>
      </c>
      <c r="O250">
        <v>0</v>
      </c>
      <c r="P250">
        <v>50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35</v>
      </c>
      <c r="W250">
        <v>245</v>
      </c>
      <c r="X250">
        <v>0</v>
      </c>
      <c r="Z250">
        <v>0</v>
      </c>
      <c r="AA250">
        <v>0</v>
      </c>
      <c r="AB250">
        <v>0</v>
      </c>
      <c r="AC250">
        <v>0</v>
      </c>
      <c r="AD250" t="s">
        <v>589</v>
      </c>
    </row>
    <row r="251" spans="1:30" x14ac:dyDescent="0.25">
      <c r="H251" t="s">
        <v>36</v>
      </c>
    </row>
    <row r="252" spans="1:30" x14ac:dyDescent="0.25">
      <c r="A252">
        <v>123</v>
      </c>
      <c r="B252">
        <v>4550</v>
      </c>
      <c r="C252" t="s">
        <v>590</v>
      </c>
      <c r="D252" t="s">
        <v>435</v>
      </c>
      <c r="E252" t="s">
        <v>52</v>
      </c>
      <c r="F252" t="s">
        <v>591</v>
      </c>
      <c r="G252" t="str">
        <f>"00013233"</f>
        <v>00013233</v>
      </c>
      <c r="H252" t="s">
        <v>17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30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63</v>
      </c>
      <c r="W252">
        <v>441</v>
      </c>
      <c r="X252">
        <v>0</v>
      </c>
      <c r="Z252">
        <v>0</v>
      </c>
      <c r="AA252">
        <v>0</v>
      </c>
      <c r="AB252">
        <v>0</v>
      </c>
      <c r="AC252">
        <v>0</v>
      </c>
      <c r="AD252" t="s">
        <v>592</v>
      </c>
    </row>
    <row r="253" spans="1:30" x14ac:dyDescent="0.25">
      <c r="H253" t="s">
        <v>593</v>
      </c>
    </row>
    <row r="254" spans="1:30" x14ac:dyDescent="0.25">
      <c r="A254">
        <v>124</v>
      </c>
      <c r="B254">
        <v>3791</v>
      </c>
      <c r="C254" t="s">
        <v>594</v>
      </c>
      <c r="D254" t="s">
        <v>365</v>
      </c>
      <c r="E254" t="s">
        <v>91</v>
      </c>
      <c r="F254" t="s">
        <v>595</v>
      </c>
      <c r="G254" t="str">
        <f>"201511023014"</f>
        <v>201511023014</v>
      </c>
      <c r="H254" t="s">
        <v>596</v>
      </c>
      <c r="I254">
        <v>0</v>
      </c>
      <c r="J254">
        <v>0</v>
      </c>
      <c r="K254">
        <v>0</v>
      </c>
      <c r="L254">
        <v>200</v>
      </c>
      <c r="M254">
        <v>0</v>
      </c>
      <c r="N254">
        <v>50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44</v>
      </c>
      <c r="W254">
        <v>308</v>
      </c>
      <c r="X254">
        <v>0</v>
      </c>
      <c r="Z254">
        <v>0</v>
      </c>
      <c r="AA254">
        <v>0</v>
      </c>
      <c r="AB254">
        <v>0</v>
      </c>
      <c r="AC254">
        <v>0</v>
      </c>
      <c r="AD254" t="s">
        <v>597</v>
      </c>
    </row>
    <row r="255" spans="1:30" x14ac:dyDescent="0.25">
      <c r="H255">
        <v>1104</v>
      </c>
    </row>
    <row r="256" spans="1:30" x14ac:dyDescent="0.25">
      <c r="A256">
        <v>125</v>
      </c>
      <c r="B256">
        <v>3563</v>
      </c>
      <c r="C256" t="s">
        <v>598</v>
      </c>
      <c r="D256" t="s">
        <v>222</v>
      </c>
      <c r="E256" t="s">
        <v>22</v>
      </c>
      <c r="F256" t="s">
        <v>599</v>
      </c>
      <c r="G256" t="str">
        <f>"00359751"</f>
        <v>00359751</v>
      </c>
      <c r="H256" t="s">
        <v>600</v>
      </c>
      <c r="I256">
        <v>0</v>
      </c>
      <c r="J256">
        <v>0</v>
      </c>
      <c r="K256">
        <v>0</v>
      </c>
      <c r="L256">
        <v>200</v>
      </c>
      <c r="M256">
        <v>0</v>
      </c>
      <c r="N256">
        <v>30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41</v>
      </c>
      <c r="W256">
        <v>287</v>
      </c>
      <c r="X256">
        <v>0</v>
      </c>
      <c r="Z256">
        <v>0</v>
      </c>
      <c r="AA256">
        <v>0</v>
      </c>
      <c r="AB256">
        <v>0</v>
      </c>
      <c r="AC256">
        <v>0</v>
      </c>
      <c r="AD256" t="s">
        <v>601</v>
      </c>
    </row>
    <row r="257" spans="1:30" x14ac:dyDescent="0.25">
      <c r="H257" t="s">
        <v>602</v>
      </c>
    </row>
    <row r="258" spans="1:30" x14ac:dyDescent="0.25">
      <c r="A258">
        <v>126</v>
      </c>
      <c r="B258">
        <v>3193</v>
      </c>
      <c r="C258" t="s">
        <v>603</v>
      </c>
      <c r="D258" t="s">
        <v>604</v>
      </c>
      <c r="E258" t="s">
        <v>91</v>
      </c>
      <c r="F258" t="s">
        <v>605</v>
      </c>
      <c r="G258" t="str">
        <f>"200802009905"</f>
        <v>200802009905</v>
      </c>
      <c r="H258" t="s">
        <v>606</v>
      </c>
      <c r="I258">
        <v>0</v>
      </c>
      <c r="J258">
        <v>0</v>
      </c>
      <c r="K258">
        <v>0</v>
      </c>
      <c r="L258">
        <v>200</v>
      </c>
      <c r="M258">
        <v>0</v>
      </c>
      <c r="N258">
        <v>70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42</v>
      </c>
      <c r="W258">
        <v>294</v>
      </c>
      <c r="X258">
        <v>0</v>
      </c>
      <c r="Z258">
        <v>0</v>
      </c>
      <c r="AA258">
        <v>0</v>
      </c>
      <c r="AB258">
        <v>0</v>
      </c>
      <c r="AC258">
        <v>0</v>
      </c>
      <c r="AD258" t="s">
        <v>607</v>
      </c>
    </row>
    <row r="259" spans="1:30" x14ac:dyDescent="0.25">
      <c r="H259">
        <v>1104</v>
      </c>
    </row>
    <row r="260" spans="1:30" x14ac:dyDescent="0.25">
      <c r="A260">
        <v>127</v>
      </c>
      <c r="B260">
        <v>3772</v>
      </c>
      <c r="C260" t="s">
        <v>608</v>
      </c>
      <c r="D260" t="s">
        <v>126</v>
      </c>
      <c r="E260" t="s">
        <v>609</v>
      </c>
      <c r="F260" t="s">
        <v>610</v>
      </c>
      <c r="G260" t="str">
        <f>"201502000798"</f>
        <v>201502000798</v>
      </c>
      <c r="H260" t="s">
        <v>611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50</v>
      </c>
      <c r="O260">
        <v>50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Z260">
        <v>0</v>
      </c>
      <c r="AA260">
        <v>0</v>
      </c>
      <c r="AB260">
        <v>24</v>
      </c>
      <c r="AC260">
        <v>408</v>
      </c>
      <c r="AD260" t="s">
        <v>612</v>
      </c>
    </row>
    <row r="261" spans="1:30" x14ac:dyDescent="0.25">
      <c r="H261">
        <v>1104</v>
      </c>
    </row>
    <row r="262" spans="1:30" x14ac:dyDescent="0.25">
      <c r="A262">
        <v>128</v>
      </c>
      <c r="B262">
        <v>2417</v>
      </c>
      <c r="C262" t="s">
        <v>613</v>
      </c>
      <c r="D262" t="s">
        <v>614</v>
      </c>
      <c r="E262" t="s">
        <v>52</v>
      </c>
      <c r="F262" t="s">
        <v>615</v>
      </c>
      <c r="G262" t="str">
        <f>"201511011597"</f>
        <v>201511011597</v>
      </c>
      <c r="H262" t="s">
        <v>616</v>
      </c>
      <c r="I262">
        <v>0</v>
      </c>
      <c r="J262">
        <v>0</v>
      </c>
      <c r="K262">
        <v>0</v>
      </c>
      <c r="L262">
        <v>200</v>
      </c>
      <c r="M262">
        <v>30</v>
      </c>
      <c r="N262">
        <v>70</v>
      </c>
      <c r="O262">
        <v>0</v>
      </c>
      <c r="P262">
        <v>0</v>
      </c>
      <c r="Q262">
        <v>0</v>
      </c>
      <c r="R262">
        <v>30</v>
      </c>
      <c r="S262">
        <v>0</v>
      </c>
      <c r="T262">
        <v>0</v>
      </c>
      <c r="U262">
        <v>0</v>
      </c>
      <c r="V262">
        <v>29</v>
      </c>
      <c r="W262">
        <v>203</v>
      </c>
      <c r="X262">
        <v>0</v>
      </c>
      <c r="Z262">
        <v>0</v>
      </c>
      <c r="AA262">
        <v>0</v>
      </c>
      <c r="AB262">
        <v>0</v>
      </c>
      <c r="AC262">
        <v>0</v>
      </c>
      <c r="AD262" t="s">
        <v>617</v>
      </c>
    </row>
    <row r="263" spans="1:30" x14ac:dyDescent="0.25">
      <c r="H263" t="s">
        <v>618</v>
      </c>
    </row>
    <row r="264" spans="1:30" x14ac:dyDescent="0.25">
      <c r="A264">
        <v>129</v>
      </c>
      <c r="B264">
        <v>3140</v>
      </c>
      <c r="C264" t="s">
        <v>619</v>
      </c>
      <c r="D264" t="s">
        <v>620</v>
      </c>
      <c r="E264" t="s">
        <v>416</v>
      </c>
      <c r="F264" t="s">
        <v>621</v>
      </c>
      <c r="G264" t="str">
        <f>"00363147"</f>
        <v>00363147</v>
      </c>
      <c r="H264" t="s">
        <v>622</v>
      </c>
      <c r="I264">
        <v>0</v>
      </c>
      <c r="J264">
        <v>0</v>
      </c>
      <c r="K264">
        <v>0</v>
      </c>
      <c r="L264">
        <v>200</v>
      </c>
      <c r="M264">
        <v>0</v>
      </c>
      <c r="N264">
        <v>70</v>
      </c>
      <c r="O264">
        <v>0</v>
      </c>
      <c r="P264">
        <v>50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Z264">
        <v>0</v>
      </c>
      <c r="AA264">
        <v>0</v>
      </c>
      <c r="AB264">
        <v>0</v>
      </c>
      <c r="AC264">
        <v>0</v>
      </c>
      <c r="AD264" t="s">
        <v>623</v>
      </c>
    </row>
    <row r="265" spans="1:30" x14ac:dyDescent="0.25">
      <c r="H265" t="s">
        <v>624</v>
      </c>
    </row>
    <row r="266" spans="1:30" x14ac:dyDescent="0.25">
      <c r="A266">
        <v>130</v>
      </c>
      <c r="B266">
        <v>2897</v>
      </c>
      <c r="C266" t="s">
        <v>625</v>
      </c>
      <c r="D266" t="s">
        <v>123</v>
      </c>
      <c r="E266" t="s">
        <v>626</v>
      </c>
      <c r="F266" t="s">
        <v>627</v>
      </c>
      <c r="G266" t="str">
        <f>"00128308"</f>
        <v>00128308</v>
      </c>
      <c r="H266" t="s">
        <v>628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65</v>
      </c>
      <c r="W266">
        <v>455</v>
      </c>
      <c r="X266">
        <v>0</v>
      </c>
      <c r="Z266">
        <v>0</v>
      </c>
      <c r="AA266">
        <v>0</v>
      </c>
      <c r="AB266">
        <v>5</v>
      </c>
      <c r="AC266">
        <v>85</v>
      </c>
      <c r="AD266" t="s">
        <v>629</v>
      </c>
    </row>
    <row r="267" spans="1:30" x14ac:dyDescent="0.25">
      <c r="H267" t="s">
        <v>630</v>
      </c>
    </row>
    <row r="268" spans="1:30" x14ac:dyDescent="0.25">
      <c r="A268">
        <v>131</v>
      </c>
      <c r="B268">
        <v>5268</v>
      </c>
      <c r="C268" t="s">
        <v>631</v>
      </c>
      <c r="D268" t="s">
        <v>632</v>
      </c>
      <c r="E268" t="s">
        <v>59</v>
      </c>
      <c r="F268" t="s">
        <v>633</v>
      </c>
      <c r="G268" t="str">
        <f>"200902000019"</f>
        <v>200902000019</v>
      </c>
      <c r="H268" t="s">
        <v>313</v>
      </c>
      <c r="I268">
        <v>0</v>
      </c>
      <c r="J268">
        <v>0</v>
      </c>
      <c r="K268">
        <v>200</v>
      </c>
      <c r="L268">
        <v>0</v>
      </c>
      <c r="M268">
        <v>0</v>
      </c>
      <c r="N268">
        <v>30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29</v>
      </c>
      <c r="W268">
        <v>203</v>
      </c>
      <c r="X268">
        <v>0</v>
      </c>
      <c r="Z268">
        <v>0</v>
      </c>
      <c r="AA268">
        <v>0</v>
      </c>
      <c r="AB268">
        <v>0</v>
      </c>
      <c r="AC268">
        <v>0</v>
      </c>
      <c r="AD268" t="s">
        <v>634</v>
      </c>
    </row>
    <row r="269" spans="1:30" x14ac:dyDescent="0.25">
      <c r="H269" t="s">
        <v>635</v>
      </c>
    </row>
    <row r="270" spans="1:30" x14ac:dyDescent="0.25">
      <c r="A270">
        <v>132</v>
      </c>
      <c r="B270">
        <v>4776</v>
      </c>
      <c r="C270" t="s">
        <v>636</v>
      </c>
      <c r="D270" t="s">
        <v>70</v>
      </c>
      <c r="E270" t="s">
        <v>637</v>
      </c>
      <c r="F270" t="s">
        <v>638</v>
      </c>
      <c r="G270" t="str">
        <f>"00065515"</f>
        <v>00065515</v>
      </c>
      <c r="H270" t="s">
        <v>639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50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66</v>
      </c>
      <c r="W270">
        <v>462</v>
      </c>
      <c r="X270">
        <v>0</v>
      </c>
      <c r="Z270">
        <v>0</v>
      </c>
      <c r="AA270">
        <v>0</v>
      </c>
      <c r="AB270">
        <v>0</v>
      </c>
      <c r="AC270">
        <v>0</v>
      </c>
      <c r="AD270" t="s">
        <v>640</v>
      </c>
    </row>
    <row r="271" spans="1:30" x14ac:dyDescent="0.25">
      <c r="H271" t="s">
        <v>641</v>
      </c>
    </row>
    <row r="272" spans="1:30" x14ac:dyDescent="0.25">
      <c r="A272">
        <v>133</v>
      </c>
      <c r="B272">
        <v>3366</v>
      </c>
      <c r="C272" t="s">
        <v>642</v>
      </c>
      <c r="D272" t="s">
        <v>643</v>
      </c>
      <c r="E272" t="s">
        <v>466</v>
      </c>
      <c r="F272" t="s">
        <v>644</v>
      </c>
      <c r="G272" t="str">
        <f>"00355968"</f>
        <v>00355968</v>
      </c>
      <c r="H272" t="s">
        <v>645</v>
      </c>
      <c r="I272">
        <v>0</v>
      </c>
      <c r="J272">
        <v>0</v>
      </c>
      <c r="K272">
        <v>0</v>
      </c>
      <c r="L272">
        <v>200</v>
      </c>
      <c r="M272">
        <v>30</v>
      </c>
      <c r="N272">
        <v>70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20</v>
      </c>
      <c r="W272">
        <v>140</v>
      </c>
      <c r="X272">
        <v>0</v>
      </c>
      <c r="Z272">
        <v>0</v>
      </c>
      <c r="AA272">
        <v>0</v>
      </c>
      <c r="AB272">
        <v>0</v>
      </c>
      <c r="AC272">
        <v>0</v>
      </c>
      <c r="AD272" t="s">
        <v>646</v>
      </c>
    </row>
    <row r="273" spans="1:30" x14ac:dyDescent="0.25">
      <c r="H273">
        <v>1103</v>
      </c>
    </row>
    <row r="274" spans="1:30" x14ac:dyDescent="0.25">
      <c r="A274">
        <v>134</v>
      </c>
      <c r="B274">
        <v>1348</v>
      </c>
      <c r="C274" t="s">
        <v>647</v>
      </c>
      <c r="D274" t="s">
        <v>648</v>
      </c>
      <c r="E274" t="s">
        <v>384</v>
      </c>
      <c r="F274" t="s">
        <v>649</v>
      </c>
      <c r="G274" t="str">
        <f>"00323009"</f>
        <v>00323009</v>
      </c>
      <c r="H274" t="s">
        <v>375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70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2</v>
      </c>
      <c r="W274">
        <v>14</v>
      </c>
      <c r="X274">
        <v>0</v>
      </c>
      <c r="Z274">
        <v>0</v>
      </c>
      <c r="AA274">
        <v>0</v>
      </c>
      <c r="AB274">
        <v>24</v>
      </c>
      <c r="AC274">
        <v>408</v>
      </c>
      <c r="AD274" t="s">
        <v>650</v>
      </c>
    </row>
    <row r="275" spans="1:30" x14ac:dyDescent="0.25">
      <c r="H275" t="s">
        <v>56</v>
      </c>
    </row>
    <row r="276" spans="1:30" x14ac:dyDescent="0.25">
      <c r="A276">
        <v>135</v>
      </c>
      <c r="B276">
        <v>2371</v>
      </c>
      <c r="C276" t="s">
        <v>651</v>
      </c>
      <c r="D276" t="s">
        <v>652</v>
      </c>
      <c r="E276" t="s">
        <v>39</v>
      </c>
      <c r="F276" t="s">
        <v>653</v>
      </c>
      <c r="G276" t="str">
        <f>"00363015"</f>
        <v>00363015</v>
      </c>
      <c r="H276" t="s">
        <v>654</v>
      </c>
      <c r="I276">
        <v>0</v>
      </c>
      <c r="J276">
        <v>0</v>
      </c>
      <c r="K276">
        <v>0</v>
      </c>
      <c r="L276">
        <v>200</v>
      </c>
      <c r="M276">
        <v>0</v>
      </c>
      <c r="N276">
        <v>70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26</v>
      </c>
      <c r="W276">
        <v>182</v>
      </c>
      <c r="X276">
        <v>0</v>
      </c>
      <c r="Z276">
        <v>0</v>
      </c>
      <c r="AA276">
        <v>0</v>
      </c>
      <c r="AB276">
        <v>0</v>
      </c>
      <c r="AC276">
        <v>0</v>
      </c>
      <c r="AD276" t="s">
        <v>655</v>
      </c>
    </row>
    <row r="277" spans="1:30" x14ac:dyDescent="0.25">
      <c r="H277" t="s">
        <v>377</v>
      </c>
    </row>
    <row r="278" spans="1:30" x14ac:dyDescent="0.25">
      <c r="A278">
        <v>136</v>
      </c>
      <c r="B278">
        <v>2752</v>
      </c>
      <c r="C278" t="s">
        <v>656</v>
      </c>
      <c r="D278" t="s">
        <v>657</v>
      </c>
      <c r="E278" t="s">
        <v>658</v>
      </c>
      <c r="F278" t="s">
        <v>659</v>
      </c>
      <c r="G278" t="str">
        <f>"00012681"</f>
        <v>00012681</v>
      </c>
      <c r="H278" t="s">
        <v>313</v>
      </c>
      <c r="I278">
        <v>0</v>
      </c>
      <c r="J278">
        <v>0</v>
      </c>
      <c r="K278">
        <v>0</v>
      </c>
      <c r="L278">
        <v>200</v>
      </c>
      <c r="M278">
        <v>0</v>
      </c>
      <c r="N278">
        <v>70</v>
      </c>
      <c r="O278">
        <v>30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16</v>
      </c>
      <c r="W278">
        <v>112</v>
      </c>
      <c r="X278">
        <v>0</v>
      </c>
      <c r="Z278">
        <v>0</v>
      </c>
      <c r="AA278">
        <v>0</v>
      </c>
      <c r="AB278">
        <v>0</v>
      </c>
      <c r="AC278">
        <v>0</v>
      </c>
      <c r="AD278" t="s">
        <v>660</v>
      </c>
    </row>
    <row r="279" spans="1:30" x14ac:dyDescent="0.25">
      <c r="H279" t="s">
        <v>661</v>
      </c>
    </row>
    <row r="280" spans="1:30" x14ac:dyDescent="0.25">
      <c r="A280">
        <v>137</v>
      </c>
      <c r="B280">
        <v>1577</v>
      </c>
      <c r="C280" t="s">
        <v>662</v>
      </c>
      <c r="D280" t="s">
        <v>663</v>
      </c>
      <c r="E280" t="s">
        <v>664</v>
      </c>
      <c r="F280" t="s">
        <v>665</v>
      </c>
      <c r="G280" t="str">
        <f>"00011683"</f>
        <v>00011683</v>
      </c>
      <c r="H280" t="s">
        <v>313</v>
      </c>
      <c r="I280">
        <v>0</v>
      </c>
      <c r="J280">
        <v>0</v>
      </c>
      <c r="K280">
        <v>0</v>
      </c>
      <c r="L280">
        <v>200</v>
      </c>
      <c r="M280">
        <v>0</v>
      </c>
      <c r="N280">
        <v>50</v>
      </c>
      <c r="O280">
        <v>50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10</v>
      </c>
      <c r="W280">
        <v>70</v>
      </c>
      <c r="X280">
        <v>0</v>
      </c>
      <c r="Z280">
        <v>0</v>
      </c>
      <c r="AA280">
        <v>0</v>
      </c>
      <c r="AB280">
        <v>2</v>
      </c>
      <c r="AC280">
        <v>34</v>
      </c>
      <c r="AD280" t="s">
        <v>666</v>
      </c>
    </row>
    <row r="281" spans="1:30" x14ac:dyDescent="0.25">
      <c r="H281" t="s">
        <v>56</v>
      </c>
    </row>
    <row r="282" spans="1:30" x14ac:dyDescent="0.25">
      <c r="A282">
        <v>138</v>
      </c>
      <c r="B282">
        <v>1320</v>
      </c>
      <c r="C282" t="s">
        <v>667</v>
      </c>
      <c r="D282" t="s">
        <v>365</v>
      </c>
      <c r="E282" t="s">
        <v>668</v>
      </c>
      <c r="F282" t="s">
        <v>669</v>
      </c>
      <c r="G282" t="str">
        <f>"201411001476"</f>
        <v>201411001476</v>
      </c>
      <c r="H282" t="s">
        <v>361</v>
      </c>
      <c r="I282">
        <v>0</v>
      </c>
      <c r="J282">
        <v>0</v>
      </c>
      <c r="K282">
        <v>0</v>
      </c>
      <c r="L282">
        <v>200</v>
      </c>
      <c r="M282">
        <v>0</v>
      </c>
      <c r="N282">
        <v>30</v>
      </c>
      <c r="O282">
        <v>30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24</v>
      </c>
      <c r="W282">
        <v>168</v>
      </c>
      <c r="X282">
        <v>0</v>
      </c>
      <c r="Z282">
        <v>0</v>
      </c>
      <c r="AA282">
        <v>0</v>
      </c>
      <c r="AB282">
        <v>0</v>
      </c>
      <c r="AC282">
        <v>0</v>
      </c>
      <c r="AD282" t="s">
        <v>670</v>
      </c>
    </row>
    <row r="283" spans="1:30" x14ac:dyDescent="0.25">
      <c r="H283" t="s">
        <v>671</v>
      </c>
    </row>
    <row r="284" spans="1:30" x14ac:dyDescent="0.25">
      <c r="A284">
        <v>139</v>
      </c>
      <c r="B284">
        <v>4789</v>
      </c>
      <c r="C284" t="s">
        <v>672</v>
      </c>
      <c r="D284" t="s">
        <v>22</v>
      </c>
      <c r="E284" t="s">
        <v>52</v>
      </c>
      <c r="F284" t="s">
        <v>673</v>
      </c>
      <c r="G284" t="str">
        <f>"00363527"</f>
        <v>00363527</v>
      </c>
      <c r="H284">
        <v>682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70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56</v>
      </c>
      <c r="W284">
        <v>392</v>
      </c>
      <c r="X284">
        <v>0</v>
      </c>
      <c r="Z284">
        <v>0</v>
      </c>
      <c r="AA284">
        <v>0</v>
      </c>
      <c r="AB284">
        <v>0</v>
      </c>
      <c r="AC284">
        <v>0</v>
      </c>
      <c r="AD284">
        <v>1144</v>
      </c>
    </row>
    <row r="285" spans="1:30" x14ac:dyDescent="0.25">
      <c r="H285" t="s">
        <v>674</v>
      </c>
    </row>
    <row r="286" spans="1:30" x14ac:dyDescent="0.25">
      <c r="A286">
        <v>140</v>
      </c>
      <c r="B286">
        <v>4917</v>
      </c>
      <c r="C286" t="s">
        <v>675</v>
      </c>
      <c r="D286" t="s">
        <v>169</v>
      </c>
      <c r="E286" t="s">
        <v>676</v>
      </c>
      <c r="F286" t="s">
        <v>677</v>
      </c>
      <c r="G286" t="str">
        <f>"00365020"</f>
        <v>00365020</v>
      </c>
      <c r="H286" t="s">
        <v>678</v>
      </c>
      <c r="I286">
        <v>0</v>
      </c>
      <c r="J286">
        <v>0</v>
      </c>
      <c r="K286">
        <v>0</v>
      </c>
      <c r="L286">
        <v>200</v>
      </c>
      <c r="M286">
        <v>0</v>
      </c>
      <c r="N286">
        <v>70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10</v>
      </c>
      <c r="W286">
        <v>70</v>
      </c>
      <c r="X286">
        <v>0</v>
      </c>
      <c r="Z286">
        <v>0</v>
      </c>
      <c r="AA286">
        <v>0</v>
      </c>
      <c r="AB286">
        <v>0</v>
      </c>
      <c r="AC286">
        <v>0</v>
      </c>
      <c r="AD286" t="s">
        <v>679</v>
      </c>
    </row>
    <row r="287" spans="1:30" x14ac:dyDescent="0.25">
      <c r="H287" t="s">
        <v>56</v>
      </c>
    </row>
    <row r="288" spans="1:30" x14ac:dyDescent="0.25">
      <c r="A288">
        <v>141</v>
      </c>
      <c r="B288">
        <v>2753</v>
      </c>
      <c r="C288" t="s">
        <v>680</v>
      </c>
      <c r="D288" t="s">
        <v>14</v>
      </c>
      <c r="E288" t="s">
        <v>609</v>
      </c>
      <c r="F288" t="s">
        <v>681</v>
      </c>
      <c r="G288" t="str">
        <f>"00013846"</f>
        <v>00013846</v>
      </c>
      <c r="H288" t="s">
        <v>207</v>
      </c>
      <c r="I288">
        <v>0</v>
      </c>
      <c r="J288">
        <v>0</v>
      </c>
      <c r="K288">
        <v>0</v>
      </c>
      <c r="L288">
        <v>200</v>
      </c>
      <c r="M288">
        <v>0</v>
      </c>
      <c r="N288">
        <v>50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19</v>
      </c>
      <c r="W288">
        <v>133</v>
      </c>
      <c r="X288">
        <v>0</v>
      </c>
      <c r="Z288">
        <v>0</v>
      </c>
      <c r="AA288">
        <v>0</v>
      </c>
      <c r="AB288">
        <v>0</v>
      </c>
      <c r="AC288">
        <v>0</v>
      </c>
      <c r="AD288" t="s">
        <v>682</v>
      </c>
    </row>
    <row r="289" spans="1:30" x14ac:dyDescent="0.25">
      <c r="H289" t="s">
        <v>254</v>
      </c>
    </row>
    <row r="290" spans="1:30" x14ac:dyDescent="0.25">
      <c r="A290">
        <v>142</v>
      </c>
      <c r="B290">
        <v>4931</v>
      </c>
      <c r="C290" t="s">
        <v>683</v>
      </c>
      <c r="D290" t="s">
        <v>684</v>
      </c>
      <c r="E290" t="s">
        <v>91</v>
      </c>
      <c r="F290" t="s">
        <v>685</v>
      </c>
      <c r="G290" t="str">
        <f>"00012098"</f>
        <v>00012098</v>
      </c>
      <c r="H290" t="s">
        <v>361</v>
      </c>
      <c r="I290">
        <v>0</v>
      </c>
      <c r="J290">
        <v>0</v>
      </c>
      <c r="K290">
        <v>0</v>
      </c>
      <c r="L290">
        <v>200</v>
      </c>
      <c r="M290">
        <v>0</v>
      </c>
      <c r="N290">
        <v>70</v>
      </c>
      <c r="O290">
        <v>30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15</v>
      </c>
      <c r="W290">
        <v>105</v>
      </c>
      <c r="X290">
        <v>0</v>
      </c>
      <c r="Z290">
        <v>0</v>
      </c>
      <c r="AA290">
        <v>0</v>
      </c>
      <c r="AB290">
        <v>0</v>
      </c>
      <c r="AC290">
        <v>0</v>
      </c>
      <c r="AD290" t="s">
        <v>686</v>
      </c>
    </row>
    <row r="291" spans="1:30" x14ac:dyDescent="0.25">
      <c r="H291" t="s">
        <v>687</v>
      </c>
    </row>
    <row r="292" spans="1:30" x14ac:dyDescent="0.25">
      <c r="A292">
        <v>143</v>
      </c>
      <c r="B292">
        <v>652</v>
      </c>
      <c r="C292" t="s">
        <v>688</v>
      </c>
      <c r="D292" t="s">
        <v>169</v>
      </c>
      <c r="E292" t="s">
        <v>46</v>
      </c>
      <c r="F292" t="s">
        <v>689</v>
      </c>
      <c r="G292" t="str">
        <f>"00299327"</f>
        <v>00299327</v>
      </c>
      <c r="H292" t="s">
        <v>34</v>
      </c>
      <c r="I292">
        <v>0</v>
      </c>
      <c r="J292">
        <v>0</v>
      </c>
      <c r="K292">
        <v>0</v>
      </c>
      <c r="L292">
        <v>200</v>
      </c>
      <c r="M292">
        <v>0</v>
      </c>
      <c r="N292">
        <v>70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Z292">
        <v>0</v>
      </c>
      <c r="AA292">
        <v>0</v>
      </c>
      <c r="AB292">
        <v>0</v>
      </c>
      <c r="AC292">
        <v>0</v>
      </c>
      <c r="AD292" t="s">
        <v>690</v>
      </c>
    </row>
    <row r="293" spans="1:30" x14ac:dyDescent="0.25">
      <c r="H293" t="s">
        <v>691</v>
      </c>
    </row>
    <row r="294" spans="1:30" x14ac:dyDescent="0.25">
      <c r="A294">
        <v>144</v>
      </c>
      <c r="B294">
        <v>3005</v>
      </c>
      <c r="C294" t="s">
        <v>692</v>
      </c>
      <c r="D294" t="s">
        <v>693</v>
      </c>
      <c r="E294" t="s">
        <v>14</v>
      </c>
      <c r="F294" t="s">
        <v>694</v>
      </c>
      <c r="G294" t="str">
        <f>"00365709"</f>
        <v>00365709</v>
      </c>
      <c r="H294" t="s">
        <v>501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30</v>
      </c>
      <c r="O294">
        <v>30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40</v>
      </c>
      <c r="W294">
        <v>280</v>
      </c>
      <c r="X294">
        <v>0</v>
      </c>
      <c r="Z294">
        <v>0</v>
      </c>
      <c r="AA294">
        <v>0</v>
      </c>
      <c r="AB294">
        <v>0</v>
      </c>
      <c r="AC294">
        <v>0</v>
      </c>
      <c r="AD294" t="s">
        <v>695</v>
      </c>
    </row>
    <row r="295" spans="1:30" x14ac:dyDescent="0.25">
      <c r="H295" t="s">
        <v>56</v>
      </c>
    </row>
    <row r="296" spans="1:30" x14ac:dyDescent="0.25">
      <c r="A296">
        <v>145</v>
      </c>
      <c r="B296">
        <v>1355</v>
      </c>
      <c r="C296" t="s">
        <v>696</v>
      </c>
      <c r="D296" t="s">
        <v>393</v>
      </c>
      <c r="E296" t="s">
        <v>466</v>
      </c>
      <c r="F296" t="s">
        <v>697</v>
      </c>
      <c r="G296" t="str">
        <f>"00315979"</f>
        <v>00315979</v>
      </c>
      <c r="H296" t="s">
        <v>698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50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42</v>
      </c>
      <c r="W296">
        <v>294</v>
      </c>
      <c r="X296">
        <v>6</v>
      </c>
      <c r="Y296">
        <v>1102</v>
      </c>
      <c r="Z296">
        <v>0</v>
      </c>
      <c r="AA296">
        <v>0</v>
      </c>
      <c r="AB296">
        <v>0</v>
      </c>
      <c r="AC296">
        <v>0</v>
      </c>
      <c r="AD296" t="s">
        <v>699</v>
      </c>
    </row>
    <row r="297" spans="1:30" x14ac:dyDescent="0.25">
      <c r="H297">
        <v>1102</v>
      </c>
    </row>
    <row r="298" spans="1:30" x14ac:dyDescent="0.25">
      <c r="A298">
        <v>146</v>
      </c>
      <c r="B298">
        <v>3625</v>
      </c>
      <c r="C298" t="s">
        <v>700</v>
      </c>
      <c r="D298" t="s">
        <v>701</v>
      </c>
      <c r="E298" t="s">
        <v>14</v>
      </c>
      <c r="F298" t="s">
        <v>702</v>
      </c>
      <c r="G298" t="str">
        <f>"00355338"</f>
        <v>00355338</v>
      </c>
      <c r="H298" t="s">
        <v>468</v>
      </c>
      <c r="I298">
        <v>0</v>
      </c>
      <c r="J298">
        <v>0</v>
      </c>
      <c r="K298">
        <v>0</v>
      </c>
      <c r="L298">
        <v>200</v>
      </c>
      <c r="M298">
        <v>0</v>
      </c>
      <c r="N298">
        <v>30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19</v>
      </c>
      <c r="W298">
        <v>133</v>
      </c>
      <c r="X298">
        <v>0</v>
      </c>
      <c r="Z298">
        <v>0</v>
      </c>
      <c r="AA298">
        <v>0</v>
      </c>
      <c r="AB298">
        <v>0</v>
      </c>
      <c r="AC298">
        <v>0</v>
      </c>
      <c r="AD298" t="s">
        <v>703</v>
      </c>
    </row>
    <row r="299" spans="1:30" x14ac:dyDescent="0.25">
      <c r="H299" t="s">
        <v>532</v>
      </c>
    </row>
    <row r="300" spans="1:30" x14ac:dyDescent="0.25">
      <c r="A300">
        <v>147</v>
      </c>
      <c r="B300">
        <v>1206</v>
      </c>
      <c r="C300" t="s">
        <v>704</v>
      </c>
      <c r="D300" t="s">
        <v>262</v>
      </c>
      <c r="E300" t="s">
        <v>705</v>
      </c>
      <c r="F300" t="s">
        <v>706</v>
      </c>
      <c r="G300" t="str">
        <f>"00260670"</f>
        <v>00260670</v>
      </c>
      <c r="H300" t="s">
        <v>485</v>
      </c>
      <c r="I300">
        <v>0</v>
      </c>
      <c r="J300">
        <v>0</v>
      </c>
      <c r="K300">
        <v>0</v>
      </c>
      <c r="L300">
        <v>200</v>
      </c>
      <c r="M300">
        <v>0</v>
      </c>
      <c r="N300">
        <v>30</v>
      </c>
      <c r="O300">
        <v>30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21</v>
      </c>
      <c r="W300">
        <v>147</v>
      </c>
      <c r="X300">
        <v>0</v>
      </c>
      <c r="Z300">
        <v>0</v>
      </c>
      <c r="AA300">
        <v>0</v>
      </c>
      <c r="AB300">
        <v>0</v>
      </c>
      <c r="AC300">
        <v>0</v>
      </c>
      <c r="AD300" t="s">
        <v>707</v>
      </c>
    </row>
    <row r="301" spans="1:30" x14ac:dyDescent="0.25">
      <c r="H301" t="s">
        <v>43</v>
      </c>
    </row>
    <row r="302" spans="1:30" x14ac:dyDescent="0.25">
      <c r="A302">
        <v>148</v>
      </c>
      <c r="B302">
        <v>2553</v>
      </c>
      <c r="C302" t="s">
        <v>708</v>
      </c>
      <c r="D302" t="s">
        <v>241</v>
      </c>
      <c r="E302" t="s">
        <v>39</v>
      </c>
      <c r="F302" t="s">
        <v>709</v>
      </c>
      <c r="G302" t="str">
        <f>"00014627"</f>
        <v>00014627</v>
      </c>
      <c r="H302" t="s">
        <v>381</v>
      </c>
      <c r="I302">
        <v>0</v>
      </c>
      <c r="J302">
        <v>0</v>
      </c>
      <c r="K302">
        <v>0</v>
      </c>
      <c r="L302">
        <v>200</v>
      </c>
      <c r="M302">
        <v>0</v>
      </c>
      <c r="N302">
        <v>70</v>
      </c>
      <c r="O302">
        <v>0</v>
      </c>
      <c r="P302">
        <v>0</v>
      </c>
      <c r="Q302">
        <v>0</v>
      </c>
      <c r="R302">
        <v>30</v>
      </c>
      <c r="S302">
        <v>0</v>
      </c>
      <c r="T302">
        <v>0</v>
      </c>
      <c r="U302">
        <v>0</v>
      </c>
      <c r="V302">
        <v>9</v>
      </c>
      <c r="W302">
        <v>63</v>
      </c>
      <c r="X302">
        <v>0</v>
      </c>
      <c r="Z302">
        <v>0</v>
      </c>
      <c r="AA302">
        <v>0</v>
      </c>
      <c r="AB302">
        <v>0</v>
      </c>
      <c r="AC302">
        <v>0</v>
      </c>
      <c r="AD302" t="s">
        <v>710</v>
      </c>
    </row>
    <row r="303" spans="1:30" x14ac:dyDescent="0.25">
      <c r="H303" t="s">
        <v>121</v>
      </c>
    </row>
    <row r="304" spans="1:30" x14ac:dyDescent="0.25">
      <c r="A304">
        <v>149</v>
      </c>
      <c r="B304">
        <v>435</v>
      </c>
      <c r="C304" t="s">
        <v>672</v>
      </c>
      <c r="D304" t="s">
        <v>711</v>
      </c>
      <c r="E304" t="s">
        <v>39</v>
      </c>
      <c r="F304" t="s">
        <v>712</v>
      </c>
      <c r="G304" t="str">
        <f>"00014388"</f>
        <v>00014388</v>
      </c>
      <c r="H304" t="s">
        <v>395</v>
      </c>
      <c r="I304">
        <v>0</v>
      </c>
      <c r="J304">
        <v>0</v>
      </c>
      <c r="K304">
        <v>0</v>
      </c>
      <c r="L304">
        <v>200</v>
      </c>
      <c r="M304">
        <v>0</v>
      </c>
      <c r="N304">
        <v>30</v>
      </c>
      <c r="O304">
        <v>0</v>
      </c>
      <c r="P304">
        <v>30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20</v>
      </c>
      <c r="W304">
        <v>140</v>
      </c>
      <c r="X304">
        <v>0</v>
      </c>
      <c r="Z304">
        <v>0</v>
      </c>
      <c r="AA304">
        <v>0</v>
      </c>
      <c r="AB304">
        <v>0</v>
      </c>
      <c r="AC304">
        <v>0</v>
      </c>
      <c r="AD304" t="s">
        <v>713</v>
      </c>
    </row>
    <row r="305" spans="1:30" x14ac:dyDescent="0.25">
      <c r="H305">
        <v>1103</v>
      </c>
    </row>
    <row r="306" spans="1:30" x14ac:dyDescent="0.25">
      <c r="A306">
        <v>150</v>
      </c>
      <c r="B306">
        <v>3577</v>
      </c>
      <c r="C306" t="s">
        <v>714</v>
      </c>
      <c r="D306" t="s">
        <v>715</v>
      </c>
      <c r="E306" t="s">
        <v>14</v>
      </c>
      <c r="F306" t="s">
        <v>716</v>
      </c>
      <c r="G306" t="str">
        <f>"201406013753"</f>
        <v>201406013753</v>
      </c>
      <c r="H306" t="s">
        <v>717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30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32</v>
      </c>
      <c r="W306">
        <v>224</v>
      </c>
      <c r="X306">
        <v>0</v>
      </c>
      <c r="Z306">
        <v>0</v>
      </c>
      <c r="AA306">
        <v>0</v>
      </c>
      <c r="AB306">
        <v>0</v>
      </c>
      <c r="AC306">
        <v>0</v>
      </c>
      <c r="AD306" t="s">
        <v>718</v>
      </c>
    </row>
    <row r="307" spans="1:30" x14ac:dyDescent="0.25">
      <c r="H307" t="s">
        <v>276</v>
      </c>
    </row>
    <row r="308" spans="1:30" x14ac:dyDescent="0.25">
      <c r="A308">
        <v>151</v>
      </c>
      <c r="B308">
        <v>1719</v>
      </c>
      <c r="C308" t="s">
        <v>719</v>
      </c>
      <c r="D308" t="s">
        <v>720</v>
      </c>
      <c r="E308" t="s">
        <v>39</v>
      </c>
      <c r="F308" t="s">
        <v>721</v>
      </c>
      <c r="G308" t="str">
        <f>"00184265"</f>
        <v>00184265</v>
      </c>
      <c r="H308" t="s">
        <v>722</v>
      </c>
      <c r="I308">
        <v>0</v>
      </c>
      <c r="J308">
        <v>0</v>
      </c>
      <c r="K308">
        <v>0</v>
      </c>
      <c r="L308">
        <v>200</v>
      </c>
      <c r="M308">
        <v>0</v>
      </c>
      <c r="N308">
        <v>70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Z308">
        <v>0</v>
      </c>
      <c r="AA308">
        <v>0</v>
      </c>
      <c r="AB308">
        <v>7</v>
      </c>
      <c r="AC308">
        <v>119</v>
      </c>
      <c r="AD308" t="s">
        <v>723</v>
      </c>
    </row>
    <row r="309" spans="1:30" x14ac:dyDescent="0.25">
      <c r="H309" t="s">
        <v>724</v>
      </c>
    </row>
    <row r="310" spans="1:30" x14ac:dyDescent="0.25">
      <c r="A310">
        <v>152</v>
      </c>
      <c r="B310">
        <v>4392</v>
      </c>
      <c r="C310" t="s">
        <v>290</v>
      </c>
      <c r="D310" t="s">
        <v>27</v>
      </c>
      <c r="E310" t="s">
        <v>52</v>
      </c>
      <c r="F310" t="s">
        <v>725</v>
      </c>
      <c r="G310" t="str">
        <f>"00363299"</f>
        <v>00363299</v>
      </c>
      <c r="H310">
        <v>704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70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41</v>
      </c>
      <c r="W310">
        <v>287</v>
      </c>
      <c r="X310">
        <v>0</v>
      </c>
      <c r="Z310">
        <v>0</v>
      </c>
      <c r="AA310">
        <v>0</v>
      </c>
      <c r="AB310">
        <v>0</v>
      </c>
      <c r="AC310">
        <v>0</v>
      </c>
      <c r="AD310">
        <v>1061</v>
      </c>
    </row>
    <row r="311" spans="1:30" x14ac:dyDescent="0.25">
      <c r="H311" t="s">
        <v>726</v>
      </c>
    </row>
    <row r="312" spans="1:30" x14ac:dyDescent="0.25">
      <c r="A312">
        <v>153</v>
      </c>
      <c r="B312">
        <v>730</v>
      </c>
      <c r="C312" t="s">
        <v>727</v>
      </c>
      <c r="D312" t="s">
        <v>31</v>
      </c>
      <c r="E312" t="s">
        <v>728</v>
      </c>
      <c r="F312" t="s">
        <v>729</v>
      </c>
      <c r="G312" t="str">
        <f>"00298128"</f>
        <v>00298128</v>
      </c>
      <c r="H312" t="s">
        <v>645</v>
      </c>
      <c r="I312">
        <v>0</v>
      </c>
      <c r="J312">
        <v>0</v>
      </c>
      <c r="K312">
        <v>0</v>
      </c>
      <c r="L312">
        <v>200</v>
      </c>
      <c r="M312">
        <v>0</v>
      </c>
      <c r="N312">
        <v>70</v>
      </c>
      <c r="O312">
        <v>0</v>
      </c>
      <c r="P312">
        <v>30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2</v>
      </c>
      <c r="W312">
        <v>14</v>
      </c>
      <c r="X312">
        <v>0</v>
      </c>
      <c r="Z312">
        <v>0</v>
      </c>
      <c r="AA312">
        <v>0</v>
      </c>
      <c r="AB312">
        <v>0</v>
      </c>
      <c r="AC312">
        <v>0</v>
      </c>
      <c r="AD312" t="s">
        <v>730</v>
      </c>
    </row>
    <row r="313" spans="1:30" x14ac:dyDescent="0.25">
      <c r="H313" t="s">
        <v>121</v>
      </c>
    </row>
    <row r="314" spans="1:30" x14ac:dyDescent="0.25">
      <c r="A314">
        <v>154</v>
      </c>
      <c r="B314">
        <v>1003</v>
      </c>
      <c r="C314" t="s">
        <v>731</v>
      </c>
      <c r="D314" t="s">
        <v>732</v>
      </c>
      <c r="E314" t="s">
        <v>205</v>
      </c>
      <c r="F314" t="s">
        <v>733</v>
      </c>
      <c r="G314" t="str">
        <f>"00014314"</f>
        <v>00014314</v>
      </c>
      <c r="H314" t="s">
        <v>734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30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56</v>
      </c>
      <c r="W314">
        <v>392</v>
      </c>
      <c r="X314">
        <v>0</v>
      </c>
      <c r="Z314">
        <v>0</v>
      </c>
      <c r="AA314">
        <v>0</v>
      </c>
      <c r="AB314">
        <v>0</v>
      </c>
      <c r="AC314">
        <v>0</v>
      </c>
      <c r="AD314" t="s">
        <v>735</v>
      </c>
    </row>
    <row r="315" spans="1:30" x14ac:dyDescent="0.25">
      <c r="H315" t="s">
        <v>270</v>
      </c>
    </row>
    <row r="316" spans="1:30" x14ac:dyDescent="0.25">
      <c r="A316">
        <v>155</v>
      </c>
      <c r="B316">
        <v>833</v>
      </c>
      <c r="C316" t="s">
        <v>736</v>
      </c>
      <c r="D316" t="s">
        <v>737</v>
      </c>
      <c r="E316" t="s">
        <v>211</v>
      </c>
      <c r="F316" t="s">
        <v>738</v>
      </c>
      <c r="G316" t="str">
        <f>"00301827"</f>
        <v>00301827</v>
      </c>
      <c r="H316" t="s">
        <v>739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70</v>
      </c>
      <c r="O316">
        <v>0</v>
      </c>
      <c r="P316">
        <v>30</v>
      </c>
      <c r="Q316">
        <v>30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Z316">
        <v>0</v>
      </c>
      <c r="AA316">
        <v>0</v>
      </c>
      <c r="AB316">
        <v>0</v>
      </c>
      <c r="AC316">
        <v>0</v>
      </c>
      <c r="AD316" t="s">
        <v>740</v>
      </c>
    </row>
    <row r="317" spans="1:30" x14ac:dyDescent="0.25">
      <c r="H317" t="s">
        <v>72</v>
      </c>
    </row>
    <row r="318" spans="1:30" x14ac:dyDescent="0.25">
      <c r="A318">
        <v>156</v>
      </c>
      <c r="B318">
        <v>288</v>
      </c>
      <c r="C318" t="s">
        <v>217</v>
      </c>
      <c r="D318" t="s">
        <v>38</v>
      </c>
      <c r="E318" t="s">
        <v>22</v>
      </c>
      <c r="F318" t="s">
        <v>741</v>
      </c>
      <c r="G318" t="str">
        <f>"00014490"</f>
        <v>00014490</v>
      </c>
      <c r="H318" t="s">
        <v>201</v>
      </c>
      <c r="I318">
        <v>0</v>
      </c>
      <c r="J318">
        <v>0</v>
      </c>
      <c r="K318">
        <v>0</v>
      </c>
      <c r="L318">
        <v>200</v>
      </c>
      <c r="M318">
        <v>0</v>
      </c>
      <c r="N318">
        <v>70</v>
      </c>
      <c r="O318">
        <v>30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2</v>
      </c>
      <c r="W318">
        <v>14</v>
      </c>
      <c r="X318">
        <v>0</v>
      </c>
      <c r="Z318">
        <v>0</v>
      </c>
      <c r="AA318">
        <v>0</v>
      </c>
      <c r="AB318">
        <v>0</v>
      </c>
      <c r="AC318">
        <v>0</v>
      </c>
      <c r="AD318" t="s">
        <v>742</v>
      </c>
    </row>
    <row r="319" spans="1:30" x14ac:dyDescent="0.25">
      <c r="H319" t="s">
        <v>743</v>
      </c>
    </row>
    <row r="320" spans="1:30" x14ac:dyDescent="0.25">
      <c r="A320">
        <v>157</v>
      </c>
      <c r="B320">
        <v>699</v>
      </c>
      <c r="C320" t="s">
        <v>744</v>
      </c>
      <c r="D320" t="s">
        <v>745</v>
      </c>
      <c r="E320" t="s">
        <v>157</v>
      </c>
      <c r="F320" t="s">
        <v>746</v>
      </c>
      <c r="G320" t="str">
        <f>"00014980"</f>
        <v>00014980</v>
      </c>
      <c r="H320">
        <v>891</v>
      </c>
      <c r="I320">
        <v>0</v>
      </c>
      <c r="J320">
        <v>0</v>
      </c>
      <c r="K320">
        <v>0</v>
      </c>
      <c r="L320">
        <v>0</v>
      </c>
      <c r="M320">
        <v>100</v>
      </c>
      <c r="N320">
        <v>50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Z320">
        <v>0</v>
      </c>
      <c r="AA320">
        <v>0</v>
      </c>
      <c r="AB320">
        <v>0</v>
      </c>
      <c r="AC320">
        <v>0</v>
      </c>
      <c r="AD320">
        <v>1041</v>
      </c>
    </row>
    <row r="321" spans="1:30" x14ac:dyDescent="0.25">
      <c r="H321" t="s">
        <v>36</v>
      </c>
    </row>
    <row r="322" spans="1:30" x14ac:dyDescent="0.25">
      <c r="A322">
        <v>158</v>
      </c>
      <c r="B322">
        <v>5310</v>
      </c>
      <c r="C322" t="s">
        <v>271</v>
      </c>
      <c r="D322" t="s">
        <v>222</v>
      </c>
      <c r="E322" t="s">
        <v>278</v>
      </c>
      <c r="F322" t="s">
        <v>747</v>
      </c>
      <c r="G322" t="str">
        <f>"00368721"</f>
        <v>00368721</v>
      </c>
      <c r="H322" t="s">
        <v>530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49</v>
      </c>
      <c r="W322">
        <v>343</v>
      </c>
      <c r="X322">
        <v>0</v>
      </c>
      <c r="Z322">
        <v>0</v>
      </c>
      <c r="AA322">
        <v>0</v>
      </c>
      <c r="AB322">
        <v>0</v>
      </c>
      <c r="AC322">
        <v>0</v>
      </c>
      <c r="AD322" t="s">
        <v>748</v>
      </c>
    </row>
    <row r="323" spans="1:30" x14ac:dyDescent="0.25">
      <c r="H323" t="s">
        <v>56</v>
      </c>
    </row>
    <row r="324" spans="1:30" x14ac:dyDescent="0.25">
      <c r="A324">
        <v>159</v>
      </c>
      <c r="B324">
        <v>748</v>
      </c>
      <c r="C324" t="s">
        <v>749</v>
      </c>
      <c r="D324" t="s">
        <v>181</v>
      </c>
      <c r="E324" t="s">
        <v>75</v>
      </c>
      <c r="F324" t="s">
        <v>750</v>
      </c>
      <c r="G324" t="str">
        <f>"00248394"</f>
        <v>00248394</v>
      </c>
      <c r="H324" t="s">
        <v>751</v>
      </c>
      <c r="I324">
        <v>0</v>
      </c>
      <c r="J324">
        <v>0</v>
      </c>
      <c r="K324">
        <v>200</v>
      </c>
      <c r="L324">
        <v>0</v>
      </c>
      <c r="M324">
        <v>0</v>
      </c>
      <c r="N324">
        <v>30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21</v>
      </c>
      <c r="W324">
        <v>147</v>
      </c>
      <c r="X324">
        <v>0</v>
      </c>
      <c r="Z324">
        <v>0</v>
      </c>
      <c r="AA324">
        <v>0</v>
      </c>
      <c r="AB324">
        <v>0</v>
      </c>
      <c r="AC324">
        <v>0</v>
      </c>
      <c r="AD324" t="s">
        <v>752</v>
      </c>
    </row>
    <row r="325" spans="1:30" x14ac:dyDescent="0.25">
      <c r="H325">
        <v>1101</v>
      </c>
    </row>
    <row r="326" spans="1:30" x14ac:dyDescent="0.25">
      <c r="A326">
        <v>160</v>
      </c>
      <c r="B326">
        <v>1436</v>
      </c>
      <c r="C326" t="s">
        <v>753</v>
      </c>
      <c r="D326" t="s">
        <v>126</v>
      </c>
      <c r="E326" t="s">
        <v>561</v>
      </c>
      <c r="F326" t="s">
        <v>754</v>
      </c>
      <c r="G326" t="str">
        <f>"00038578"</f>
        <v>00038578</v>
      </c>
      <c r="H326" t="s">
        <v>755</v>
      </c>
      <c r="I326">
        <v>0</v>
      </c>
      <c r="J326">
        <v>0</v>
      </c>
      <c r="K326">
        <v>0</v>
      </c>
      <c r="L326">
        <v>200</v>
      </c>
      <c r="M326">
        <v>0</v>
      </c>
      <c r="N326">
        <v>30</v>
      </c>
      <c r="O326">
        <v>0</v>
      </c>
      <c r="P326">
        <v>30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Z326">
        <v>0</v>
      </c>
      <c r="AA326">
        <v>0</v>
      </c>
      <c r="AB326">
        <v>0</v>
      </c>
      <c r="AC326">
        <v>0</v>
      </c>
      <c r="AD326" t="s">
        <v>756</v>
      </c>
    </row>
    <row r="327" spans="1:30" x14ac:dyDescent="0.25">
      <c r="H327" t="s">
        <v>457</v>
      </c>
    </row>
    <row r="328" spans="1:30" x14ac:dyDescent="0.25">
      <c r="A328">
        <v>161</v>
      </c>
      <c r="B328">
        <v>5256</v>
      </c>
      <c r="C328" t="s">
        <v>757</v>
      </c>
      <c r="D328" t="s">
        <v>126</v>
      </c>
      <c r="E328" t="s">
        <v>187</v>
      </c>
      <c r="F328" t="s">
        <v>758</v>
      </c>
      <c r="G328" t="str">
        <f>"201507005025"</f>
        <v>201507005025</v>
      </c>
      <c r="H328" t="s">
        <v>759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70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41</v>
      </c>
      <c r="W328">
        <v>287</v>
      </c>
      <c r="X328">
        <v>0</v>
      </c>
      <c r="Z328">
        <v>0</v>
      </c>
      <c r="AA328">
        <v>0</v>
      </c>
      <c r="AB328">
        <v>0</v>
      </c>
      <c r="AC328">
        <v>0</v>
      </c>
      <c r="AD328" t="s">
        <v>760</v>
      </c>
    </row>
    <row r="329" spans="1:30" x14ac:dyDescent="0.25">
      <c r="H329" t="s">
        <v>761</v>
      </c>
    </row>
    <row r="330" spans="1:30" x14ac:dyDescent="0.25">
      <c r="A330">
        <v>162</v>
      </c>
      <c r="B330">
        <v>3113</v>
      </c>
      <c r="C330" t="s">
        <v>762</v>
      </c>
      <c r="D330" t="s">
        <v>31</v>
      </c>
      <c r="E330" t="s">
        <v>763</v>
      </c>
      <c r="F330" t="s">
        <v>764</v>
      </c>
      <c r="G330" t="str">
        <f>"00361221"</f>
        <v>00361221</v>
      </c>
      <c r="H330" t="s">
        <v>765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70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Z330">
        <v>0</v>
      </c>
      <c r="AA330">
        <v>0</v>
      </c>
      <c r="AB330">
        <v>0</v>
      </c>
      <c r="AC330">
        <v>0</v>
      </c>
      <c r="AD330" t="s">
        <v>766</v>
      </c>
    </row>
    <row r="331" spans="1:30" x14ac:dyDescent="0.25">
      <c r="H331" t="s">
        <v>95</v>
      </c>
    </row>
    <row r="332" spans="1:30" x14ac:dyDescent="0.25">
      <c r="A332">
        <v>163</v>
      </c>
      <c r="B332">
        <v>2804</v>
      </c>
      <c r="C332" t="s">
        <v>609</v>
      </c>
      <c r="D332" t="s">
        <v>341</v>
      </c>
      <c r="E332" t="s">
        <v>118</v>
      </c>
      <c r="F332" t="s">
        <v>767</v>
      </c>
      <c r="G332" t="str">
        <f>"00251384"</f>
        <v>00251384</v>
      </c>
      <c r="H332" t="s">
        <v>293</v>
      </c>
      <c r="I332">
        <v>0</v>
      </c>
      <c r="J332">
        <v>0</v>
      </c>
      <c r="K332">
        <v>0</v>
      </c>
      <c r="L332">
        <v>200</v>
      </c>
      <c r="M332">
        <v>0</v>
      </c>
      <c r="N332">
        <v>70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Z332">
        <v>0</v>
      </c>
      <c r="AA332">
        <v>0</v>
      </c>
      <c r="AB332">
        <v>0</v>
      </c>
      <c r="AC332">
        <v>0</v>
      </c>
      <c r="AD332" t="s">
        <v>768</v>
      </c>
    </row>
    <row r="333" spans="1:30" x14ac:dyDescent="0.25">
      <c r="H333" t="s">
        <v>121</v>
      </c>
    </row>
    <row r="334" spans="1:30" x14ac:dyDescent="0.25">
      <c r="A334">
        <v>164</v>
      </c>
      <c r="B334">
        <v>2835</v>
      </c>
      <c r="C334" t="s">
        <v>769</v>
      </c>
      <c r="D334" t="s">
        <v>770</v>
      </c>
      <c r="E334" t="s">
        <v>39</v>
      </c>
      <c r="F334" t="s">
        <v>771</v>
      </c>
      <c r="G334" t="str">
        <f>"00014371"</f>
        <v>00014371</v>
      </c>
      <c r="H334">
        <v>737</v>
      </c>
      <c r="I334">
        <v>0</v>
      </c>
      <c r="J334">
        <v>0</v>
      </c>
      <c r="K334">
        <v>0</v>
      </c>
      <c r="L334">
        <v>200</v>
      </c>
      <c r="M334">
        <v>0</v>
      </c>
      <c r="N334">
        <v>50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4</v>
      </c>
      <c r="W334">
        <v>28</v>
      </c>
      <c r="X334">
        <v>0</v>
      </c>
      <c r="Z334">
        <v>0</v>
      </c>
      <c r="AA334">
        <v>0</v>
      </c>
      <c r="AB334">
        <v>0</v>
      </c>
      <c r="AC334">
        <v>0</v>
      </c>
      <c r="AD334">
        <v>1015</v>
      </c>
    </row>
    <row r="335" spans="1:30" x14ac:dyDescent="0.25">
      <c r="H335" t="s">
        <v>43</v>
      </c>
    </row>
    <row r="336" spans="1:30" x14ac:dyDescent="0.25">
      <c r="A336">
        <v>165</v>
      </c>
      <c r="B336">
        <v>5238</v>
      </c>
      <c r="C336" t="s">
        <v>772</v>
      </c>
      <c r="D336" t="s">
        <v>103</v>
      </c>
      <c r="E336" t="s">
        <v>52</v>
      </c>
      <c r="F336" t="s">
        <v>773</v>
      </c>
      <c r="G336" t="str">
        <f>"00371159"</f>
        <v>00371159</v>
      </c>
      <c r="H336" t="s">
        <v>335</v>
      </c>
      <c r="I336">
        <v>0</v>
      </c>
      <c r="J336">
        <v>0</v>
      </c>
      <c r="K336">
        <v>0</v>
      </c>
      <c r="L336">
        <v>0</v>
      </c>
      <c r="M336">
        <v>130</v>
      </c>
      <c r="N336">
        <v>70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6</v>
      </c>
      <c r="W336">
        <v>42</v>
      </c>
      <c r="X336">
        <v>0</v>
      </c>
      <c r="Z336">
        <v>0</v>
      </c>
      <c r="AA336">
        <v>0</v>
      </c>
      <c r="AB336">
        <v>2</v>
      </c>
      <c r="AC336">
        <v>34</v>
      </c>
      <c r="AD336" t="s">
        <v>774</v>
      </c>
    </row>
    <row r="337" spans="1:30" x14ac:dyDescent="0.25">
      <c r="H337" t="s">
        <v>602</v>
      </c>
    </row>
    <row r="338" spans="1:30" x14ac:dyDescent="0.25">
      <c r="A338">
        <v>166</v>
      </c>
      <c r="B338">
        <v>697</v>
      </c>
      <c r="C338" t="s">
        <v>775</v>
      </c>
      <c r="D338" t="s">
        <v>126</v>
      </c>
      <c r="E338" t="s">
        <v>52</v>
      </c>
      <c r="F338" t="s">
        <v>776</v>
      </c>
      <c r="G338" t="str">
        <f>"00301136"</f>
        <v>00301136</v>
      </c>
      <c r="H338" t="s">
        <v>777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70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11</v>
      </c>
      <c r="W338">
        <v>77</v>
      </c>
      <c r="X338">
        <v>0</v>
      </c>
      <c r="Z338">
        <v>0</v>
      </c>
      <c r="AA338">
        <v>0</v>
      </c>
      <c r="AB338">
        <v>0</v>
      </c>
      <c r="AC338">
        <v>0</v>
      </c>
      <c r="AD338" t="s">
        <v>778</v>
      </c>
    </row>
    <row r="339" spans="1:30" x14ac:dyDescent="0.25">
      <c r="H339" t="s">
        <v>779</v>
      </c>
    </row>
    <row r="340" spans="1:30" x14ac:dyDescent="0.25">
      <c r="A340">
        <v>167</v>
      </c>
      <c r="B340">
        <v>4279</v>
      </c>
      <c r="C340" t="s">
        <v>780</v>
      </c>
      <c r="D340" t="s">
        <v>74</v>
      </c>
      <c r="E340" t="s">
        <v>516</v>
      </c>
      <c r="F340" t="s">
        <v>781</v>
      </c>
      <c r="G340" t="str">
        <f>"00363112"</f>
        <v>00363112</v>
      </c>
      <c r="H340">
        <v>737</v>
      </c>
      <c r="I340">
        <v>0</v>
      </c>
      <c r="J340">
        <v>0</v>
      </c>
      <c r="K340">
        <v>0</v>
      </c>
      <c r="L340">
        <v>200</v>
      </c>
      <c r="M340">
        <v>0</v>
      </c>
      <c r="N340">
        <v>30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5</v>
      </c>
      <c r="W340">
        <v>35</v>
      </c>
      <c r="X340">
        <v>0</v>
      </c>
      <c r="Z340">
        <v>0</v>
      </c>
      <c r="AA340">
        <v>0</v>
      </c>
      <c r="AB340">
        <v>0</v>
      </c>
      <c r="AC340">
        <v>0</v>
      </c>
      <c r="AD340">
        <v>1002</v>
      </c>
    </row>
    <row r="341" spans="1:30" x14ac:dyDescent="0.25">
      <c r="H341" t="s">
        <v>72</v>
      </c>
    </row>
    <row r="342" spans="1:30" x14ac:dyDescent="0.25">
      <c r="A342">
        <v>168</v>
      </c>
      <c r="B342">
        <v>2875</v>
      </c>
      <c r="C342" t="s">
        <v>782</v>
      </c>
      <c r="D342" t="s">
        <v>169</v>
      </c>
      <c r="E342" t="s">
        <v>551</v>
      </c>
      <c r="F342" t="s">
        <v>783</v>
      </c>
      <c r="G342" t="str">
        <f>"00367095"</f>
        <v>00367095</v>
      </c>
      <c r="H342" t="s">
        <v>784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70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Z342">
        <v>0</v>
      </c>
      <c r="AA342">
        <v>0</v>
      </c>
      <c r="AB342">
        <v>2</v>
      </c>
      <c r="AC342">
        <v>34</v>
      </c>
      <c r="AD342" t="s">
        <v>785</v>
      </c>
    </row>
    <row r="343" spans="1:30" x14ac:dyDescent="0.25">
      <c r="H343" t="s">
        <v>786</v>
      </c>
    </row>
    <row r="344" spans="1:30" x14ac:dyDescent="0.25">
      <c r="A344">
        <v>169</v>
      </c>
      <c r="B344">
        <v>1540</v>
      </c>
      <c r="C344" t="s">
        <v>787</v>
      </c>
      <c r="D344" t="s">
        <v>31</v>
      </c>
      <c r="E344" t="s">
        <v>187</v>
      </c>
      <c r="F344" t="s">
        <v>788</v>
      </c>
      <c r="G344" t="str">
        <f>"00248808"</f>
        <v>00248808</v>
      </c>
      <c r="H344" t="s">
        <v>789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70</v>
      </c>
      <c r="O344">
        <v>30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Z344">
        <v>0</v>
      </c>
      <c r="AA344">
        <v>0</v>
      </c>
      <c r="AB344">
        <v>0</v>
      </c>
      <c r="AC344">
        <v>0</v>
      </c>
      <c r="AD344" t="s">
        <v>790</v>
      </c>
    </row>
    <row r="345" spans="1:30" x14ac:dyDescent="0.25">
      <c r="H345" t="s">
        <v>791</v>
      </c>
    </row>
    <row r="346" spans="1:30" x14ac:dyDescent="0.25">
      <c r="A346">
        <v>170</v>
      </c>
      <c r="B346">
        <v>1686</v>
      </c>
      <c r="C346" t="s">
        <v>792</v>
      </c>
      <c r="D346" t="s">
        <v>70</v>
      </c>
      <c r="E346" t="s">
        <v>728</v>
      </c>
      <c r="F346" t="s">
        <v>793</v>
      </c>
      <c r="G346" t="str">
        <f>"00013097"</f>
        <v>00013097</v>
      </c>
      <c r="H346" t="s">
        <v>739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70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Z346">
        <v>0</v>
      </c>
      <c r="AA346">
        <v>0</v>
      </c>
      <c r="AB346">
        <v>0</v>
      </c>
      <c r="AC346">
        <v>0</v>
      </c>
      <c r="AD346" t="s">
        <v>794</v>
      </c>
    </row>
    <row r="347" spans="1:30" x14ac:dyDescent="0.25">
      <c r="H347" t="s">
        <v>56</v>
      </c>
    </row>
    <row r="348" spans="1:30" x14ac:dyDescent="0.25">
      <c r="A348">
        <v>171</v>
      </c>
      <c r="B348">
        <v>4081</v>
      </c>
      <c r="C348" t="s">
        <v>795</v>
      </c>
      <c r="D348" t="s">
        <v>796</v>
      </c>
      <c r="E348" t="s">
        <v>797</v>
      </c>
      <c r="F348" t="s">
        <v>798</v>
      </c>
      <c r="G348" t="str">
        <f>"00084926"</f>
        <v>00084926</v>
      </c>
      <c r="H348">
        <v>715</v>
      </c>
      <c r="I348">
        <v>0</v>
      </c>
      <c r="J348">
        <v>0</v>
      </c>
      <c r="K348">
        <v>0</v>
      </c>
      <c r="L348">
        <v>200</v>
      </c>
      <c r="M348">
        <v>0</v>
      </c>
      <c r="N348">
        <v>70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Z348">
        <v>0</v>
      </c>
      <c r="AA348">
        <v>0</v>
      </c>
      <c r="AB348">
        <v>0</v>
      </c>
      <c r="AC348">
        <v>0</v>
      </c>
      <c r="AD348">
        <v>985</v>
      </c>
    </row>
    <row r="349" spans="1:30" x14ac:dyDescent="0.25">
      <c r="H349" t="s">
        <v>799</v>
      </c>
    </row>
    <row r="350" spans="1:30" x14ac:dyDescent="0.25">
      <c r="A350">
        <v>172</v>
      </c>
      <c r="B350">
        <v>4603</v>
      </c>
      <c r="C350" t="s">
        <v>800</v>
      </c>
      <c r="D350" t="s">
        <v>156</v>
      </c>
      <c r="E350" t="s">
        <v>278</v>
      </c>
      <c r="F350" t="s">
        <v>801</v>
      </c>
      <c r="G350" t="str">
        <f>"00311816"</f>
        <v>00311816</v>
      </c>
      <c r="H350">
        <v>825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70</v>
      </c>
      <c r="O350">
        <v>30</v>
      </c>
      <c r="P350">
        <v>0</v>
      </c>
      <c r="Q350">
        <v>50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Z350">
        <v>0</v>
      </c>
      <c r="AA350">
        <v>0</v>
      </c>
      <c r="AB350">
        <v>0</v>
      </c>
      <c r="AC350">
        <v>0</v>
      </c>
      <c r="AD350">
        <v>975</v>
      </c>
    </row>
    <row r="351" spans="1:30" x14ac:dyDescent="0.25">
      <c r="H351" t="s">
        <v>541</v>
      </c>
    </row>
    <row r="352" spans="1:30" x14ac:dyDescent="0.25">
      <c r="A352">
        <v>173</v>
      </c>
      <c r="B352">
        <v>5361</v>
      </c>
      <c r="C352" t="s">
        <v>802</v>
      </c>
      <c r="D352" t="s">
        <v>111</v>
      </c>
      <c r="E352" t="s">
        <v>803</v>
      </c>
      <c r="F352" t="s">
        <v>804</v>
      </c>
      <c r="G352" t="str">
        <f>"00330942"</f>
        <v>00330942</v>
      </c>
      <c r="H352">
        <v>550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70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50</v>
      </c>
      <c r="W352">
        <v>350</v>
      </c>
      <c r="X352">
        <v>0</v>
      </c>
      <c r="Z352">
        <v>0</v>
      </c>
      <c r="AA352">
        <v>0</v>
      </c>
      <c r="AB352">
        <v>0</v>
      </c>
      <c r="AC352">
        <v>0</v>
      </c>
      <c r="AD352">
        <v>970</v>
      </c>
    </row>
    <row r="353" spans="1:30" x14ac:dyDescent="0.25">
      <c r="H353" t="s">
        <v>121</v>
      </c>
    </row>
    <row r="354" spans="1:30" x14ac:dyDescent="0.25">
      <c r="A354">
        <v>174</v>
      </c>
      <c r="B354">
        <v>3842</v>
      </c>
      <c r="C354" t="s">
        <v>805</v>
      </c>
      <c r="D354" t="s">
        <v>131</v>
      </c>
      <c r="E354" t="s">
        <v>705</v>
      </c>
      <c r="F354" t="s">
        <v>806</v>
      </c>
      <c r="G354" t="str">
        <f>"00326249"</f>
        <v>00326249</v>
      </c>
      <c r="H354" t="s">
        <v>807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30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35</v>
      </c>
      <c r="W354">
        <v>245</v>
      </c>
      <c r="X354">
        <v>0</v>
      </c>
      <c r="Z354">
        <v>0</v>
      </c>
      <c r="AA354">
        <v>0</v>
      </c>
      <c r="AB354">
        <v>0</v>
      </c>
      <c r="AC354">
        <v>0</v>
      </c>
      <c r="AD354" t="s">
        <v>808</v>
      </c>
    </row>
    <row r="355" spans="1:30" x14ac:dyDescent="0.25">
      <c r="H355">
        <v>1101</v>
      </c>
    </row>
    <row r="356" spans="1:30" x14ac:dyDescent="0.25">
      <c r="A356">
        <v>175</v>
      </c>
      <c r="B356">
        <v>2764</v>
      </c>
      <c r="C356" t="s">
        <v>809</v>
      </c>
      <c r="D356" t="s">
        <v>103</v>
      </c>
      <c r="E356" t="s">
        <v>39</v>
      </c>
      <c r="F356" t="s">
        <v>810</v>
      </c>
      <c r="G356" t="str">
        <f>"00346355"</f>
        <v>00346355</v>
      </c>
      <c r="H356" t="s">
        <v>350</v>
      </c>
      <c r="I356">
        <v>0</v>
      </c>
      <c r="J356">
        <v>0</v>
      </c>
      <c r="K356">
        <v>0</v>
      </c>
      <c r="L356">
        <v>200</v>
      </c>
      <c r="M356">
        <v>0</v>
      </c>
      <c r="N356">
        <v>30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Z356">
        <v>0</v>
      </c>
      <c r="AA356">
        <v>0</v>
      </c>
      <c r="AB356">
        <v>0</v>
      </c>
      <c r="AC356">
        <v>0</v>
      </c>
      <c r="AD356" t="s">
        <v>811</v>
      </c>
    </row>
    <row r="357" spans="1:30" x14ac:dyDescent="0.25">
      <c r="H357" t="s">
        <v>121</v>
      </c>
    </row>
    <row r="358" spans="1:30" x14ac:dyDescent="0.25">
      <c r="A358">
        <v>176</v>
      </c>
      <c r="B358">
        <v>5349</v>
      </c>
      <c r="C358" t="s">
        <v>812</v>
      </c>
      <c r="D358" t="s">
        <v>813</v>
      </c>
      <c r="E358" t="s">
        <v>39</v>
      </c>
      <c r="F358" t="s">
        <v>814</v>
      </c>
      <c r="G358" t="str">
        <f>"00346231"</f>
        <v>00346231</v>
      </c>
      <c r="H358" t="s">
        <v>361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30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18</v>
      </c>
      <c r="W358">
        <v>126</v>
      </c>
      <c r="X358">
        <v>0</v>
      </c>
      <c r="Z358">
        <v>0</v>
      </c>
      <c r="AA358">
        <v>0</v>
      </c>
      <c r="AB358">
        <v>5</v>
      </c>
      <c r="AC358">
        <v>85</v>
      </c>
      <c r="AD358" t="s">
        <v>811</v>
      </c>
    </row>
    <row r="359" spans="1:30" x14ac:dyDescent="0.25">
      <c r="H359" t="s">
        <v>234</v>
      </c>
    </row>
    <row r="360" spans="1:30" x14ac:dyDescent="0.25">
      <c r="A360">
        <v>177</v>
      </c>
      <c r="B360">
        <v>2833</v>
      </c>
      <c r="C360" t="s">
        <v>815</v>
      </c>
      <c r="D360" t="s">
        <v>31</v>
      </c>
      <c r="E360" t="s">
        <v>609</v>
      </c>
      <c r="F360" t="s">
        <v>816</v>
      </c>
      <c r="G360" t="str">
        <f>"00014647"</f>
        <v>00014647</v>
      </c>
      <c r="H360" t="s">
        <v>817</v>
      </c>
      <c r="I360">
        <v>0</v>
      </c>
      <c r="J360">
        <v>0</v>
      </c>
      <c r="K360">
        <v>0</v>
      </c>
      <c r="L360">
        <v>200</v>
      </c>
      <c r="M360">
        <v>0</v>
      </c>
      <c r="N360">
        <v>30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6</v>
      </c>
      <c r="W360">
        <v>42</v>
      </c>
      <c r="X360">
        <v>0</v>
      </c>
      <c r="Z360">
        <v>0</v>
      </c>
      <c r="AA360">
        <v>0</v>
      </c>
      <c r="AB360">
        <v>0</v>
      </c>
      <c r="AC360">
        <v>0</v>
      </c>
      <c r="AD360" t="s">
        <v>818</v>
      </c>
    </row>
    <row r="361" spans="1:30" x14ac:dyDescent="0.25">
      <c r="H361" t="s">
        <v>121</v>
      </c>
    </row>
    <row r="362" spans="1:30" x14ac:dyDescent="0.25">
      <c r="A362">
        <v>178</v>
      </c>
      <c r="B362">
        <v>4532</v>
      </c>
      <c r="C362" t="s">
        <v>819</v>
      </c>
      <c r="D362" t="s">
        <v>820</v>
      </c>
      <c r="E362" t="s">
        <v>821</v>
      </c>
      <c r="F362" t="s">
        <v>822</v>
      </c>
      <c r="G362" t="str">
        <f>"00295041"</f>
        <v>00295041</v>
      </c>
      <c r="H362" t="s">
        <v>189</v>
      </c>
      <c r="I362">
        <v>0</v>
      </c>
      <c r="J362">
        <v>0</v>
      </c>
      <c r="K362">
        <v>0</v>
      </c>
      <c r="L362">
        <v>0</v>
      </c>
      <c r="M362">
        <v>100</v>
      </c>
      <c r="N362">
        <v>30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11</v>
      </c>
      <c r="W362">
        <v>77</v>
      </c>
      <c r="X362">
        <v>0</v>
      </c>
      <c r="Z362">
        <v>0</v>
      </c>
      <c r="AA362">
        <v>0</v>
      </c>
      <c r="AB362">
        <v>0</v>
      </c>
      <c r="AC362">
        <v>0</v>
      </c>
      <c r="AD362" t="s">
        <v>823</v>
      </c>
    </row>
    <row r="363" spans="1:30" x14ac:dyDescent="0.25">
      <c r="H363" t="s">
        <v>824</v>
      </c>
    </row>
    <row r="364" spans="1:30" x14ac:dyDescent="0.25">
      <c r="A364">
        <v>179</v>
      </c>
      <c r="B364">
        <v>504</v>
      </c>
      <c r="C364" t="s">
        <v>825</v>
      </c>
      <c r="D364" t="s">
        <v>505</v>
      </c>
      <c r="E364" t="s">
        <v>118</v>
      </c>
      <c r="F364" t="s">
        <v>826</v>
      </c>
      <c r="G364" t="str">
        <f>"00251377"</f>
        <v>00251377</v>
      </c>
      <c r="H364" t="s">
        <v>827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30</v>
      </c>
      <c r="O364">
        <v>0</v>
      </c>
      <c r="P364">
        <v>30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Z364">
        <v>0</v>
      </c>
      <c r="AA364">
        <v>0</v>
      </c>
      <c r="AB364">
        <v>0</v>
      </c>
      <c r="AC364">
        <v>0</v>
      </c>
      <c r="AD364" t="s">
        <v>828</v>
      </c>
    </row>
    <row r="365" spans="1:30" x14ac:dyDescent="0.25">
      <c r="H365" t="s">
        <v>829</v>
      </c>
    </row>
    <row r="366" spans="1:30" x14ac:dyDescent="0.25">
      <c r="A366">
        <v>180</v>
      </c>
      <c r="B366">
        <v>4176</v>
      </c>
      <c r="C366" t="s">
        <v>830</v>
      </c>
      <c r="D366" t="s">
        <v>831</v>
      </c>
      <c r="E366" t="s">
        <v>832</v>
      </c>
      <c r="F366" t="s">
        <v>833</v>
      </c>
      <c r="G366" t="str">
        <f>"201412004812"</f>
        <v>201412004812</v>
      </c>
      <c r="H366" t="s">
        <v>381</v>
      </c>
      <c r="I366">
        <v>0</v>
      </c>
      <c r="J366">
        <v>0</v>
      </c>
      <c r="K366">
        <v>0</v>
      </c>
      <c r="L366">
        <v>0</v>
      </c>
      <c r="M366">
        <v>100</v>
      </c>
      <c r="N366">
        <v>70</v>
      </c>
      <c r="O366">
        <v>0</v>
      </c>
      <c r="P366">
        <v>0</v>
      </c>
      <c r="Q366">
        <v>30</v>
      </c>
      <c r="R366">
        <v>30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Z366">
        <v>0</v>
      </c>
      <c r="AA366">
        <v>0</v>
      </c>
      <c r="AB366">
        <v>0</v>
      </c>
      <c r="AC366">
        <v>0</v>
      </c>
      <c r="AD366" t="s">
        <v>834</v>
      </c>
    </row>
    <row r="367" spans="1:30" x14ac:dyDescent="0.25">
      <c r="H367" t="s">
        <v>835</v>
      </c>
    </row>
    <row r="368" spans="1:30" x14ac:dyDescent="0.25">
      <c r="A368">
        <v>181</v>
      </c>
      <c r="B368">
        <v>3663</v>
      </c>
      <c r="C368" t="s">
        <v>836</v>
      </c>
      <c r="D368" t="s">
        <v>241</v>
      </c>
      <c r="E368" t="s">
        <v>384</v>
      </c>
      <c r="F368" t="s">
        <v>837</v>
      </c>
      <c r="G368" t="str">
        <f>"00356173"</f>
        <v>00356173</v>
      </c>
      <c r="H368" t="s">
        <v>838</v>
      </c>
      <c r="I368">
        <v>0</v>
      </c>
      <c r="J368">
        <v>0</v>
      </c>
      <c r="K368">
        <v>0</v>
      </c>
      <c r="L368">
        <v>200</v>
      </c>
      <c r="M368">
        <v>0</v>
      </c>
      <c r="N368">
        <v>70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Z368">
        <v>0</v>
      </c>
      <c r="AA368">
        <v>0</v>
      </c>
      <c r="AB368">
        <v>0</v>
      </c>
      <c r="AC368">
        <v>0</v>
      </c>
      <c r="AD368" t="s">
        <v>839</v>
      </c>
    </row>
    <row r="369" spans="1:30" x14ac:dyDescent="0.25">
      <c r="H369" t="s">
        <v>72</v>
      </c>
    </row>
    <row r="370" spans="1:30" x14ac:dyDescent="0.25">
      <c r="A370">
        <v>182</v>
      </c>
      <c r="B370">
        <v>1574</v>
      </c>
      <c r="C370" t="s">
        <v>840</v>
      </c>
      <c r="D370" t="s">
        <v>841</v>
      </c>
      <c r="E370" t="s">
        <v>842</v>
      </c>
      <c r="F370" t="s">
        <v>843</v>
      </c>
      <c r="G370" t="str">
        <f>"00317428"</f>
        <v>00317428</v>
      </c>
      <c r="H370" t="s">
        <v>844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30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31</v>
      </c>
      <c r="W370">
        <v>217</v>
      </c>
      <c r="X370">
        <v>0</v>
      </c>
      <c r="Z370">
        <v>0</v>
      </c>
      <c r="AA370">
        <v>0</v>
      </c>
      <c r="AB370">
        <v>0</v>
      </c>
      <c r="AC370">
        <v>0</v>
      </c>
      <c r="AD370" t="s">
        <v>845</v>
      </c>
    </row>
    <row r="371" spans="1:30" x14ac:dyDescent="0.25">
      <c r="H371" t="s">
        <v>72</v>
      </c>
    </row>
    <row r="372" spans="1:30" x14ac:dyDescent="0.25">
      <c r="A372">
        <v>183</v>
      </c>
      <c r="B372">
        <v>2180</v>
      </c>
      <c r="C372" t="s">
        <v>846</v>
      </c>
      <c r="D372" t="s">
        <v>847</v>
      </c>
      <c r="E372" t="s">
        <v>70</v>
      </c>
      <c r="F372" t="s">
        <v>848</v>
      </c>
      <c r="G372" t="str">
        <f>"00287171"</f>
        <v>00287171</v>
      </c>
      <c r="H372" t="s">
        <v>611</v>
      </c>
      <c r="I372">
        <v>0</v>
      </c>
      <c r="J372">
        <v>0</v>
      </c>
      <c r="K372">
        <v>0</v>
      </c>
      <c r="L372">
        <v>200</v>
      </c>
      <c r="M372">
        <v>0</v>
      </c>
      <c r="N372">
        <v>30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Z372">
        <v>0</v>
      </c>
      <c r="AA372">
        <v>0</v>
      </c>
      <c r="AB372">
        <v>0</v>
      </c>
      <c r="AC372">
        <v>0</v>
      </c>
      <c r="AD372" t="s">
        <v>849</v>
      </c>
    </row>
    <row r="373" spans="1:30" x14ac:dyDescent="0.25">
      <c r="H373" t="s">
        <v>850</v>
      </c>
    </row>
    <row r="374" spans="1:30" x14ac:dyDescent="0.25">
      <c r="A374">
        <v>184</v>
      </c>
      <c r="B374">
        <v>4530</v>
      </c>
      <c r="C374" t="s">
        <v>851</v>
      </c>
      <c r="D374" t="s">
        <v>657</v>
      </c>
      <c r="E374" t="s">
        <v>278</v>
      </c>
      <c r="F374" t="s">
        <v>852</v>
      </c>
      <c r="G374" t="str">
        <f>"00210375"</f>
        <v>00210375</v>
      </c>
      <c r="H374" t="s">
        <v>777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70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Z374">
        <v>1</v>
      </c>
      <c r="AA374">
        <v>0</v>
      </c>
      <c r="AB374">
        <v>0</v>
      </c>
      <c r="AC374">
        <v>0</v>
      </c>
      <c r="AD374" t="s">
        <v>853</v>
      </c>
    </row>
    <row r="375" spans="1:30" x14ac:dyDescent="0.25">
      <c r="H375" t="s">
        <v>854</v>
      </c>
    </row>
    <row r="376" spans="1:30" x14ac:dyDescent="0.25">
      <c r="A376">
        <v>185</v>
      </c>
      <c r="B376">
        <v>824</v>
      </c>
      <c r="C376" t="s">
        <v>855</v>
      </c>
      <c r="D376" t="s">
        <v>856</v>
      </c>
      <c r="E376" t="s">
        <v>857</v>
      </c>
      <c r="F376" t="s">
        <v>858</v>
      </c>
      <c r="G376" t="str">
        <f>"00265196"</f>
        <v>00265196</v>
      </c>
      <c r="H376">
        <v>759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70</v>
      </c>
      <c r="O376">
        <v>0</v>
      </c>
      <c r="P376">
        <v>0</v>
      </c>
      <c r="Q376">
        <v>0</v>
      </c>
      <c r="R376">
        <v>0</v>
      </c>
      <c r="S376">
        <v>30</v>
      </c>
      <c r="T376">
        <v>0</v>
      </c>
      <c r="U376">
        <v>0</v>
      </c>
      <c r="V376">
        <v>10</v>
      </c>
      <c r="W376">
        <v>70</v>
      </c>
      <c r="X376">
        <v>0</v>
      </c>
      <c r="Z376">
        <v>0</v>
      </c>
      <c r="AA376">
        <v>0</v>
      </c>
      <c r="AB376">
        <v>0</v>
      </c>
      <c r="AC376">
        <v>0</v>
      </c>
      <c r="AD376">
        <v>929</v>
      </c>
    </row>
    <row r="377" spans="1:30" x14ac:dyDescent="0.25">
      <c r="H377" t="s">
        <v>36</v>
      </c>
    </row>
    <row r="378" spans="1:30" x14ac:dyDescent="0.25">
      <c r="A378">
        <v>186</v>
      </c>
      <c r="B378">
        <v>2181</v>
      </c>
      <c r="C378" t="s">
        <v>859</v>
      </c>
      <c r="D378" t="s">
        <v>860</v>
      </c>
      <c r="E378" t="s">
        <v>384</v>
      </c>
      <c r="F378" t="s">
        <v>861</v>
      </c>
      <c r="G378" t="str">
        <f>"00343883"</f>
        <v>00343883</v>
      </c>
      <c r="H378" t="s">
        <v>862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70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Z378">
        <v>0</v>
      </c>
      <c r="AA378">
        <v>0</v>
      </c>
      <c r="AB378">
        <v>0</v>
      </c>
      <c r="AC378">
        <v>0</v>
      </c>
      <c r="AD378" t="s">
        <v>863</v>
      </c>
    </row>
    <row r="379" spans="1:30" x14ac:dyDescent="0.25">
      <c r="H379" t="s">
        <v>864</v>
      </c>
    </row>
    <row r="380" spans="1:30" x14ac:dyDescent="0.25">
      <c r="A380">
        <v>187</v>
      </c>
      <c r="B380">
        <v>2245</v>
      </c>
      <c r="C380" t="s">
        <v>865</v>
      </c>
      <c r="D380" t="s">
        <v>866</v>
      </c>
      <c r="E380" t="s">
        <v>333</v>
      </c>
      <c r="F380" t="s">
        <v>867</v>
      </c>
      <c r="G380" t="str">
        <f>"00328590"</f>
        <v>00328590</v>
      </c>
      <c r="H380" t="s">
        <v>87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70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Z380">
        <v>1</v>
      </c>
      <c r="AA380">
        <v>0</v>
      </c>
      <c r="AB380">
        <v>0</v>
      </c>
      <c r="AC380">
        <v>0</v>
      </c>
      <c r="AD380" t="s">
        <v>868</v>
      </c>
    </row>
    <row r="381" spans="1:30" x14ac:dyDescent="0.25">
      <c r="H381" t="s">
        <v>72</v>
      </c>
    </row>
    <row r="382" spans="1:30" x14ac:dyDescent="0.25">
      <c r="A382">
        <v>188</v>
      </c>
      <c r="B382">
        <v>516</v>
      </c>
      <c r="C382" t="s">
        <v>869</v>
      </c>
      <c r="D382" t="s">
        <v>52</v>
      </c>
      <c r="E382" t="s">
        <v>278</v>
      </c>
      <c r="F382" t="s">
        <v>870</v>
      </c>
      <c r="G382" t="str">
        <f>"00012492"</f>
        <v>00012492</v>
      </c>
      <c r="H382" t="s">
        <v>578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70</v>
      </c>
      <c r="O382">
        <v>50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12</v>
      </c>
      <c r="W382">
        <v>84</v>
      </c>
      <c r="X382">
        <v>0</v>
      </c>
      <c r="Z382">
        <v>0</v>
      </c>
      <c r="AA382">
        <v>0</v>
      </c>
      <c r="AB382">
        <v>0</v>
      </c>
      <c r="AC382">
        <v>0</v>
      </c>
      <c r="AD382" t="s">
        <v>871</v>
      </c>
    </row>
    <row r="383" spans="1:30" x14ac:dyDescent="0.25">
      <c r="H383" t="s">
        <v>36</v>
      </c>
    </row>
    <row r="384" spans="1:30" x14ac:dyDescent="0.25">
      <c r="A384">
        <v>189</v>
      </c>
      <c r="B384">
        <v>4320</v>
      </c>
      <c r="C384" t="s">
        <v>872</v>
      </c>
      <c r="D384" t="s">
        <v>873</v>
      </c>
      <c r="E384" t="s">
        <v>874</v>
      </c>
      <c r="F384" t="s">
        <v>875</v>
      </c>
      <c r="G384" t="str">
        <f>"201511034404"</f>
        <v>201511034404</v>
      </c>
      <c r="H384" t="s">
        <v>323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70</v>
      </c>
      <c r="O384">
        <v>70</v>
      </c>
      <c r="P384">
        <v>0</v>
      </c>
      <c r="Q384">
        <v>30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Z384">
        <v>0</v>
      </c>
      <c r="AA384">
        <v>0</v>
      </c>
      <c r="AB384">
        <v>0</v>
      </c>
      <c r="AC384">
        <v>0</v>
      </c>
      <c r="AD384" t="s">
        <v>876</v>
      </c>
    </row>
    <row r="385" spans="1:30" x14ac:dyDescent="0.25">
      <c r="H385" t="s">
        <v>115</v>
      </c>
    </row>
    <row r="386" spans="1:30" x14ac:dyDescent="0.25">
      <c r="A386">
        <v>190</v>
      </c>
      <c r="B386">
        <v>1388</v>
      </c>
      <c r="C386" t="s">
        <v>877</v>
      </c>
      <c r="D386" t="s">
        <v>156</v>
      </c>
      <c r="E386" t="s">
        <v>181</v>
      </c>
      <c r="F386" t="s">
        <v>878</v>
      </c>
      <c r="G386" t="str">
        <f>"00318148"</f>
        <v>00318148</v>
      </c>
      <c r="H386">
        <v>726</v>
      </c>
      <c r="I386">
        <v>0</v>
      </c>
      <c r="J386">
        <v>0</v>
      </c>
      <c r="K386">
        <v>0</v>
      </c>
      <c r="L386">
        <v>0</v>
      </c>
      <c r="M386">
        <v>100</v>
      </c>
      <c r="N386">
        <v>30</v>
      </c>
      <c r="O386">
        <v>0</v>
      </c>
      <c r="P386">
        <v>30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2</v>
      </c>
      <c r="W386">
        <v>14</v>
      </c>
      <c r="X386">
        <v>0</v>
      </c>
      <c r="Z386">
        <v>0</v>
      </c>
      <c r="AA386">
        <v>0</v>
      </c>
      <c r="AB386">
        <v>0</v>
      </c>
      <c r="AC386">
        <v>0</v>
      </c>
      <c r="AD386">
        <v>900</v>
      </c>
    </row>
    <row r="387" spans="1:30" x14ac:dyDescent="0.25">
      <c r="H387" t="s">
        <v>234</v>
      </c>
    </row>
    <row r="388" spans="1:30" x14ac:dyDescent="0.25">
      <c r="A388">
        <v>191</v>
      </c>
      <c r="B388">
        <v>895</v>
      </c>
      <c r="C388" t="s">
        <v>879</v>
      </c>
      <c r="D388" t="s">
        <v>880</v>
      </c>
      <c r="E388" t="s">
        <v>59</v>
      </c>
      <c r="F388" t="s">
        <v>881</v>
      </c>
      <c r="G388" t="str">
        <f>"00014206"</f>
        <v>00014206</v>
      </c>
      <c r="H388">
        <v>649</v>
      </c>
      <c r="I388">
        <v>0</v>
      </c>
      <c r="J388">
        <v>0</v>
      </c>
      <c r="K388">
        <v>0</v>
      </c>
      <c r="L388">
        <v>200</v>
      </c>
      <c r="M388">
        <v>0</v>
      </c>
      <c r="N388">
        <v>50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Z388">
        <v>0</v>
      </c>
      <c r="AA388">
        <v>0</v>
      </c>
      <c r="AB388">
        <v>0</v>
      </c>
      <c r="AC388">
        <v>0</v>
      </c>
      <c r="AD388">
        <v>899</v>
      </c>
    </row>
    <row r="389" spans="1:30" x14ac:dyDescent="0.25">
      <c r="H389" t="s">
        <v>882</v>
      </c>
    </row>
    <row r="390" spans="1:30" x14ac:dyDescent="0.25">
      <c r="A390">
        <v>192</v>
      </c>
      <c r="B390">
        <v>3775</v>
      </c>
      <c r="C390" t="s">
        <v>883</v>
      </c>
      <c r="D390" t="s">
        <v>884</v>
      </c>
      <c r="E390" t="s">
        <v>111</v>
      </c>
      <c r="F390" t="s">
        <v>885</v>
      </c>
      <c r="G390" t="str">
        <f>"201507005296"</f>
        <v>201507005296</v>
      </c>
      <c r="H390" t="s">
        <v>568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70</v>
      </c>
      <c r="O390">
        <v>30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6</v>
      </c>
      <c r="W390">
        <v>42</v>
      </c>
      <c r="X390">
        <v>0</v>
      </c>
      <c r="Z390">
        <v>0</v>
      </c>
      <c r="AA390">
        <v>0</v>
      </c>
      <c r="AB390">
        <v>0</v>
      </c>
      <c r="AC390">
        <v>0</v>
      </c>
      <c r="AD390" t="s">
        <v>886</v>
      </c>
    </row>
    <row r="391" spans="1:30" x14ac:dyDescent="0.25">
      <c r="H391" t="s">
        <v>320</v>
      </c>
    </row>
    <row r="392" spans="1:30" x14ac:dyDescent="0.25">
      <c r="A392">
        <v>193</v>
      </c>
      <c r="B392">
        <v>1798</v>
      </c>
      <c r="C392" t="s">
        <v>887</v>
      </c>
      <c r="D392" t="s">
        <v>888</v>
      </c>
      <c r="E392" t="s">
        <v>889</v>
      </c>
      <c r="F392" t="s">
        <v>890</v>
      </c>
      <c r="G392" t="str">
        <f>"00011503"</f>
        <v>00011503</v>
      </c>
      <c r="H392" t="s">
        <v>891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30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10</v>
      </c>
      <c r="W392">
        <v>70</v>
      </c>
      <c r="X392">
        <v>0</v>
      </c>
      <c r="Z392">
        <v>0</v>
      </c>
      <c r="AA392">
        <v>0</v>
      </c>
      <c r="AB392">
        <v>0</v>
      </c>
      <c r="AC392">
        <v>0</v>
      </c>
      <c r="AD392" t="s">
        <v>892</v>
      </c>
    </row>
    <row r="393" spans="1:30" x14ac:dyDescent="0.25">
      <c r="H393" t="s">
        <v>197</v>
      </c>
    </row>
    <row r="394" spans="1:30" x14ac:dyDescent="0.25">
      <c r="A394">
        <v>194</v>
      </c>
      <c r="B394">
        <v>984</v>
      </c>
      <c r="C394" t="s">
        <v>893</v>
      </c>
      <c r="D394" t="s">
        <v>393</v>
      </c>
      <c r="E394" t="s">
        <v>104</v>
      </c>
      <c r="F394" t="s">
        <v>894</v>
      </c>
      <c r="G394" t="str">
        <f>"00013180"</f>
        <v>00013180</v>
      </c>
      <c r="H394" t="s">
        <v>413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70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Z394">
        <v>0</v>
      </c>
      <c r="AA394">
        <v>0</v>
      </c>
      <c r="AB394">
        <v>0</v>
      </c>
      <c r="AC394">
        <v>0</v>
      </c>
      <c r="AD394" t="s">
        <v>895</v>
      </c>
    </row>
    <row r="395" spans="1:30" x14ac:dyDescent="0.25">
      <c r="H395" t="s">
        <v>95</v>
      </c>
    </row>
    <row r="396" spans="1:30" x14ac:dyDescent="0.25">
      <c r="A396">
        <v>195</v>
      </c>
      <c r="B396">
        <v>1522</v>
      </c>
      <c r="C396" t="s">
        <v>896</v>
      </c>
      <c r="D396" t="s">
        <v>897</v>
      </c>
      <c r="E396" t="s">
        <v>516</v>
      </c>
      <c r="F396" t="s">
        <v>898</v>
      </c>
      <c r="G396" t="str">
        <f>"00013354"</f>
        <v>00013354</v>
      </c>
      <c r="H396" t="s">
        <v>678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70</v>
      </c>
      <c r="O396">
        <v>30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Z396">
        <v>0</v>
      </c>
      <c r="AA396">
        <v>0</v>
      </c>
      <c r="AB396">
        <v>0</v>
      </c>
      <c r="AC396">
        <v>0</v>
      </c>
      <c r="AD396" t="s">
        <v>899</v>
      </c>
    </row>
    <row r="397" spans="1:30" x14ac:dyDescent="0.25">
      <c r="H397">
        <v>1103</v>
      </c>
    </row>
    <row r="398" spans="1:30" x14ac:dyDescent="0.25">
      <c r="A398">
        <v>196</v>
      </c>
      <c r="B398">
        <v>723</v>
      </c>
      <c r="C398" t="s">
        <v>900</v>
      </c>
      <c r="D398" t="s">
        <v>126</v>
      </c>
      <c r="E398" t="s">
        <v>14</v>
      </c>
      <c r="F398" t="s">
        <v>901</v>
      </c>
      <c r="G398" t="str">
        <f>"00297318"</f>
        <v>00297318</v>
      </c>
      <c r="H398">
        <v>759</v>
      </c>
      <c r="I398">
        <v>0</v>
      </c>
      <c r="J398">
        <v>0</v>
      </c>
      <c r="K398">
        <v>0</v>
      </c>
      <c r="L398">
        <v>0</v>
      </c>
      <c r="M398">
        <v>100</v>
      </c>
      <c r="N398">
        <v>30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Z398">
        <v>1</v>
      </c>
      <c r="AA398">
        <v>0</v>
      </c>
      <c r="AB398">
        <v>0</v>
      </c>
      <c r="AC398">
        <v>0</v>
      </c>
      <c r="AD398">
        <v>889</v>
      </c>
    </row>
    <row r="399" spans="1:30" x14ac:dyDescent="0.25">
      <c r="H399" t="s">
        <v>902</v>
      </c>
    </row>
    <row r="400" spans="1:30" x14ac:dyDescent="0.25">
      <c r="A400">
        <v>197</v>
      </c>
      <c r="B400">
        <v>717</v>
      </c>
      <c r="C400" t="s">
        <v>903</v>
      </c>
      <c r="D400" t="s">
        <v>904</v>
      </c>
      <c r="E400" t="s">
        <v>400</v>
      </c>
      <c r="F400" t="s">
        <v>905</v>
      </c>
      <c r="G400" t="str">
        <f>"00302584"</f>
        <v>00302584</v>
      </c>
      <c r="H400" t="s">
        <v>906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70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Z400">
        <v>0</v>
      </c>
      <c r="AA400">
        <v>0</v>
      </c>
      <c r="AB400">
        <v>0</v>
      </c>
      <c r="AC400">
        <v>0</v>
      </c>
      <c r="AD400" t="s">
        <v>907</v>
      </c>
    </row>
    <row r="401" spans="1:30" x14ac:dyDescent="0.25">
      <c r="H401" t="s">
        <v>56</v>
      </c>
    </row>
    <row r="402" spans="1:30" x14ac:dyDescent="0.25">
      <c r="A402">
        <v>198</v>
      </c>
      <c r="B402">
        <v>901</v>
      </c>
      <c r="C402" t="s">
        <v>908</v>
      </c>
      <c r="D402" t="s">
        <v>27</v>
      </c>
      <c r="E402" t="s">
        <v>551</v>
      </c>
      <c r="F402" t="s">
        <v>909</v>
      </c>
      <c r="G402" t="str">
        <f>"00308415"</f>
        <v>00308415</v>
      </c>
      <c r="H402" t="s">
        <v>910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50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3</v>
      </c>
      <c r="W402">
        <v>21</v>
      </c>
      <c r="X402">
        <v>0</v>
      </c>
      <c r="Z402">
        <v>0</v>
      </c>
      <c r="AA402">
        <v>0</v>
      </c>
      <c r="AB402">
        <v>0</v>
      </c>
      <c r="AC402">
        <v>0</v>
      </c>
      <c r="AD402" t="s">
        <v>911</v>
      </c>
    </row>
    <row r="403" spans="1:30" x14ac:dyDescent="0.25">
      <c r="H403" t="s">
        <v>36</v>
      </c>
    </row>
    <row r="404" spans="1:30" x14ac:dyDescent="0.25">
      <c r="A404">
        <v>199</v>
      </c>
      <c r="B404">
        <v>3440</v>
      </c>
      <c r="C404" t="s">
        <v>912</v>
      </c>
      <c r="D404" t="s">
        <v>126</v>
      </c>
      <c r="E404" t="s">
        <v>278</v>
      </c>
      <c r="F404" t="s">
        <v>913</v>
      </c>
      <c r="G404" t="str">
        <f>"00014937"</f>
        <v>00014937</v>
      </c>
      <c r="H404" t="s">
        <v>323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70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7</v>
      </c>
      <c r="W404">
        <v>49</v>
      </c>
      <c r="X404">
        <v>0</v>
      </c>
      <c r="Z404">
        <v>0</v>
      </c>
      <c r="AA404">
        <v>0</v>
      </c>
      <c r="AB404">
        <v>0</v>
      </c>
      <c r="AC404">
        <v>0</v>
      </c>
      <c r="AD404" t="s">
        <v>914</v>
      </c>
    </row>
    <row r="405" spans="1:30" x14ac:dyDescent="0.25">
      <c r="H405" t="s">
        <v>915</v>
      </c>
    </row>
    <row r="406" spans="1:30" x14ac:dyDescent="0.25">
      <c r="A406">
        <v>200</v>
      </c>
      <c r="B406">
        <v>5341</v>
      </c>
      <c r="C406" t="s">
        <v>916</v>
      </c>
      <c r="D406" t="s">
        <v>604</v>
      </c>
      <c r="E406" t="s">
        <v>70</v>
      </c>
      <c r="F406" t="s">
        <v>917</v>
      </c>
      <c r="G406" t="str">
        <f>"00370164"</f>
        <v>00370164</v>
      </c>
      <c r="H406" t="s">
        <v>918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70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Z406">
        <v>0</v>
      </c>
      <c r="AA406">
        <v>0</v>
      </c>
      <c r="AB406">
        <v>0</v>
      </c>
      <c r="AC406">
        <v>0</v>
      </c>
      <c r="AD406" t="s">
        <v>919</v>
      </c>
    </row>
    <row r="407" spans="1:30" x14ac:dyDescent="0.25">
      <c r="H407" t="s">
        <v>920</v>
      </c>
    </row>
    <row r="408" spans="1:30" x14ac:dyDescent="0.25">
      <c r="A408">
        <v>201</v>
      </c>
      <c r="B408">
        <v>2590</v>
      </c>
      <c r="C408" t="s">
        <v>921</v>
      </c>
      <c r="D408" t="s">
        <v>156</v>
      </c>
      <c r="E408" t="s">
        <v>39</v>
      </c>
      <c r="F408" t="s">
        <v>922</v>
      </c>
      <c r="G408" t="str">
        <f>"00013157"</f>
        <v>00013157</v>
      </c>
      <c r="H408" t="s">
        <v>923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30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3</v>
      </c>
      <c r="W408">
        <v>21</v>
      </c>
      <c r="X408">
        <v>0</v>
      </c>
      <c r="Z408">
        <v>1</v>
      </c>
      <c r="AA408">
        <v>0</v>
      </c>
      <c r="AB408">
        <v>0</v>
      </c>
      <c r="AC408">
        <v>0</v>
      </c>
      <c r="AD408" t="s">
        <v>924</v>
      </c>
    </row>
    <row r="409" spans="1:30" x14ac:dyDescent="0.25">
      <c r="H409" t="s">
        <v>121</v>
      </c>
    </row>
    <row r="410" spans="1:30" x14ac:dyDescent="0.25">
      <c r="A410">
        <v>202</v>
      </c>
      <c r="B410">
        <v>1484</v>
      </c>
      <c r="C410" t="s">
        <v>925</v>
      </c>
      <c r="D410" t="s">
        <v>856</v>
      </c>
      <c r="E410" t="s">
        <v>111</v>
      </c>
      <c r="F410" t="s">
        <v>926</v>
      </c>
      <c r="G410" t="str">
        <f>"00236228"</f>
        <v>00236228</v>
      </c>
      <c r="H410" t="s">
        <v>413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30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Z410">
        <v>0</v>
      </c>
      <c r="AA410">
        <v>0</v>
      </c>
      <c r="AB410">
        <v>0</v>
      </c>
      <c r="AC410">
        <v>0</v>
      </c>
      <c r="AD410" t="s">
        <v>927</v>
      </c>
    </row>
    <row r="411" spans="1:30" x14ac:dyDescent="0.25">
      <c r="H411" t="s">
        <v>928</v>
      </c>
    </row>
    <row r="412" spans="1:30" x14ac:dyDescent="0.25">
      <c r="A412">
        <v>203</v>
      </c>
      <c r="B412">
        <v>3898</v>
      </c>
      <c r="C412" t="s">
        <v>929</v>
      </c>
      <c r="D412" t="s">
        <v>59</v>
      </c>
      <c r="E412" t="s">
        <v>561</v>
      </c>
      <c r="F412" t="s">
        <v>930</v>
      </c>
      <c r="G412" t="str">
        <f>"00263892"</f>
        <v>00263892</v>
      </c>
      <c r="H412" t="s">
        <v>931</v>
      </c>
      <c r="I412">
        <v>0</v>
      </c>
      <c r="J412">
        <v>0</v>
      </c>
      <c r="K412">
        <v>0</v>
      </c>
      <c r="L412">
        <v>0</v>
      </c>
      <c r="M412">
        <v>100</v>
      </c>
      <c r="N412">
        <v>70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Z412">
        <v>0</v>
      </c>
      <c r="AA412">
        <v>0</v>
      </c>
      <c r="AB412">
        <v>0</v>
      </c>
      <c r="AC412">
        <v>0</v>
      </c>
      <c r="AD412" t="s">
        <v>932</v>
      </c>
    </row>
    <row r="413" spans="1:30" x14ac:dyDescent="0.25">
      <c r="H413" t="s">
        <v>36</v>
      </c>
    </row>
    <row r="414" spans="1:30" x14ac:dyDescent="0.25">
      <c r="A414">
        <v>204</v>
      </c>
      <c r="B414">
        <v>1328</v>
      </c>
      <c r="C414" t="s">
        <v>933</v>
      </c>
      <c r="D414" t="s">
        <v>365</v>
      </c>
      <c r="E414" t="s">
        <v>934</v>
      </c>
      <c r="F414" t="s">
        <v>935</v>
      </c>
      <c r="G414" t="str">
        <f>"201402003569"</f>
        <v>201402003569</v>
      </c>
      <c r="H414">
        <v>660</v>
      </c>
      <c r="I414">
        <v>0</v>
      </c>
      <c r="J414">
        <v>0</v>
      </c>
      <c r="K414">
        <v>0</v>
      </c>
      <c r="L414">
        <v>0</v>
      </c>
      <c r="M414">
        <v>100</v>
      </c>
      <c r="N414">
        <v>50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5</v>
      </c>
      <c r="W414">
        <v>35</v>
      </c>
      <c r="X414">
        <v>0</v>
      </c>
      <c r="Z414">
        <v>0</v>
      </c>
      <c r="AA414">
        <v>0</v>
      </c>
      <c r="AB414">
        <v>0</v>
      </c>
      <c r="AC414">
        <v>0</v>
      </c>
      <c r="AD414">
        <v>845</v>
      </c>
    </row>
    <row r="415" spans="1:30" x14ac:dyDescent="0.25">
      <c r="H415" t="s">
        <v>167</v>
      </c>
    </row>
    <row r="416" spans="1:30" x14ac:dyDescent="0.25">
      <c r="A416">
        <v>205</v>
      </c>
      <c r="B416">
        <v>4748</v>
      </c>
      <c r="C416" t="s">
        <v>936</v>
      </c>
      <c r="D416" t="s">
        <v>169</v>
      </c>
      <c r="E416" t="s">
        <v>91</v>
      </c>
      <c r="F416" t="s">
        <v>937</v>
      </c>
      <c r="G416" t="str">
        <f>"00366414"</f>
        <v>00366414</v>
      </c>
      <c r="H416" t="s">
        <v>938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50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Z416">
        <v>1</v>
      </c>
      <c r="AA416">
        <v>0</v>
      </c>
      <c r="AB416">
        <v>8</v>
      </c>
      <c r="AC416">
        <v>136</v>
      </c>
      <c r="AD416" t="s">
        <v>939</v>
      </c>
    </row>
    <row r="417" spans="1:30" x14ac:dyDescent="0.25">
      <c r="H417" t="s">
        <v>940</v>
      </c>
    </row>
    <row r="418" spans="1:30" x14ac:dyDescent="0.25">
      <c r="A418">
        <v>206</v>
      </c>
      <c r="B418">
        <v>4011</v>
      </c>
      <c r="C418" t="s">
        <v>941</v>
      </c>
      <c r="D418" t="s">
        <v>942</v>
      </c>
      <c r="E418" t="s">
        <v>333</v>
      </c>
      <c r="F418" t="s">
        <v>943</v>
      </c>
      <c r="G418" t="str">
        <f>"00323890"</f>
        <v>00323890</v>
      </c>
      <c r="H418" t="s">
        <v>698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50</v>
      </c>
      <c r="O418">
        <v>0</v>
      </c>
      <c r="P418">
        <v>30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Z418">
        <v>0</v>
      </c>
      <c r="AA418">
        <v>0</v>
      </c>
      <c r="AB418">
        <v>0</v>
      </c>
      <c r="AC418">
        <v>0</v>
      </c>
      <c r="AD418" t="s">
        <v>944</v>
      </c>
    </row>
    <row r="419" spans="1:30" x14ac:dyDescent="0.25">
      <c r="H419" t="s">
        <v>630</v>
      </c>
    </row>
    <row r="420" spans="1:30" x14ac:dyDescent="0.25">
      <c r="A420">
        <v>207</v>
      </c>
      <c r="B420">
        <v>3800</v>
      </c>
      <c r="C420" t="s">
        <v>945</v>
      </c>
      <c r="D420" t="s">
        <v>946</v>
      </c>
      <c r="E420" t="s">
        <v>947</v>
      </c>
      <c r="F420" t="s">
        <v>948</v>
      </c>
      <c r="G420" t="str">
        <f>"00286219"</f>
        <v>00286219</v>
      </c>
      <c r="H420" t="s">
        <v>146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30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7</v>
      </c>
      <c r="W420">
        <v>49</v>
      </c>
      <c r="X420">
        <v>0</v>
      </c>
      <c r="Z420">
        <v>0</v>
      </c>
      <c r="AA420">
        <v>0</v>
      </c>
      <c r="AB420">
        <v>0</v>
      </c>
      <c r="AC420">
        <v>0</v>
      </c>
      <c r="AD420" t="s">
        <v>949</v>
      </c>
    </row>
    <row r="421" spans="1:30" x14ac:dyDescent="0.25">
      <c r="H421" t="s">
        <v>174</v>
      </c>
    </row>
    <row r="422" spans="1:30" x14ac:dyDescent="0.25">
      <c r="A422">
        <v>208</v>
      </c>
      <c r="B422">
        <v>3787</v>
      </c>
      <c r="C422" t="s">
        <v>950</v>
      </c>
      <c r="D422" t="s">
        <v>169</v>
      </c>
      <c r="E422" t="s">
        <v>39</v>
      </c>
      <c r="F422" t="s">
        <v>951</v>
      </c>
      <c r="G422" t="str">
        <f>"00018420"</f>
        <v>00018420</v>
      </c>
      <c r="H422" t="s">
        <v>501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30</v>
      </c>
      <c r="O422">
        <v>30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Z422">
        <v>0</v>
      </c>
      <c r="AA422">
        <v>0</v>
      </c>
      <c r="AB422">
        <v>0</v>
      </c>
      <c r="AC422">
        <v>0</v>
      </c>
      <c r="AD422" t="s">
        <v>952</v>
      </c>
    </row>
    <row r="423" spans="1:30" x14ac:dyDescent="0.25">
      <c r="H423" t="s">
        <v>56</v>
      </c>
    </row>
    <row r="424" spans="1:30" x14ac:dyDescent="0.25">
      <c r="A424">
        <v>209</v>
      </c>
      <c r="B424">
        <v>2754</v>
      </c>
      <c r="C424" t="s">
        <v>953</v>
      </c>
      <c r="D424" t="s">
        <v>604</v>
      </c>
      <c r="E424" t="s">
        <v>954</v>
      </c>
      <c r="F424" t="s">
        <v>955</v>
      </c>
      <c r="G424" t="str">
        <f>"00348622"</f>
        <v>00348622</v>
      </c>
      <c r="H424">
        <v>726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30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10</v>
      </c>
      <c r="W424">
        <v>70</v>
      </c>
      <c r="X424">
        <v>0</v>
      </c>
      <c r="Z424">
        <v>0</v>
      </c>
      <c r="AA424">
        <v>0</v>
      </c>
      <c r="AB424">
        <v>0</v>
      </c>
      <c r="AC424">
        <v>0</v>
      </c>
      <c r="AD424">
        <v>826</v>
      </c>
    </row>
    <row r="425" spans="1:30" x14ac:dyDescent="0.25">
      <c r="H425" t="s">
        <v>377</v>
      </c>
    </row>
    <row r="426" spans="1:30" x14ac:dyDescent="0.25">
      <c r="A426">
        <v>210</v>
      </c>
      <c r="B426">
        <v>2429</v>
      </c>
      <c r="C426" t="s">
        <v>956</v>
      </c>
      <c r="D426" t="s">
        <v>104</v>
      </c>
      <c r="E426" t="s">
        <v>384</v>
      </c>
      <c r="F426" t="s">
        <v>957</v>
      </c>
      <c r="G426" t="str">
        <f>"201402000526"</f>
        <v>201402000526</v>
      </c>
      <c r="H426" t="s">
        <v>213</v>
      </c>
      <c r="I426">
        <v>0</v>
      </c>
      <c r="J426">
        <v>0</v>
      </c>
      <c r="K426">
        <v>0</v>
      </c>
      <c r="L426">
        <v>0</v>
      </c>
      <c r="M426">
        <v>100</v>
      </c>
      <c r="N426">
        <v>50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Z426">
        <v>0</v>
      </c>
      <c r="AA426">
        <v>0</v>
      </c>
      <c r="AB426">
        <v>0</v>
      </c>
      <c r="AC426">
        <v>0</v>
      </c>
      <c r="AD426" t="s">
        <v>958</v>
      </c>
    </row>
    <row r="427" spans="1:30" x14ac:dyDescent="0.25">
      <c r="H427" t="s">
        <v>726</v>
      </c>
    </row>
    <row r="428" spans="1:30" x14ac:dyDescent="0.25">
      <c r="A428">
        <v>211</v>
      </c>
      <c r="B428">
        <v>3303</v>
      </c>
      <c r="C428" t="s">
        <v>959</v>
      </c>
      <c r="D428" t="s">
        <v>137</v>
      </c>
      <c r="E428" t="s">
        <v>410</v>
      </c>
      <c r="F428" t="s">
        <v>960</v>
      </c>
      <c r="G428" t="str">
        <f>"00359939"</f>
        <v>00359939</v>
      </c>
      <c r="H428" t="s">
        <v>961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30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Z428">
        <v>1</v>
      </c>
      <c r="AA428">
        <v>0</v>
      </c>
      <c r="AB428">
        <v>0</v>
      </c>
      <c r="AC428">
        <v>0</v>
      </c>
      <c r="AD428" t="s">
        <v>962</v>
      </c>
    </row>
    <row r="429" spans="1:30" x14ac:dyDescent="0.25">
      <c r="H429" t="s">
        <v>43</v>
      </c>
    </row>
    <row r="430" spans="1:30" x14ac:dyDescent="0.25">
      <c r="A430">
        <v>212</v>
      </c>
      <c r="B430">
        <v>2380</v>
      </c>
      <c r="C430" t="s">
        <v>963</v>
      </c>
      <c r="D430" t="s">
        <v>964</v>
      </c>
      <c r="E430" t="s">
        <v>14</v>
      </c>
      <c r="F430" t="s">
        <v>965</v>
      </c>
      <c r="G430" t="str">
        <f>"00368269"</f>
        <v>00368269</v>
      </c>
      <c r="H430">
        <v>704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30</v>
      </c>
      <c r="O430">
        <v>70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Z430">
        <v>0</v>
      </c>
      <c r="AA430">
        <v>0</v>
      </c>
      <c r="AB430">
        <v>0</v>
      </c>
      <c r="AC430">
        <v>0</v>
      </c>
      <c r="AD430">
        <v>804</v>
      </c>
    </row>
    <row r="431" spans="1:30" x14ac:dyDescent="0.25">
      <c r="H431" t="s">
        <v>966</v>
      </c>
    </row>
    <row r="432" spans="1:30" x14ac:dyDescent="0.25">
      <c r="A432">
        <v>213</v>
      </c>
      <c r="B432">
        <v>1277</v>
      </c>
      <c r="C432" t="s">
        <v>967</v>
      </c>
      <c r="D432" t="s">
        <v>968</v>
      </c>
      <c r="E432" t="s">
        <v>969</v>
      </c>
      <c r="F432" t="s">
        <v>970</v>
      </c>
      <c r="G432" t="str">
        <f>"00154209"</f>
        <v>00154209</v>
      </c>
      <c r="H432" t="s">
        <v>140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30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Z432">
        <v>0</v>
      </c>
      <c r="AA432">
        <v>0</v>
      </c>
      <c r="AB432">
        <v>0</v>
      </c>
      <c r="AC432">
        <v>0</v>
      </c>
      <c r="AD432" t="s">
        <v>971</v>
      </c>
    </row>
    <row r="433" spans="1:30" x14ac:dyDescent="0.25">
      <c r="H433" t="s">
        <v>972</v>
      </c>
    </row>
    <row r="434" spans="1:30" x14ac:dyDescent="0.25">
      <c r="A434">
        <v>214</v>
      </c>
      <c r="B434">
        <v>127</v>
      </c>
      <c r="C434" t="s">
        <v>973</v>
      </c>
      <c r="D434" t="s">
        <v>604</v>
      </c>
      <c r="E434" t="s">
        <v>14</v>
      </c>
      <c r="F434" t="s">
        <v>974</v>
      </c>
      <c r="G434" t="str">
        <f>"00248214"</f>
        <v>00248214</v>
      </c>
      <c r="H434" t="s">
        <v>343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30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Z434">
        <v>0</v>
      </c>
      <c r="AA434">
        <v>0</v>
      </c>
      <c r="AB434">
        <v>0</v>
      </c>
      <c r="AC434">
        <v>0</v>
      </c>
      <c r="AD434" t="s">
        <v>975</v>
      </c>
    </row>
    <row r="435" spans="1:30" x14ac:dyDescent="0.25">
      <c r="H435">
        <v>1103</v>
      </c>
    </row>
    <row r="436" spans="1:30" x14ac:dyDescent="0.25">
      <c r="A436">
        <v>215</v>
      </c>
      <c r="B436">
        <v>4508</v>
      </c>
      <c r="C436" t="s">
        <v>976</v>
      </c>
      <c r="D436" t="s">
        <v>632</v>
      </c>
      <c r="E436" t="s">
        <v>181</v>
      </c>
      <c r="F436" t="s">
        <v>977</v>
      </c>
      <c r="G436" t="str">
        <f>"00013041"</f>
        <v>00013041</v>
      </c>
      <c r="H436">
        <v>715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30</v>
      </c>
      <c r="O436">
        <v>0</v>
      </c>
      <c r="P436">
        <v>30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Z436">
        <v>0</v>
      </c>
      <c r="AA436">
        <v>0</v>
      </c>
      <c r="AB436">
        <v>0</v>
      </c>
      <c r="AC436">
        <v>0</v>
      </c>
      <c r="AD436">
        <v>775</v>
      </c>
    </row>
    <row r="437" spans="1:30" x14ac:dyDescent="0.25">
      <c r="H437" t="s">
        <v>56</v>
      </c>
    </row>
    <row r="438" spans="1:30" x14ac:dyDescent="0.25">
      <c r="A438">
        <v>216</v>
      </c>
      <c r="B438">
        <v>4906</v>
      </c>
      <c r="C438" t="s">
        <v>978</v>
      </c>
      <c r="D438" t="s">
        <v>126</v>
      </c>
      <c r="E438" t="s">
        <v>222</v>
      </c>
      <c r="F438" t="s">
        <v>979</v>
      </c>
      <c r="G438" t="str">
        <f>"00363603"</f>
        <v>00363603</v>
      </c>
      <c r="H438" t="s">
        <v>980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30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Z438">
        <v>0</v>
      </c>
      <c r="AA438">
        <v>0</v>
      </c>
      <c r="AB438">
        <v>0</v>
      </c>
      <c r="AC438">
        <v>0</v>
      </c>
      <c r="AD438" t="s">
        <v>981</v>
      </c>
    </row>
    <row r="439" spans="1:30" x14ac:dyDescent="0.25">
      <c r="H439" t="s">
        <v>457</v>
      </c>
    </row>
    <row r="440" spans="1:30" x14ac:dyDescent="0.25">
      <c r="A440">
        <v>217</v>
      </c>
      <c r="B440">
        <v>3881</v>
      </c>
      <c r="C440" t="s">
        <v>20</v>
      </c>
      <c r="D440" t="s">
        <v>982</v>
      </c>
      <c r="E440" t="s">
        <v>118</v>
      </c>
      <c r="F440" t="s">
        <v>983</v>
      </c>
      <c r="G440" t="str">
        <f>"00075238"</f>
        <v>00075238</v>
      </c>
      <c r="H440" t="s">
        <v>247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30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Z440">
        <v>0</v>
      </c>
      <c r="AA440">
        <v>0</v>
      </c>
      <c r="AB440">
        <v>0</v>
      </c>
      <c r="AC440">
        <v>0</v>
      </c>
      <c r="AD440" t="s">
        <v>984</v>
      </c>
    </row>
    <row r="441" spans="1:30" x14ac:dyDescent="0.25">
      <c r="H441" t="s">
        <v>630</v>
      </c>
    </row>
    <row r="442" spans="1:30" x14ac:dyDescent="0.25">
      <c r="A442">
        <v>218</v>
      </c>
      <c r="B442">
        <v>3652</v>
      </c>
      <c r="C442" t="s">
        <v>985</v>
      </c>
      <c r="D442" t="s">
        <v>241</v>
      </c>
      <c r="E442" t="s">
        <v>379</v>
      </c>
      <c r="F442" t="s">
        <v>986</v>
      </c>
      <c r="G442" t="str">
        <f>"00156275"</f>
        <v>00156275</v>
      </c>
      <c r="H442" t="s">
        <v>402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30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Z442">
        <v>0</v>
      </c>
      <c r="AA442">
        <v>0</v>
      </c>
      <c r="AB442">
        <v>5</v>
      </c>
      <c r="AC442">
        <v>85</v>
      </c>
      <c r="AD442" t="s">
        <v>987</v>
      </c>
    </row>
    <row r="443" spans="1:30" x14ac:dyDescent="0.25">
      <c r="H443" t="s">
        <v>988</v>
      </c>
    </row>
    <row r="444" spans="1:30" x14ac:dyDescent="0.25">
      <c r="A444">
        <v>219</v>
      </c>
      <c r="B444">
        <v>2611</v>
      </c>
      <c r="C444" t="s">
        <v>989</v>
      </c>
      <c r="D444" t="s">
        <v>609</v>
      </c>
      <c r="E444" t="s">
        <v>278</v>
      </c>
      <c r="F444" t="s">
        <v>990</v>
      </c>
      <c r="G444" t="str">
        <f>"201209000122"</f>
        <v>201209000122</v>
      </c>
      <c r="H444" t="s">
        <v>513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70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Z444">
        <v>0</v>
      </c>
      <c r="AA444">
        <v>0</v>
      </c>
      <c r="AB444">
        <v>0</v>
      </c>
      <c r="AC444">
        <v>0</v>
      </c>
      <c r="AD444" t="s">
        <v>991</v>
      </c>
    </row>
    <row r="445" spans="1:30" x14ac:dyDescent="0.25">
      <c r="H445" t="s">
        <v>121</v>
      </c>
    </row>
    <row r="446" spans="1:30" x14ac:dyDescent="0.25">
      <c r="A446">
        <v>220</v>
      </c>
      <c r="B446">
        <v>1107</v>
      </c>
      <c r="C446" t="s">
        <v>992</v>
      </c>
      <c r="D446" t="s">
        <v>993</v>
      </c>
      <c r="E446" t="s">
        <v>994</v>
      </c>
      <c r="F446" t="s">
        <v>995</v>
      </c>
      <c r="G446" t="str">
        <f>"00077985"</f>
        <v>00077985</v>
      </c>
      <c r="H446" t="s">
        <v>996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30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7</v>
      </c>
      <c r="W446">
        <v>49</v>
      </c>
      <c r="X446">
        <v>0</v>
      </c>
      <c r="Z446">
        <v>0</v>
      </c>
      <c r="AA446">
        <v>0</v>
      </c>
      <c r="AB446">
        <v>0</v>
      </c>
      <c r="AC446">
        <v>0</v>
      </c>
      <c r="AD446" t="s">
        <v>997</v>
      </c>
    </row>
    <row r="447" spans="1:30" x14ac:dyDescent="0.25">
      <c r="H447">
        <v>1103</v>
      </c>
    </row>
    <row r="448" spans="1:30" x14ac:dyDescent="0.25">
      <c r="A448">
        <v>221</v>
      </c>
      <c r="B448">
        <v>2328</v>
      </c>
      <c r="C448" t="s">
        <v>998</v>
      </c>
      <c r="D448" t="s">
        <v>91</v>
      </c>
      <c r="E448" t="s">
        <v>14</v>
      </c>
      <c r="F448" t="s">
        <v>999</v>
      </c>
      <c r="G448" t="str">
        <f>"00014619"</f>
        <v>00014619</v>
      </c>
      <c r="H448" t="s">
        <v>557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30</v>
      </c>
      <c r="O448">
        <v>30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Z448">
        <v>0</v>
      </c>
      <c r="AA448">
        <v>0</v>
      </c>
      <c r="AB448">
        <v>0</v>
      </c>
      <c r="AC448">
        <v>0</v>
      </c>
      <c r="AD448" t="s">
        <v>1000</v>
      </c>
    </row>
    <row r="449" spans="1:30" x14ac:dyDescent="0.25">
      <c r="H449" t="s">
        <v>36</v>
      </c>
    </row>
    <row r="450" spans="1:30" x14ac:dyDescent="0.25">
      <c r="A450">
        <v>222</v>
      </c>
      <c r="B450">
        <v>2824</v>
      </c>
      <c r="C450" t="s">
        <v>1001</v>
      </c>
      <c r="D450" t="s">
        <v>222</v>
      </c>
      <c r="E450" t="s">
        <v>52</v>
      </c>
      <c r="F450" t="s">
        <v>1002</v>
      </c>
      <c r="G450" t="str">
        <f>"00334571"</f>
        <v>00334571</v>
      </c>
      <c r="H450" t="s">
        <v>838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70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Z450">
        <v>0</v>
      </c>
      <c r="AA450">
        <v>0</v>
      </c>
      <c r="AB450">
        <v>0</v>
      </c>
      <c r="AC450">
        <v>0</v>
      </c>
      <c r="AD450" t="s">
        <v>1003</v>
      </c>
    </row>
    <row r="451" spans="1:30" x14ac:dyDescent="0.25">
      <c r="H451" t="s">
        <v>1004</v>
      </c>
    </row>
    <row r="452" spans="1:30" x14ac:dyDescent="0.25">
      <c r="A452">
        <v>223</v>
      </c>
      <c r="B452">
        <v>4143</v>
      </c>
      <c r="C452" t="s">
        <v>1005</v>
      </c>
      <c r="D452" t="s">
        <v>137</v>
      </c>
      <c r="E452" t="s">
        <v>52</v>
      </c>
      <c r="F452" t="s">
        <v>1006</v>
      </c>
      <c r="G452" t="str">
        <f>"00348802"</f>
        <v>00348802</v>
      </c>
      <c r="H452" t="s">
        <v>578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30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Z452">
        <v>0</v>
      </c>
      <c r="AA452">
        <v>0</v>
      </c>
      <c r="AB452">
        <v>0</v>
      </c>
      <c r="AC452">
        <v>0</v>
      </c>
      <c r="AD452" t="s">
        <v>1007</v>
      </c>
    </row>
    <row r="453" spans="1:30" x14ac:dyDescent="0.25">
      <c r="H453" t="s">
        <v>43</v>
      </c>
    </row>
    <row r="454" spans="1:30" x14ac:dyDescent="0.25">
      <c r="A454">
        <v>224</v>
      </c>
      <c r="B454">
        <v>5312</v>
      </c>
      <c r="C454" t="s">
        <v>1008</v>
      </c>
      <c r="D454" t="s">
        <v>1009</v>
      </c>
      <c r="E454" t="s">
        <v>22</v>
      </c>
      <c r="F454" t="s">
        <v>1010</v>
      </c>
      <c r="G454" t="str">
        <f>"00079533"</f>
        <v>00079533</v>
      </c>
      <c r="H454" t="s">
        <v>722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30</v>
      </c>
      <c r="O454">
        <v>30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Z454">
        <v>0</v>
      </c>
      <c r="AA454">
        <v>0</v>
      </c>
      <c r="AB454">
        <v>0</v>
      </c>
      <c r="AC454">
        <v>0</v>
      </c>
      <c r="AD454" t="s">
        <v>1011</v>
      </c>
    </row>
    <row r="455" spans="1:30" x14ac:dyDescent="0.25">
      <c r="H455" t="s">
        <v>254</v>
      </c>
    </row>
    <row r="456" spans="1:30" x14ac:dyDescent="0.25">
      <c r="A456">
        <v>225</v>
      </c>
      <c r="B456">
        <v>5205</v>
      </c>
      <c r="C456" t="s">
        <v>1012</v>
      </c>
      <c r="D456" t="s">
        <v>181</v>
      </c>
      <c r="E456" t="s">
        <v>1013</v>
      </c>
      <c r="F456" t="s">
        <v>1014</v>
      </c>
      <c r="G456" t="str">
        <f>"00229453"</f>
        <v>00229453</v>
      </c>
      <c r="H456" t="s">
        <v>751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70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Z456">
        <v>0</v>
      </c>
      <c r="AA456">
        <v>0</v>
      </c>
      <c r="AB456">
        <v>0</v>
      </c>
      <c r="AC456">
        <v>0</v>
      </c>
      <c r="AD456" t="s">
        <v>1015</v>
      </c>
    </row>
    <row r="457" spans="1:30" x14ac:dyDescent="0.25">
      <c r="H457" t="s">
        <v>56</v>
      </c>
    </row>
    <row r="458" spans="1:30" x14ac:dyDescent="0.25">
      <c r="A458">
        <v>226</v>
      </c>
      <c r="B458">
        <v>5115</v>
      </c>
      <c r="C458" t="s">
        <v>1016</v>
      </c>
      <c r="D458" t="s">
        <v>131</v>
      </c>
      <c r="E458" t="s">
        <v>111</v>
      </c>
      <c r="F458" t="s">
        <v>1017</v>
      </c>
      <c r="G458" t="str">
        <f>"201511025262"</f>
        <v>201511025262</v>
      </c>
      <c r="H458" t="s">
        <v>1018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30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Z458">
        <v>0</v>
      </c>
      <c r="AA458">
        <v>0</v>
      </c>
      <c r="AB458">
        <v>0</v>
      </c>
      <c r="AC458">
        <v>0</v>
      </c>
      <c r="AD458" t="s">
        <v>1019</v>
      </c>
    </row>
    <row r="459" spans="1:30" x14ac:dyDescent="0.25">
      <c r="H459" t="s">
        <v>854</v>
      </c>
    </row>
    <row r="461" spans="1:30" x14ac:dyDescent="0.25">
      <c r="A461" t="s">
        <v>1020</v>
      </c>
    </row>
    <row r="462" spans="1:30" x14ac:dyDescent="0.25">
      <c r="A462" t="s">
        <v>1021</v>
      </c>
    </row>
    <row r="463" spans="1:30" x14ac:dyDescent="0.25">
      <c r="A463" t="s">
        <v>1022</v>
      </c>
    </row>
    <row r="464" spans="1:30" x14ac:dyDescent="0.25">
      <c r="A464" t="s">
        <v>1023</v>
      </c>
    </row>
    <row r="465" spans="1:1" x14ac:dyDescent="0.25">
      <c r="A465" t="s">
        <v>1024</v>
      </c>
    </row>
    <row r="466" spans="1:1" x14ac:dyDescent="0.25">
      <c r="A466" t="s">
        <v>1025</v>
      </c>
    </row>
    <row r="467" spans="1:1" x14ac:dyDescent="0.25">
      <c r="A467" t="s">
        <v>1026</v>
      </c>
    </row>
    <row r="468" spans="1:1" x14ac:dyDescent="0.25">
      <c r="A468" t="s">
        <v>1027</v>
      </c>
    </row>
    <row r="469" spans="1:1" x14ac:dyDescent="0.25">
      <c r="A469" t="s">
        <v>1028</v>
      </c>
    </row>
    <row r="470" spans="1:1" x14ac:dyDescent="0.25">
      <c r="A470" t="s">
        <v>1029</v>
      </c>
    </row>
    <row r="471" spans="1:1" x14ac:dyDescent="0.25">
      <c r="A471" t="s">
        <v>1030</v>
      </c>
    </row>
    <row r="472" spans="1:1" x14ac:dyDescent="0.25">
      <c r="A472" t="s">
        <v>1031</v>
      </c>
    </row>
    <row r="473" spans="1:1" x14ac:dyDescent="0.25">
      <c r="A473" t="s">
        <v>1032</v>
      </c>
    </row>
    <row r="474" spans="1:1" x14ac:dyDescent="0.25">
      <c r="A474" t="s">
        <v>1033</v>
      </c>
    </row>
    <row r="475" spans="1:1" x14ac:dyDescent="0.25">
      <c r="A475" t="s">
        <v>1034</v>
      </c>
    </row>
    <row r="476" spans="1:1" x14ac:dyDescent="0.25">
      <c r="A476" t="s">
        <v>1035</v>
      </c>
    </row>
    <row r="477" spans="1:1" x14ac:dyDescent="0.25">
      <c r="A477" t="s">
        <v>1036</v>
      </c>
    </row>
    <row r="478" spans="1:1" x14ac:dyDescent="0.25">
      <c r="A478" t="s">
        <v>1037</v>
      </c>
    </row>
    <row r="479" spans="1:1" x14ac:dyDescent="0.25">
      <c r="A479" t="s">
        <v>1038</v>
      </c>
    </row>
    <row r="480" spans="1:1" x14ac:dyDescent="0.25">
      <c r="A480" t="s">
        <v>1039</v>
      </c>
    </row>
    <row r="481" spans="1:1" x14ac:dyDescent="0.25">
      <c r="A481" t="s">
        <v>1040</v>
      </c>
    </row>
    <row r="482" spans="1:1" x14ac:dyDescent="0.25">
      <c r="A482" t="s">
        <v>1041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2018-03-28T09:04:18Z</dcterms:created>
  <dcterms:modified xsi:type="dcterms:W3CDTF">2018-03-28T09:04:20Z</dcterms:modified>
</cp:coreProperties>
</file>