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32" i="1" l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<sst xmlns="http://schemas.openxmlformats.org/spreadsheetml/2006/main" count="2797" uniqueCount="1816">
  <si>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</si>
  <si>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</si>
  <si>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</si>
  <si>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</si>
  <si>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</si>
  <si>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</si>
  <si>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</si>
  <si>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</si>
  <si>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</si>
  <si>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</si>
  <si>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</si>
  <si>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</si>
  <si>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</si>
  <si>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ΛΥΓΙΔΑΚΗΣ</t>
  </si>
  <si>
    <t>ΓΕΩΡΓΙΟΣ</t>
  </si>
  <si>
    <t>ΝΙΚΟΛΑΟΣ</t>
  </si>
  <si>
    <t>941,6</t>
  </si>
  <si>
    <t>2349,6</t>
  </si>
  <si>
    <t>ΚΑΤΣΙΡΟΠΟΥΛΟΣ</t>
  </si>
  <si>
    <t>ΧΡΗΣΤΟΣ</t>
  </si>
  <si>
    <t>ΒΑΣΙΛΕΙΟΣ</t>
  </si>
  <si>
    <t>ΑΕ222548</t>
  </si>
  <si>
    <t>783,2</t>
  </si>
  <si>
    <t>2191,2</t>
  </si>
  <si>
    <t>1038-1041-1025</t>
  </si>
  <si>
    <t>ΔΕΜΕΣΟΥΚΑ</t>
  </si>
  <si>
    <t>ΟΛΥΜΠΙΑ</t>
  </si>
  <si>
    <t>ΕΛΕΥΘΕΡΙΟΣ</t>
  </si>
  <si>
    <t>ΑΕ910944</t>
  </si>
  <si>
    <t>1035-1033-1034-1042-1032-1026-1044-1028-1046</t>
  </si>
  <si>
    <t>ΤΕΡΖΗ</t>
  </si>
  <si>
    <t>ΑΙΚΑΤΕΡΙΝΗ</t>
  </si>
  <si>
    <t>ΑΝΤΩΝΙΟΣ</t>
  </si>
  <si>
    <t>Χ482593</t>
  </si>
  <si>
    <t>845,9</t>
  </si>
  <si>
    <t>2112,9</t>
  </si>
  <si>
    <t>1045-1044-1027-1029-1033-1034-1035-1037-1038-1041-1042-1032-1026-1028-1046</t>
  </si>
  <si>
    <t>ΛΙΛΗ</t>
  </si>
  <si>
    <t>ΕΛΕΥΘΕΡΙΑ</t>
  </si>
  <si>
    <t>ΑΕ648093</t>
  </si>
  <si>
    <t>746,9</t>
  </si>
  <si>
    <t>2104,9</t>
  </si>
  <si>
    <t>1042-1033-1034-1044-1035-1037-1043-1032-1026-1046</t>
  </si>
  <si>
    <t>ΞΕΝΑΚΗΣ</t>
  </si>
  <si>
    <t>ΜΑΡΚΟΣ</t>
  </si>
  <si>
    <t>Χ170379</t>
  </si>
  <si>
    <t>775,5</t>
  </si>
  <si>
    <t>2103,5</t>
  </si>
  <si>
    <t>1032-1025-1028-1029-1027-1031-1046-1038-1045-1040-1044-1033-1034-1039-1036-1041-1035-1043-1042-1021-1037-1030</t>
  </si>
  <si>
    <t>ΤΣΑΜΗΣ</t>
  </si>
  <si>
    <t>ΑΛΚΙΒΙΑΔΗΣ</t>
  </si>
  <si>
    <t>ΑΒ341560</t>
  </si>
  <si>
    <t>958,1</t>
  </si>
  <si>
    <t>2076,1</t>
  </si>
  <si>
    <t>1005-1027-1029-1038-1041-1045-1040-1021-1044-1042-1031-1033-1034-1037-1030-1043-1025-1035-1046-1032-1028-1026-1039-1036</t>
  </si>
  <si>
    <t>ΕΥΑΓΓΕΛΟΥ</t>
  </si>
  <si>
    <t>ΧΡΙΣΤΙΝΑ</t>
  </si>
  <si>
    <t>ΑΜ400120</t>
  </si>
  <si>
    <t>795,3</t>
  </si>
  <si>
    <t>2053,3</t>
  </si>
  <si>
    <t>ΚΑΚΑΡΑΝΤΖΑΣ</t>
  </si>
  <si>
    <t>ΣΩΤΗΡΙΟΣ</t>
  </si>
  <si>
    <t>ΧΡΥΣΟΣΤΟΜΟΣ</t>
  </si>
  <si>
    <t>ΑΕ326361</t>
  </si>
  <si>
    <t>763,4</t>
  </si>
  <si>
    <t>2051,4</t>
  </si>
  <si>
    <t>1033-1034-1035-1042-1027-1029-1030-1044-1005-1045-1038-1041-1028-1026-1032-1046-1037</t>
  </si>
  <si>
    <t>ΧΑΤΖΗΠΑΝΑΓΙΩΤΗ</t>
  </si>
  <si>
    <t>ΜΑΡΙΑ</t>
  </si>
  <si>
    <t>ΙΩΑΝΝΗΣ</t>
  </si>
  <si>
    <t>ΑΙ727549</t>
  </si>
  <si>
    <t>815,1</t>
  </si>
  <si>
    <t>2043,1</t>
  </si>
  <si>
    <t>1034-1033-1043-1030-1042</t>
  </si>
  <si>
    <t>ΚΑΖΑΡΑΣ</t>
  </si>
  <si>
    <t>ΚΩΝΣΤΑΝΤΙΝΟΣ</t>
  </si>
  <si>
    <t>Τ036552</t>
  </si>
  <si>
    <t>782,1</t>
  </si>
  <si>
    <t>2040,1</t>
  </si>
  <si>
    <t>1038-1027-1041-1045-1033-1034-1035-1026-1032-1040-1029-1046-1028-1044-1042-1037</t>
  </si>
  <si>
    <t>ΜΑΝΩΛΗΣ</t>
  </si>
  <si>
    <t>ΔΙΑΜΑΝΤΗΣ</t>
  </si>
  <si>
    <t>ΑΙ460437</t>
  </si>
  <si>
    <t>2033,1</t>
  </si>
  <si>
    <t>1046-1028-1032-1026</t>
  </si>
  <si>
    <t>ΚΑΡΤΑΛΙΔΗΣ</t>
  </si>
  <si>
    <t>ΑΒΡΑΑΜ</t>
  </si>
  <si>
    <t>ΟΔΥΣΣΕΥΣ</t>
  </si>
  <si>
    <t>Ρ566823</t>
  </si>
  <si>
    <t>772,2</t>
  </si>
  <si>
    <t>2030,2</t>
  </si>
  <si>
    <t>1027-1038-1031</t>
  </si>
  <si>
    <t>ΧΑΤΖΗΠΑΣΧΑΛΗ</t>
  </si>
  <si>
    <t>ΑΣΠΑΣΙΑ</t>
  </si>
  <si>
    <t>ΑΘΑΝΑΣΙΟΣ</t>
  </si>
  <si>
    <t>ΑΗ074851</t>
  </si>
  <si>
    <t>1027-1045-1043-1025-1026-1028-1029-1034-1035-1036-1037-1038-1039-1040-1041-1042-1044-1046-1030-1031-1032-1033</t>
  </si>
  <si>
    <t>ΠΕΡΡΟΣ</t>
  </si>
  <si>
    <t>ΚΥΡΙΑΚΟΣ</t>
  </si>
  <si>
    <t>ΑΕ639560</t>
  </si>
  <si>
    <t>767,8</t>
  </si>
  <si>
    <t>2025,8</t>
  </si>
  <si>
    <t>1029-1040-1038</t>
  </si>
  <si>
    <t>ΑΥΓΕΡΙΝΟΣ</t>
  </si>
  <si>
    <t>ΑΝ248902</t>
  </si>
  <si>
    <t>850,3</t>
  </si>
  <si>
    <t>2008,3</t>
  </si>
  <si>
    <t>1045-1029-1027-1025</t>
  </si>
  <si>
    <t>ΚΑΡΑΟΥΛΑΣ</t>
  </si>
  <si>
    <t>ΔΗΜΗΤΡΙΟΣ</t>
  </si>
  <si>
    <t>ΑΕ796958</t>
  </si>
  <si>
    <t>738,1</t>
  </si>
  <si>
    <t>1996,1</t>
  </si>
  <si>
    <t>1021-1044-1040-1042-1045-1037-1005-1030-1025-1033-1034-1027-1029-1035-1041-1046-1028-1026-1032-1031-1038-1043</t>
  </si>
  <si>
    <t>ΠΟΥΛΙΑΝΙΤΗΣ</t>
  </si>
  <si>
    <t>ΘΕΟΔΩΡΟΣ</t>
  </si>
  <si>
    <t>ΑΗ272979</t>
  </si>
  <si>
    <t>1037-1026-1045-1042-1034-1043-1035-1030-1032-1025-1027</t>
  </si>
  <si>
    <t>ΓΚΟΡΓΚΟΛΗΣ</t>
  </si>
  <si>
    <t>ΣΠΥΡΙΔΩΝ</t>
  </si>
  <si>
    <t>ΑΕ702439</t>
  </si>
  <si>
    <t>745,8</t>
  </si>
  <si>
    <t>1983,8</t>
  </si>
  <si>
    <t>1038-1041-1027-1045-1005-1029-1040-1025-1033-1034-1044-1021-1037-1030-1042-1043-1035-1026-1028-1046-1032-1031-1039-1036</t>
  </si>
  <si>
    <t>ΜΠΙΝΟΣ</t>
  </si>
  <si>
    <t>ΑΝΑΣΤΑΣΙΟΣ</t>
  </si>
  <si>
    <t>ΑΝ359103</t>
  </si>
  <si>
    <t>740,3</t>
  </si>
  <si>
    <t>1978,3</t>
  </si>
  <si>
    <t>1030-1042-1033-1034-1037-1035-1044-1045</t>
  </si>
  <si>
    <t>ΣΠΑΧΟΣ</t>
  </si>
  <si>
    <t>ΘΩΜΑΣ</t>
  </si>
  <si>
    <t>ΑΜ384759</t>
  </si>
  <si>
    <t>810,7</t>
  </si>
  <si>
    <t>1968,7</t>
  </si>
  <si>
    <t>ΑΚΥΛΑΣ</t>
  </si>
  <si>
    <t>ΒΑΣΙΛΕΙΟΣ ΙΩΑΝΝΗΣ</t>
  </si>
  <si>
    <t>ΑΕ686880</t>
  </si>
  <si>
    <t>730,4</t>
  </si>
  <si>
    <t>1968,4</t>
  </si>
  <si>
    <t>1033-1034-1042-1030-1035-1043-1037-1027-1029-1038-1044-1045-1041-1032-1026-1028-1039-1031-1025-1005-1036</t>
  </si>
  <si>
    <t>ΕΛΜΑΣΙΔΗΣ</t>
  </si>
  <si>
    <t>ΓΕΩΡΓ</t>
  </si>
  <si>
    <t>ΑΖ884475</t>
  </si>
  <si>
    <t>994,4</t>
  </si>
  <si>
    <t>1962,4</t>
  </si>
  <si>
    <t>ΜΠΟΥΡΑΙΜΗ</t>
  </si>
  <si>
    <t>ΧΑΡΙΚΛΕΙΑΔΙΑΝΑ</t>
  </si>
  <si>
    <t>Τ012060</t>
  </si>
  <si>
    <t>809,6</t>
  </si>
  <si>
    <t>1957,6</t>
  </si>
  <si>
    <t>1021-1005-1027-1029-1028-1038-1041-1032-1035-1042-1044-1046-1045-1026-1033-1034-1037</t>
  </si>
  <si>
    <t>ΚΑΛΑΝΤΖΗΣ</t>
  </si>
  <si>
    <t>ΗΛΙΑΣ</t>
  </si>
  <si>
    <t>ΑΝ343816</t>
  </si>
  <si>
    <t>1941,2</t>
  </si>
  <si>
    <t>1021-1044-1088-1027-1072-1040-1085-1082-1045-1089-1029-1069-1005-1033-1083-1034-1078-1038-1071-1037-1042-1073-1081-1035-1079-1086-1041-1026-1028-1032-1046-1091-1087-1077-1076-1074-1075-1030-1031-1043-1025-1039-1084-1036</t>
  </si>
  <si>
    <t>ΦΛΩΡΟΣ</t>
  </si>
  <si>
    <t>ΘΕΟΦΑΝΗΣ</t>
  </si>
  <si>
    <t>Χ595558</t>
  </si>
  <si>
    <t>1027-1045-1038-1032-1046-1029-1044-1041-1028-1039-1035-1025-1031-1036</t>
  </si>
  <si>
    <t>ΦΑΡΜΑΚΟΠΟΥΛΟΣ</t>
  </si>
  <si>
    <t>ΜΙΧΑΗΛ</t>
  </si>
  <si>
    <t>ΓΡΗΓΟΡΙΟΣ</t>
  </si>
  <si>
    <t>Τ278467</t>
  </si>
  <si>
    <t>1038-1027-1029-1041-1045-1005-1044-1033-1037-1042-1034-1030-1025-1035-1043</t>
  </si>
  <si>
    <t>ΜΙΧΑΛΟΥΔΗΣ</t>
  </si>
  <si>
    <t>ΧΑΡΑΛΑΜΠΟΣ</t>
  </si>
  <si>
    <t>866,8</t>
  </si>
  <si>
    <t>1924,8</t>
  </si>
  <si>
    <t>1033-1034-1042-1043-1035-1030</t>
  </si>
  <si>
    <t>ΚΑΡΑΜΠΑΤΑΚΗ</t>
  </si>
  <si>
    <t>ΔΗΜΗΤΡΑ</t>
  </si>
  <si>
    <t>ΑΖ658578</t>
  </si>
  <si>
    <t>817,3</t>
  </si>
  <si>
    <t>1915,3</t>
  </si>
  <si>
    <t>1033-1034-1042-1035-1037-1044-1025-1026-1032-1046-1028</t>
  </si>
  <si>
    <t>ΠΑΛΑΜΙΔΗ</t>
  </si>
  <si>
    <t>ΕΛΙΣΣΑΒΕΤ</t>
  </si>
  <si>
    <t>ΑΒ494321</t>
  </si>
  <si>
    <t>652,3</t>
  </si>
  <si>
    <t>1910,3</t>
  </si>
  <si>
    <t>1027-1029-1026-1028-1032-1033-1034-1035-1037-1038-1041-1042-1044-1045-1046</t>
  </si>
  <si>
    <t>ΚΑΚΛΙΔΗΣ</t>
  </si>
  <si>
    <t>Σ900514</t>
  </si>
  <si>
    <t>842,6</t>
  </si>
  <si>
    <t>1900,6</t>
  </si>
  <si>
    <t>1037-1033-1042-1044-1034-1035-1045-1029-1027-1038-1041-1046-1026-1032-1028-1030-1025-1043-1039-1031-1036-1005</t>
  </si>
  <si>
    <t>ΑΝΑΣΤΑΣΙΑΔΗΣ</t>
  </si>
  <si>
    <t>ΑΛΕΞΑΝΔΡΟΣ</t>
  </si>
  <si>
    <t>ΑΚ258330</t>
  </si>
  <si>
    <t>1898,1</t>
  </si>
  <si>
    <t>1033-1034-1035-1037-1042-1043-1044-1030-1025-1038-1027</t>
  </si>
  <si>
    <t>ΚΟΥΤΑΝΤΟΥ</t>
  </si>
  <si>
    <t>ΕΙΡΗΝΗ</t>
  </si>
  <si>
    <t>Φ251729</t>
  </si>
  <si>
    <t>766,7</t>
  </si>
  <si>
    <t>1894,7</t>
  </si>
  <si>
    <t>1032-1026-1028</t>
  </si>
  <si>
    <t>ΛΙΟΥΣΚΟΣ</t>
  </si>
  <si>
    <t>Σ241788</t>
  </si>
  <si>
    <t>796,4</t>
  </si>
  <si>
    <t>1894,4</t>
  </si>
  <si>
    <t>1038-1027-1029-1040-1041-1037-1035-1045</t>
  </si>
  <si>
    <t>ΜΠΑΚΛΑΤΖΗ</t>
  </si>
  <si>
    <t>ΑΛΕΞΙΑ</t>
  </si>
  <si>
    <t>Χ785551</t>
  </si>
  <si>
    <t>784,3</t>
  </si>
  <si>
    <t>1882,3</t>
  </si>
  <si>
    <t>ΠΑΠΑΔΟΠΟΥΛΟΥ</t>
  </si>
  <si>
    <t>ΑΝΑΤΟΛΗ</t>
  </si>
  <si>
    <t>ΘΕΟΧΡΗΣΤΟΣ</t>
  </si>
  <si>
    <t>ΑΖ900543</t>
  </si>
  <si>
    <t>716,1</t>
  </si>
  <si>
    <t>1874,1</t>
  </si>
  <si>
    <t>1042-1033-1034-1014-1044-1040-1030-1021-1023-1035-1037-1012-1010</t>
  </si>
  <si>
    <t>ΤΖΟΡΜΠΑΤΖΟΓΛΟΥ</t>
  </si>
  <si>
    <t>ΦΩΤΕΙΝΗ</t>
  </si>
  <si>
    <t>ΕΥΑΓΓΕΛΟΣ</t>
  </si>
  <si>
    <t>ΑΗ776343</t>
  </si>
  <si>
    <t>777,7</t>
  </si>
  <si>
    <t>1867,7</t>
  </si>
  <si>
    <t>1040-1045-1044-1021</t>
  </si>
  <si>
    <t>ΗΛΙΑΔΗΣ</t>
  </si>
  <si>
    <t>ΑΗ456601</t>
  </si>
  <si>
    <t>765,6</t>
  </si>
  <si>
    <t>1863,6</t>
  </si>
  <si>
    <t>1032-1026-1028-1046-1021-1040-1033-1034-1038-1037-1035-1045-1044-1041-1042-1029-1027-1025-1043-1030-1039-1031-1036</t>
  </si>
  <si>
    <t>ΑΡΖΟΥΜΑΝΙΔΗΣ</t>
  </si>
  <si>
    <t>ΠΑΝΑΓΙΩΤΗΣ</t>
  </si>
  <si>
    <t>ΑΖ806497</t>
  </si>
  <si>
    <t>805,2</t>
  </si>
  <si>
    <t>1863,2</t>
  </si>
  <si>
    <t>1042-1037-1033-1034-1044-1035-1030-1027-1029-1045-1038-1041-1046-1032-1026-1028-1025-1043-1036-1031-1039</t>
  </si>
  <si>
    <t>ΠΑΛΑΒΟΣ</t>
  </si>
  <si>
    <t>ΣΤΕΦΑΝΟΣ</t>
  </si>
  <si>
    <t>Χ393086</t>
  </si>
  <si>
    <t>743,6</t>
  </si>
  <si>
    <t>1843,6</t>
  </si>
  <si>
    <t>1037-1034-1033-1046-1044-1045-1032-1042-1035-1038-1029-1041-1028</t>
  </si>
  <si>
    <t>ΚΑΦΕΤΖΟΠΟΥΛΟΣ</t>
  </si>
  <si>
    <t>ΓΕΩΡΓΙΟΣ ΕΛΠΙΔΟΦΟΡΟΣ</t>
  </si>
  <si>
    <t>ΑΚ933858</t>
  </si>
  <si>
    <t>683,1</t>
  </si>
  <si>
    <t>1841,1</t>
  </si>
  <si>
    <t>1045-1033-1034-1040-1027-1029-1035-1012-1042-1046-1018-1019-1017-1026-1011-1032-1028-1038-1014-1044-1037-1041-1021-1043-1031-1036-1039-1030-1025-1013-1016-1010-1015</t>
  </si>
  <si>
    <t>ΓΙΑΝΤΣΙΟΥ</t>
  </si>
  <si>
    <t>ΑΗ185242</t>
  </si>
  <si>
    <t>812,9</t>
  </si>
  <si>
    <t>1840,9</t>
  </si>
  <si>
    <t>1033-1026-1028-1041-1042</t>
  </si>
  <si>
    <t>ΜΑΝΤΕΣ</t>
  </si>
  <si>
    <t>Ν944586</t>
  </si>
  <si>
    <t>801,9</t>
  </si>
  <si>
    <t>1829,9</t>
  </si>
  <si>
    <t>1045-1044-1027-1029-1034-1033-1042-1037-1038-1041-1035-1032-1026-1046-1028-1030-1025-1031-1036-1039-1043</t>
  </si>
  <si>
    <t xml:space="preserve"> 1036- 1039- 1043</t>
  </si>
  <si>
    <t>ΚΡΙΘΑΡΗΣ</t>
  </si>
  <si>
    <t>ΠΟΛΥΧΡΟΝΗΣ</t>
  </si>
  <si>
    <t>ΑΗ640861</t>
  </si>
  <si>
    <t>806,3</t>
  </si>
  <si>
    <t>1824,3</t>
  </si>
  <si>
    <t>1027-1029-1045-1041-1037-1033-1034-1030-1043-1035-1026-1028-1032-1042-1025-1031-1036</t>
  </si>
  <si>
    <t>ΦΟΥΝΤΟΥΛΑΚΗΣ</t>
  </si>
  <si>
    <t>ΣΤΥΛΙΑΝΟΣ</t>
  </si>
  <si>
    <t>ΑΜ282225</t>
  </si>
  <si>
    <t>1033-1034-1043-1042</t>
  </si>
  <si>
    <t>ΚΑΡΥΩΤΗΣ</t>
  </si>
  <si>
    <t>ΑΗ480080</t>
  </si>
  <si>
    <t>757,9</t>
  </si>
  <si>
    <t>1815,9</t>
  </si>
  <si>
    <t>ΚΕΡΕΒΑΝΙΑΝ</t>
  </si>
  <si>
    <t>ΓΡΗΓΟΡΙΟΣ ΚΟΥΡΚΕΝ</t>
  </si>
  <si>
    <t>ΝΑΖΑΡΕΤ</t>
  </si>
  <si>
    <t>756,8</t>
  </si>
  <si>
    <t>1814,8</t>
  </si>
  <si>
    <t>ΦΟΥΝΤΟΥΛΑΚΗ</t>
  </si>
  <si>
    <t>ΑΜ460777</t>
  </si>
  <si>
    <t>776,6</t>
  </si>
  <si>
    <t>1814,6</t>
  </si>
  <si>
    <t>1032-1026-1028-1046-1040-1039-1034-1033-1041-1027-1031-1035-1029-1038-1044-1043-1030-1037-1042-1045-1036-1021</t>
  </si>
  <si>
    <t>ΓΙΑΝΝΑΚΗΣ</t>
  </si>
  <si>
    <t>ΣΤΑΥΡΟΣ</t>
  </si>
  <si>
    <t>ΑΒ830623</t>
  </si>
  <si>
    <t>950,4</t>
  </si>
  <si>
    <t>1808,4</t>
  </si>
  <si>
    <t>1038-1027-1029-1044-1045-1005-1041-1035-1037-1026-1028-1032-1033-1034-1046-1042-1025-1030-1031-1036-1039-1043</t>
  </si>
  <si>
    <t>ΚΥΡΙΑΚΙΔΗΣ</t>
  </si>
  <si>
    <t>ΘΕΜΙΣΤΟΚΛΗΣ</t>
  </si>
  <si>
    <t>ΑΜ854720</t>
  </si>
  <si>
    <t>1805,7</t>
  </si>
  <si>
    <t>1037-1042-1034</t>
  </si>
  <si>
    <t>ΜΟΝΑ</t>
  </si>
  <si>
    <t>ΑΝΘΟΥΛΑ</t>
  </si>
  <si>
    <t>ΑΝ420910</t>
  </si>
  <si>
    <t>742,5</t>
  </si>
  <si>
    <t>1800,5</t>
  </si>
  <si>
    <t>1033-1034-1037-1035-1042-1044-1045-1029-1027-1038-1041-1026-1032-1046-1028</t>
  </si>
  <si>
    <t>ΜΠΟΥΡΜΠΟΥΡΑΚΗΣ</t>
  </si>
  <si>
    <t>ΑΖ466378</t>
  </si>
  <si>
    <t>1041-1027-1028-1026-1032-1038-1046-1025-1029-1030-1031-1033-1034-1036</t>
  </si>
  <si>
    <t>ΓΙΑΝΝΟΥΛΗΣ</t>
  </si>
  <si>
    <t>ΕΥΣΤΡΑΤΙΟΣ</t>
  </si>
  <si>
    <t>ΑΑ440067</t>
  </si>
  <si>
    <t>739,2</t>
  </si>
  <si>
    <t>1797,2</t>
  </si>
  <si>
    <t>1039-1029-1035-1034</t>
  </si>
  <si>
    <t>ΜΠΟΥΤΙΚΑΣ</t>
  </si>
  <si>
    <t>Σ127127</t>
  </si>
  <si>
    <t>785,4</t>
  </si>
  <si>
    <t>1793,4</t>
  </si>
  <si>
    <t>1038-1027-1029-1005-1045-1033-1034-1046-1041-1044-1042-1032-1026-1072-1071-1089-1085-1078-1091-1086-1088-1069-1083-1082-1074-1075-1076-1077</t>
  </si>
  <si>
    <t>ΠΕΦΤΟΥΛΟΓΛΟΥ</t>
  </si>
  <si>
    <t>ΑΙ867374</t>
  </si>
  <si>
    <t>1041-1044-1042</t>
  </si>
  <si>
    <t>ΧΑΙΝΑ</t>
  </si>
  <si>
    <t>ΑΘΗΝΑ</t>
  </si>
  <si>
    <t>ΑΙ987782</t>
  </si>
  <si>
    <t>719,4</t>
  </si>
  <si>
    <t>1777,4</t>
  </si>
  <si>
    <t>1027-1029-1045</t>
  </si>
  <si>
    <t>ΠΑΠΑΔΟΠΟΥΛΟΣ</t>
  </si>
  <si>
    <t>ΘΕΟΦΙΛΟΣ</t>
  </si>
  <si>
    <t>Τ892379</t>
  </si>
  <si>
    <t>823,9</t>
  </si>
  <si>
    <t>1771,9</t>
  </si>
  <si>
    <t>1033-1034-1042-1037</t>
  </si>
  <si>
    <t>ΔΗΜΗΤΡΙΑΔΗΣ</t>
  </si>
  <si>
    <t>ΕΜΜΑΝΟΥΗΛ</t>
  </si>
  <si>
    <t>ΑΙ740819</t>
  </si>
  <si>
    <t>1768,3</t>
  </si>
  <si>
    <t>ΧΕΙΜΩΝΑΣ</t>
  </si>
  <si>
    <t>ΒΑΙΟΣ</t>
  </si>
  <si>
    <t>ΑΕ564203</t>
  </si>
  <si>
    <t>909,7</t>
  </si>
  <si>
    <t>1767,7</t>
  </si>
  <si>
    <t>1029-1045-1038-1027-1005-1033-1034-1044-1042</t>
  </si>
  <si>
    <t>ΜΠΟΥΓΙΟΥΚΟΣ</t>
  </si>
  <si>
    <t>ΠΑΝΑΓΙΩΤΗΣ ΒΑΣΙΛΕΙΟ</t>
  </si>
  <si>
    <t>ΑΖ062262</t>
  </si>
  <si>
    <t>839,3</t>
  </si>
  <si>
    <t>1757,3</t>
  </si>
  <si>
    <t>1041-1038-1025-1026-1027-1028-1029-1030-1031-1032-1033-1034-1035-1036-1037-1039-1042-1043-1044-1045-1046</t>
  </si>
  <si>
    <t>ΧΑΤΖΗΑΓΓΕΛΙΔΗΣ</t>
  </si>
  <si>
    <t>ΑΖ340645</t>
  </si>
  <si>
    <t>787,6</t>
  </si>
  <si>
    <t>1755,6</t>
  </si>
  <si>
    <t>ΤΣΟΥΚΑΣ</t>
  </si>
  <si>
    <t>1753,5</t>
  </si>
  <si>
    <t>1037-1038-1040-1041-1034-1033-1029-1027-1026-1032-1028-1042-1035-1044-1045-1046-1043-1025-1030-1031-1039-1036</t>
  </si>
  <si>
    <t>ΑΛΕΞΙΟΥ</t>
  </si>
  <si>
    <t>Σ547741</t>
  </si>
  <si>
    <t>1753,2</t>
  </si>
  <si>
    <t>1033-1034-1038-1027-1029-1044-1045-1041-1042-1030-1043-1035-1037-1046-1032-1026-1028-1031-1025-1039-1036</t>
  </si>
  <si>
    <t>ΤΣΑΝΗΣ</t>
  </si>
  <si>
    <t>ΑΙ306109</t>
  </si>
  <si>
    <t>811,8</t>
  </si>
  <si>
    <t>1749,8</t>
  </si>
  <si>
    <t>1040-1045-1034-1033-1042-1030-1029-1027-1031-1032-1043-1041-1046-1035-1037-1028-1026-1025</t>
  </si>
  <si>
    <t>ΔΑΜΤΣΙΑΣ</t>
  </si>
  <si>
    <t>Χ407179</t>
  </si>
  <si>
    <t>1014-1061-1006-1021-1057-1044-1041</t>
  </si>
  <si>
    <t>ΣΑΠΙΚΑΣ</t>
  </si>
  <si>
    <t>ΑΗ375751</t>
  </si>
  <si>
    <t>856,9</t>
  </si>
  <si>
    <t>1744,9</t>
  </si>
  <si>
    <t>1035-1026-1032-1028-1046-1033-1034-1037-1042-1045-1027-1029-1041</t>
  </si>
  <si>
    <t>ΔΕΛΑΤΟΛΑ</t>
  </si>
  <si>
    <t>ΝΙΚΟΛΕΤΑ</t>
  </si>
  <si>
    <t>ΑΓΑΠΗΤΟΣ</t>
  </si>
  <si>
    <t>ΑΒ345534</t>
  </si>
  <si>
    <t>804,1</t>
  </si>
  <si>
    <t>1742,1</t>
  </si>
  <si>
    <t>1046-1033-1034-1028-1026-1032-1025-1041-1044-1042-1029-1027-1045-1038-1037-1035</t>
  </si>
  <si>
    <t>ΚΑΝΕΛΛΟΠΟΥΛΟΣ</t>
  </si>
  <si>
    <t>Ξ746297</t>
  </si>
  <si>
    <t>711,7</t>
  </si>
  <si>
    <t>1739,7</t>
  </si>
  <si>
    <t>ΠΑΠΑΔΗΜΗΤΡΙΟΥ</t>
  </si>
  <si>
    <t>ΣΠΥΡΙΔΟΥΛΑ</t>
  </si>
  <si>
    <t>ΑΑ319472</t>
  </si>
  <si>
    <t>859,1</t>
  </si>
  <si>
    <t>1737,1</t>
  </si>
  <si>
    <t>ΓΚΙΝΤΙΔΗΣ</t>
  </si>
  <si>
    <t>ΑΠΟΣΤΟΛΟΣ</t>
  </si>
  <si>
    <t>ΔΡΟΣΟΣ</t>
  </si>
  <si>
    <t>ΑΗ916231</t>
  </si>
  <si>
    <t>1734,8</t>
  </si>
  <si>
    <t>1033-1034</t>
  </si>
  <si>
    <t>ΠΙΛΑΛΑΣ</t>
  </si>
  <si>
    <t>ΛΟΥΚΑΣ</t>
  </si>
  <si>
    <t>ΑΕ497159</t>
  </si>
  <si>
    <t>843,7</t>
  </si>
  <si>
    <t>1731,7</t>
  </si>
  <si>
    <t>1027-1045-1029-1040-1038-1042-1044-1036-1031-1046-1028-1032-1026-1039-1025-1035-1043-1034-1030-1033-1041-1037</t>
  </si>
  <si>
    <t>ΚΑΡΑΚΑΡΗ</t>
  </si>
  <si>
    <t>ΔΕΣΠΟΙΝΑ</t>
  </si>
  <si>
    <t>ΠΑΥΛΟΣ</t>
  </si>
  <si>
    <t>Χ742738</t>
  </si>
  <si>
    <t>840,4</t>
  </si>
  <si>
    <t>1728,4</t>
  </si>
  <si>
    <t>1033-1034-1035-1029-1027-1032-1026-1046-1042-1037</t>
  </si>
  <si>
    <t>ΜΑΝΤΖΟΣ</t>
  </si>
  <si>
    <t>ΘΕΟΔΟΣΙΟΣ</t>
  </si>
  <si>
    <t>ΑΙ709341</t>
  </si>
  <si>
    <t>829,4</t>
  </si>
  <si>
    <t>1727,4</t>
  </si>
  <si>
    <t>1040-1034-1033-1030-1037-1044-1035-1025-1042-1043-1039-1036-1032-1026-1028-1027-1031-1029-1038-1046-1045</t>
  </si>
  <si>
    <t>ΚΟΥΤΣΟΥΛΑΣ</t>
  </si>
  <si>
    <t>ΧΡΙΣΤΟΔΟΥΛΟΣ</t>
  </si>
  <si>
    <t>ΑΝ826454</t>
  </si>
  <si>
    <t>1727,3</t>
  </si>
  <si>
    <t>1037-1033-1034-1035-1044-1042-1040-1043-1030-1027-1029-1041-1045-1038-1025-1026-1032-1046-1031-1028-1039-1036-1021-1005</t>
  </si>
  <si>
    <t>ΦΙΛΙΠΠΙΔΟΥ</t>
  </si>
  <si>
    <t>ΚΥΡΙΑΚΗ</t>
  </si>
  <si>
    <t>ΑΒ707291</t>
  </si>
  <si>
    <t>798,6</t>
  </si>
  <si>
    <t>1726,6</t>
  </si>
  <si>
    <t>1033-1034-1042-1038-1043-1035-1021-1037-1045-1044</t>
  </si>
  <si>
    <t>ΧΟΥΣΗΣ</t>
  </si>
  <si>
    <t>ΕΥΘΥΜΙΟΣ</t>
  </si>
  <si>
    <t>Φ203214</t>
  </si>
  <si>
    <t>712,8</t>
  </si>
  <si>
    <t>1720,8</t>
  </si>
  <si>
    <t>1004-1027-1033-1034-1037-1038-1045-1044-1025-1029-1030-1035-1042-1041-1043-1046-1028-1031-1032-1026-1039-1036</t>
  </si>
  <si>
    <t>ΧΡΙΣΤΟΓΛΟΥ</t>
  </si>
  <si>
    <t>ΘΕΟΔΩΡΑ</t>
  </si>
  <si>
    <t>ΑΗ693953</t>
  </si>
  <si>
    <t>691,9</t>
  </si>
  <si>
    <t>1719,9</t>
  </si>
  <si>
    <t>ΝΙΚΟΛΗ</t>
  </si>
  <si>
    <t>ΕΛΙΣΑΒΕΤ</t>
  </si>
  <si>
    <t>ΑΕ853531</t>
  </si>
  <si>
    <t>771,1</t>
  </si>
  <si>
    <t>1719,1</t>
  </si>
  <si>
    <t>1027-1034-1033-1038-1005</t>
  </si>
  <si>
    <t>ΔΑΛΛΑΣ</t>
  </si>
  <si>
    <t>ΠΕΤΡΟΣ</t>
  </si>
  <si>
    <t>ΑΗ292330</t>
  </si>
  <si>
    <t>800,8</t>
  </si>
  <si>
    <t>1718,8</t>
  </si>
  <si>
    <t>1046-1028-1026-1032-1033-1034-1037-1035-1042-1027-1044-1038-1041-1045-1029-1030-1031-1043-1025-1036-1039-1040-1021-1005</t>
  </si>
  <si>
    <t>ΚΡΑΙΑ</t>
  </si>
  <si>
    <t>ΤΖΟΥΛΙΑΝΑ</t>
  </si>
  <si>
    <t>ΑΜ693686</t>
  </si>
  <si>
    <t>690,8</t>
  </si>
  <si>
    <t>1717,8</t>
  </si>
  <si>
    <t>1033-1034-1037-1035-1042-1043-1044-1025-1030-1027-1029-1031-1046-1032</t>
  </si>
  <si>
    <t>ΣΑΜΛΟΓΛΟΥ</t>
  </si>
  <si>
    <t>ΒΙΚΤΩΡΙΑ</t>
  </si>
  <si>
    <t>ΓΑΒΡΙΗΛ</t>
  </si>
  <si>
    <t>ΑΚ245927</t>
  </si>
  <si>
    <t>1715,6</t>
  </si>
  <si>
    <t>1038-1005-1027-1029-1031-1045-1041-1046-1025-1026-1028-1032-1035-1036-1037-1039-1044-1030-1033-1034-1042</t>
  </si>
  <si>
    <t>ΝΤΟΒΑΣ</t>
  </si>
  <si>
    <t>Σ649400</t>
  </si>
  <si>
    <t>1713,3</t>
  </si>
  <si>
    <t>1041-1027-1029-1028-1046-1026-1032-1038-1045</t>
  </si>
  <si>
    <t>ΑΡΓΥΡΗ</t>
  </si>
  <si>
    <t>ΑΝΑΣΤΑΣΙΑ</t>
  </si>
  <si>
    <t>ΑΖ990680</t>
  </si>
  <si>
    <t>854,7</t>
  </si>
  <si>
    <t>1712,7</t>
  </si>
  <si>
    <t>1027-1029-1038-1045-1033-1034-1044-1026-1032-1037-1041-1042-1028-1046</t>
  </si>
  <si>
    <t>ΒΑΛΣΑΜΙΔΗΣ</t>
  </si>
  <si>
    <t>ΑΗ150384</t>
  </si>
  <si>
    <t>612,7</t>
  </si>
  <si>
    <t>1710,7</t>
  </si>
  <si>
    <t>1034-1033-1021-1044</t>
  </si>
  <si>
    <t>ΘΕΟΔΩΡΟΠΟΥΛΟΣ</t>
  </si>
  <si>
    <t>ΑΕ713692</t>
  </si>
  <si>
    <t>838,2</t>
  </si>
  <si>
    <t>1706,2</t>
  </si>
  <si>
    <t>1038-1033-1034-1046-1028-1041-1044-1045-1035-1029-1037-1025-1026-1027-1031-1032-1030-1042-1043-1039-1036-1040</t>
  </si>
  <si>
    <t>ΑΣΒΕΣΤΟΠΟΥΛΟΣ</t>
  </si>
  <si>
    <t>ΑΖ893495</t>
  </si>
  <si>
    <t>1705,9</t>
  </si>
  <si>
    <t>1035-1033-1034-1046-1032-1026-1028-1029-1027-1042-1038-1041-1037-1044-1045-1043-1025-1031-1039-1036-1030</t>
  </si>
  <si>
    <t>ΓΕΩΡΓΙΙΟΥ</t>
  </si>
  <si>
    <t>ΑΝΔΡΕΑΣ</t>
  </si>
  <si>
    <t>ΑΖ401989</t>
  </si>
  <si>
    <t>844,8</t>
  </si>
  <si>
    <t>1702,8</t>
  </si>
  <si>
    <t>1033-1034-1042-1043-1037-1035-1044-1030</t>
  </si>
  <si>
    <t>ΝΤΙΝΤΑ</t>
  </si>
  <si>
    <t>ΠΑΝΑΓΙΩΤΑ</t>
  </si>
  <si>
    <t>ΑΖ230650</t>
  </si>
  <si>
    <t>1700,9</t>
  </si>
  <si>
    <t>ΒΟΥΛΓΑΡΗΣ</t>
  </si>
  <si>
    <t>Τ988331</t>
  </si>
  <si>
    <t>1700,6</t>
  </si>
  <si>
    <t>ΣΟΙΛΕΣ</t>
  </si>
  <si>
    <t>ΣΙΜΟΣ</t>
  </si>
  <si>
    <t>Σ658228</t>
  </si>
  <si>
    <t>841,5</t>
  </si>
  <si>
    <t>1699,5</t>
  </si>
  <si>
    <t>1035-1038-1029-1027-1005-1033-1034-1045-1044-1042-1037-1041-1028-1046-1026-1032</t>
  </si>
  <si>
    <t>ΠΑΠΑΓΕΩΡΓΙΟΥ</t>
  </si>
  <si>
    <t>AI280332</t>
  </si>
  <si>
    <t>754,6</t>
  </si>
  <si>
    <t>1692,6</t>
  </si>
  <si>
    <t>1042-1044-1035-1043-1025-1041-1045-1046-1028-1032-1037</t>
  </si>
  <si>
    <t>ΣΑΛΑΤΑ</t>
  </si>
  <si>
    <t>ΑΛΕΞΑΝΔΡΑ</t>
  </si>
  <si>
    <t>ΣΤΕΡΓΙΟΣ</t>
  </si>
  <si>
    <t>ΑΖ775382</t>
  </si>
  <si>
    <t>1690,2</t>
  </si>
  <si>
    <t>1033-1034-1044-1045-1039-1042-1029-1046-1037-1032-1035-1041-1038-1027-1028-1026</t>
  </si>
  <si>
    <t>ΛΑΜΠΡΟΠΟΥΛΟΣ</t>
  </si>
  <si>
    <t>ΑΗ787598</t>
  </si>
  <si>
    <t>1690,1</t>
  </si>
  <si>
    <t>1037-1034-1025-1044-1043-1035-1032-1031-1027-1028-1030-1042-1029-1045-1046-1041-1038</t>
  </si>
  <si>
    <t>ΡΑΡΡΑ</t>
  </si>
  <si>
    <t>ΑΚ490135</t>
  </si>
  <si>
    <t>789,8</t>
  </si>
  <si>
    <t>1687,8</t>
  </si>
  <si>
    <t>1045-1044-1040-1021-1027-1029-1042-1030-1033-1034-1038-1041-1031-1037-1043-1035-1032-1046-1028-1026-1039-1025-1036</t>
  </si>
  <si>
    <t>ΦΩΤΟΠΟΥΛΟΣ</t>
  </si>
  <si>
    <t>ΑΖ525829</t>
  </si>
  <si>
    <t>1686,6</t>
  </si>
  <si>
    <t>1041-1038-1027-1029-1045-1033-1034-1028-1026-1032-1046-1037-1031-1035-1042-1043</t>
  </si>
  <si>
    <t>ΟΙΚΟΝΟΜΟΥ</t>
  </si>
  <si>
    <t>ΑΕ691637</t>
  </si>
  <si>
    <t>828,3</t>
  </si>
  <si>
    <t>1686,3</t>
  </si>
  <si>
    <t>1033-1034-1035-1042-1037-1038-1040-1044</t>
  </si>
  <si>
    <t>ΜΠΟΥΜΠΟΥΡΗΣ</t>
  </si>
  <si>
    <t>Χ983335</t>
  </si>
  <si>
    <t>ΣΟΜΠΟΛ</t>
  </si>
  <si>
    <t>ΝΑΤΑΛΙΑ</t>
  </si>
  <si>
    <t>ΜΠΟΡΙΣ</t>
  </si>
  <si>
    <t>ΑΕ699191</t>
  </si>
  <si>
    <t>718,3</t>
  </si>
  <si>
    <t>ΤΣΙΛΟΓΛΑΝΙΔΗΣ</t>
  </si>
  <si>
    <t>ΑΖ642938</t>
  </si>
  <si>
    <t>677,6</t>
  </si>
  <si>
    <t>1685,6</t>
  </si>
  <si>
    <t>1030-1033-1034-1037-1042-1043</t>
  </si>
  <si>
    <t>ΑΘΑΝΑΣΟΠΟΥΛΟΣ</t>
  </si>
  <si>
    <t>ΜΑΡΓΑΡΙΤΗΣ</t>
  </si>
  <si>
    <t>Χ271225</t>
  </si>
  <si>
    <t>1037-1038-1045-1041-1042-1027-1029-1033-1034-1044-1035-1030</t>
  </si>
  <si>
    <t>ΜΠΑΛΛΑΣ</t>
  </si>
  <si>
    <t>ΑΗ708387</t>
  </si>
  <si>
    <t>1681,9</t>
  </si>
  <si>
    <t>1038-1027-1029-1041-1033-1034-1045-1044-1046-1028-1026-1032-1042-1035-1037</t>
  </si>
  <si>
    <t>ΚΑΣΤΑΝΙΔΗΣ</t>
  </si>
  <si>
    <t>ΑΕ679870</t>
  </si>
  <si>
    <t>1680,2</t>
  </si>
  <si>
    <t>1033-1034-1027-1038-1029-1044-1035-1045-1005-1042-1041-1046-1032-1028-1026-1037</t>
  </si>
  <si>
    <t>ΘΕΟΧΑΡΟΠΟΥΛΟΥ</t>
  </si>
  <si>
    <t>ΓΕΩΡΓΙΑ</t>
  </si>
  <si>
    <t>ΑΑ083260</t>
  </si>
  <si>
    <t>1675,7</t>
  </si>
  <si>
    <t>1025-1026-1027-1038-1032-1028-1046-1029-1044-1041-1045-1042-1033-1034-1035-1037</t>
  </si>
  <si>
    <t>ΚΥΖΕΡΙΔΗΣ</t>
  </si>
  <si>
    <t>ΙΟΡΔΑΝΗΣ</t>
  </si>
  <si>
    <t>ΑΑ237706</t>
  </si>
  <si>
    <t>1675,6</t>
  </si>
  <si>
    <t>1038-1027-1029-1033-1034</t>
  </si>
  <si>
    <t>ΛΙΟΥΛΙΑΣ</t>
  </si>
  <si>
    <t>ΣΠΥΡΟΣ</t>
  </si>
  <si>
    <t>ΑΚ850763</t>
  </si>
  <si>
    <t>816,2</t>
  </si>
  <si>
    <t>1674,2</t>
  </si>
  <si>
    <t>1033-1034-1042-1035-1030-1043-1040-1044-1045-1037-1027-1029-1025-1038-1046-1028-1039-1026-1032-1041-1031</t>
  </si>
  <si>
    <t>ΚΑΡΑΜΗΝΤΖΑΣ</t>
  </si>
  <si>
    <t>ΑΕ353722</t>
  </si>
  <si>
    <t>1670,9</t>
  </si>
  <si>
    <t>1042-1033-1032-1046-1028-1026-1027-1029-1038-1041-1037-1035-1044-1045-1034-1031-1039-1036-1025-1030-1043</t>
  </si>
  <si>
    <t>ΝΙΚΟΛΟΠΟΥΛΟΥ</t>
  </si>
  <si>
    <t>ΑΗ 458466</t>
  </si>
  <si>
    <t>882,2</t>
  </si>
  <si>
    <t>1670,2</t>
  </si>
  <si>
    <t>1030-1033-1034</t>
  </si>
  <si>
    <t>ΤΖΑΡΤΖΑΣ</t>
  </si>
  <si>
    <t>ΑΝ228775</t>
  </si>
  <si>
    <t>751,3</t>
  </si>
  <si>
    <t>1669,3</t>
  </si>
  <si>
    <t>1033-1034-1042-1035-1046-1032-1026-1027-1029-1041-1028-1037-1044-1038-1045</t>
  </si>
  <si>
    <t>ΜΑΓΓΙΝΑΣ</t>
  </si>
  <si>
    <t>ΑΡΙΣΤΕΙΔΗΣ</t>
  </si>
  <si>
    <t>ΝΙΚΗΦΟΡΟΣ</t>
  </si>
  <si>
    <t>ΑΚ118609</t>
  </si>
  <si>
    <t>1668,7</t>
  </si>
  <si>
    <t>1038-1027-1029-1041-1045-1034-1033-1044-1037-1032-1026-1046-1028-1042-1035-1043</t>
  </si>
  <si>
    <t>ΠΑΠΑΠΟΛΥΖΟΣ</t>
  </si>
  <si>
    <t>ΑΙ536249</t>
  </si>
  <si>
    <t>830,5</t>
  </si>
  <si>
    <t>1668,5</t>
  </si>
  <si>
    <t>1025-1026-1028-1033-1034-1042</t>
  </si>
  <si>
    <t>ΠΟΛΕΝΤΑΣ</t>
  </si>
  <si>
    <t>ΑΙ463601</t>
  </si>
  <si>
    <t>ΖΟΖΟΛΟΣ</t>
  </si>
  <si>
    <t>ΑΖ117471</t>
  </si>
  <si>
    <t>779,9</t>
  </si>
  <si>
    <t>1667,9</t>
  </si>
  <si>
    <t>1027-1045-1029-1033-1034-1038-1026-1028-1032-1035-1037-1041-1042-1044-1046</t>
  </si>
  <si>
    <t>Σ546195</t>
  </si>
  <si>
    <t>1665,8</t>
  </si>
  <si>
    <t>1025-1024-1044</t>
  </si>
  <si>
    <t>ΓΙΑΝΝΑΚΗ</t>
  </si>
  <si>
    <t>ΧΡΙΣΤΙΑΝΑ - ΑΥΓΗ</t>
  </si>
  <si>
    <t>Σ342128</t>
  </si>
  <si>
    <t>1665,7</t>
  </si>
  <si>
    <t>1034-1033-1042-1037-1035-1044</t>
  </si>
  <si>
    <t>ΑΥΓΕΡΙΝΟΥ</t>
  </si>
  <si>
    <t>ΑΜ311623</t>
  </si>
  <si>
    <t>1664,3</t>
  </si>
  <si>
    <t>1027-1038-1029-1044-1041-1042-1045-1046-1026-1028-1032-1035-1033-1034-1037-1021-1025-1030-1043-1039-1036-1040-1031</t>
  </si>
  <si>
    <t>ΚΑΛΛΙΟΠΗ</t>
  </si>
  <si>
    <t>ΑΖ007089</t>
  </si>
  <si>
    <t>723,8</t>
  </si>
  <si>
    <t>1663,8</t>
  </si>
  <si>
    <t>1036-1046-1032-1045-1044-1041-1029-1037-1042-1035-1043-1030-1031-1039-1038-1033-1034-1028-1026-1025-1027</t>
  </si>
  <si>
    <t>ΚΥΡΙΑΚΟΠΟΥΛΟΣ</t>
  </si>
  <si>
    <t>Σ471803</t>
  </si>
  <si>
    <t>1663,2</t>
  </si>
  <si>
    <t>1041-1038-1027-1005-1029-1045</t>
  </si>
  <si>
    <t>ΚΟΝΤΟΓΙΑΝΝΗΣ</t>
  </si>
  <si>
    <t>ΑΝ151334</t>
  </si>
  <si>
    <t>1659,1</t>
  </si>
  <si>
    <t>1040-1027-1041-1028-1044-1046-1021-1035-1032-1038-1029-1043-1030-1026-1045-1037-1042-1034-1033-1025-1031-1039-1036</t>
  </si>
  <si>
    <t>ΠΑΠΑΔΑΚΗ</t>
  </si>
  <si>
    <t>ΕΥΤΥΧΙΟΣ</t>
  </si>
  <si>
    <t>ΑΚ522343</t>
  </si>
  <si>
    <t>1655,8</t>
  </si>
  <si>
    <t>1046-1032-1028-1026</t>
  </si>
  <si>
    <t>ΧΡΙΣΤΟΔΟΥΛΑΚΗΣ</t>
  </si>
  <si>
    <t>ΑΗ159323</t>
  </si>
  <si>
    <t>797,5</t>
  </si>
  <si>
    <t>1655,5</t>
  </si>
  <si>
    <t>1033-1034-1035-1037-1040-1042-1043-1027-1044-1029-1038-1030-1028-1045-1046</t>
  </si>
  <si>
    <t>ΠΑΤΚΑΣ</t>
  </si>
  <si>
    <t>ΛΑΖΑΡΟΣ</t>
  </si>
  <si>
    <t>ΑΗ800212</t>
  </si>
  <si>
    <t>1655,3</t>
  </si>
  <si>
    <t>1037-1042-1034-1033-1043-1044-1040-1035-1045-1005-1038-1029-1027-1028-1026-1032-1041</t>
  </si>
  <si>
    <t>ΑΡΓΥΡΟΠΟΥΛΟΣ</t>
  </si>
  <si>
    <t>ΑΚ835343</t>
  </si>
  <si>
    <t>1653,3</t>
  </si>
  <si>
    <t>1021-1025-1026-1027-1028-1029-1030-1031-1032-1033-1034-1035-1036-1037-1038-1039-1040-1041-1042-1043-1044-1045-1046</t>
  </si>
  <si>
    <t>ΤΣΟΤΟΥΛΙΔΗΣ</t>
  </si>
  <si>
    <t>ΑΙ728533</t>
  </si>
  <si>
    <t>1034-1033</t>
  </si>
  <si>
    <t>ΠΑΠΑΜΙΧΑΗΛ</t>
  </si>
  <si>
    <t>ΑΕ723252</t>
  </si>
  <si>
    <t>1653,2</t>
  </si>
  <si>
    <t>1021-1045-1040-1044-1033-1042-1027-1037-1043-1035-1025-1046</t>
  </si>
  <si>
    <t>ΜΠΟΓΡΗ</t>
  </si>
  <si>
    <t>ΑΕ733879</t>
  </si>
  <si>
    <t>794,2</t>
  </si>
  <si>
    <t>1652,2</t>
  </si>
  <si>
    <t>1032-1038-1041</t>
  </si>
  <si>
    <t>ΣΤΕΡΓΙΑΝΝΗ</t>
  </si>
  <si>
    <t>ΕΥΛΑΜΠΙΑ</t>
  </si>
  <si>
    <t>ΑΖ660950</t>
  </si>
  <si>
    <t>1651,7</t>
  </si>
  <si>
    <t>ΒΑΡΟΥΣΙΑΔΟΥ</t>
  </si>
  <si>
    <t>ΜΑΡΘΑ</t>
  </si>
  <si>
    <t>ΑΖ151495</t>
  </si>
  <si>
    <t>1649,7</t>
  </si>
  <si>
    <t>1033-1034-1043-1042-1030-1037-1035-1040-1044-1045-1029-1027-1025-1046-1026-1032-1028-1038-1041-1031-1036</t>
  </si>
  <si>
    <t>ΣΑΚΚΑ</t>
  </si>
  <si>
    <t>ΣΤΥΛΙΑΝΗ</t>
  </si>
  <si>
    <t>ΑΚ066386</t>
  </si>
  <si>
    <t>761,2</t>
  </si>
  <si>
    <t>1649,2</t>
  </si>
  <si>
    <t>1027-1005-1029-1045</t>
  </si>
  <si>
    <t>ΚΕΜΑΛΜΑ</t>
  </si>
  <si>
    <t>ΒΑΣΙΛΙΚΗ</t>
  </si>
  <si>
    <t>ΑΚ931409</t>
  </si>
  <si>
    <t>788,7</t>
  </si>
  <si>
    <t>1646,7</t>
  </si>
  <si>
    <t>1013-1012-1023-1018-1019-1017-1022-1034-1033-1028-1014-1016-1027-1026-1011-1020-1010-1025-1015-1024-1040-1041-1042-1043-1044</t>
  </si>
  <si>
    <t>ΜΑΣΤΟΡΑΚΗΣ</t>
  </si>
  <si>
    <t>ΑΕ469879</t>
  </si>
  <si>
    <t>1646,3</t>
  </si>
  <si>
    <t>1032-1028-1026</t>
  </si>
  <si>
    <t>ΣΑΜΑΝΤΑΣ</t>
  </si>
  <si>
    <t>ΑΜ483353</t>
  </si>
  <si>
    <t>753,5</t>
  </si>
  <si>
    <t>1641,5</t>
  </si>
  <si>
    <t>ΛΥΡΑΚΗ</t>
  </si>
  <si>
    <t>ΠΕΛΑΓΙΑ</t>
  </si>
  <si>
    <t>ΑΒ485319</t>
  </si>
  <si>
    <t>852,5</t>
  </si>
  <si>
    <t>1640,5</t>
  </si>
  <si>
    <t>1032-1009-1026-1028</t>
  </si>
  <si>
    <t>ΜΠΟΥΖΟΥΝΙΕΡΑΚΗΣ</t>
  </si>
  <si>
    <t>ΑΝ195521</t>
  </si>
  <si>
    <t>1033-1030-1024-1035-1042-1043</t>
  </si>
  <si>
    <t>ΓΙΑΝΝΙΩΤΗΣ</t>
  </si>
  <si>
    <t>ΑΜ195310</t>
  </si>
  <si>
    <t>678,7</t>
  </si>
  <si>
    <t>1636,7</t>
  </si>
  <si>
    <t>ΒΑΤΑΛΗΣ</t>
  </si>
  <si>
    <t>Χ389450</t>
  </si>
  <si>
    <t>1636,6</t>
  </si>
  <si>
    <t>ΣΙΑΠΑΛΙΔΗΣ</t>
  </si>
  <si>
    <t>ΑΚ982338</t>
  </si>
  <si>
    <t>1633,5</t>
  </si>
  <si>
    <t>1021-1026-1027-1028-1029-1032-1033-1034-1035-1037-1038-1040-1041-1042-1044-1045-1046</t>
  </si>
  <si>
    <t>ΒΑΣΙΛΕΙΟΥ</t>
  </si>
  <si>
    <t>ΑΕ025502</t>
  </si>
  <si>
    <t>1631,7</t>
  </si>
  <si>
    <t>1031-1044-1027-1038-1025-1039-1041-1046-1040-1036-1035-1037-1021-1026-1028-1029-1030-1032-1033-1034-1042-1043-1045</t>
  </si>
  <si>
    <t xml:space="preserve">ΣΤΑΣΙΝΟΣ </t>
  </si>
  <si>
    <t xml:space="preserve">Νίκος </t>
  </si>
  <si>
    <t xml:space="preserve">Δημήτριος </t>
  </si>
  <si>
    <t>ΑΗ878075</t>
  </si>
  <si>
    <t>821,7</t>
  </si>
  <si>
    <t>1629,7</t>
  </si>
  <si>
    <t>1035-1043</t>
  </si>
  <si>
    <t>ΜΑΥΡΙΔΟΥ</t>
  </si>
  <si>
    <t>ΔΟΜΝΑ</t>
  </si>
  <si>
    <t>ΖΑΦΕΙΡΙΟΣ</t>
  </si>
  <si>
    <t>ΑΕ197820</t>
  </si>
  <si>
    <t>731,5</t>
  </si>
  <si>
    <t>1629,5</t>
  </si>
  <si>
    <t>1034-1033-1042-1043-1035-1030-1037</t>
  </si>
  <si>
    <t>ΣΤΡΑΠΑΤΣΑ</t>
  </si>
  <si>
    <t>ΑΧΙΛΛΕΥΣ</t>
  </si>
  <si>
    <t>ΑΕ800557</t>
  </si>
  <si>
    <t>1629,1</t>
  </si>
  <si>
    <t>1044-1021-1040-1045-1042-1037-1033-1034-1038-1027-1029-1035-1041-1046-1028-1026-1032-1030-1043-1025-1031-1039-1036-1005</t>
  </si>
  <si>
    <t>ΚΑΡΑΒΙΔΑΣ</t>
  </si>
  <si>
    <t>ΑΕ233870</t>
  </si>
  <si>
    <t>ΣΑΜΑΡΤΖΗΣ</t>
  </si>
  <si>
    <t>Χ616827</t>
  </si>
  <si>
    <t>1627,2</t>
  </si>
  <si>
    <t>1041-1038-1046-1028-1036-1039-1031-1040-1026-1032-1027-1029-1033-1034-1042-1030-1025-1044-1045-1035-1043-1037-1021</t>
  </si>
  <si>
    <t>ΜΠΑΤΣΙΑΡΗΣ</t>
  </si>
  <si>
    <t>ΑΖ978876</t>
  </si>
  <si>
    <t>1624,6</t>
  </si>
  <si>
    <t>ΦΩΤΙΟΣ</t>
  </si>
  <si>
    <t>ΑΝ458130</t>
  </si>
  <si>
    <t>1624,3</t>
  </si>
  <si>
    <t>1025-1026-1027-1028-1029-1030-1031-1032-1033-1034-1035-1036-1037-1041-1042-1043-1045-1046</t>
  </si>
  <si>
    <t>ΠΑΠΑΚΩΣΤΑ</t>
  </si>
  <si>
    <t>ΑΖ894551</t>
  </si>
  <si>
    <t>1623,8</t>
  </si>
  <si>
    <t>1043-1035</t>
  </si>
  <si>
    <t>1623,6</t>
  </si>
  <si>
    <t>ΜΠΟΥΤΣΙΟΥΚΗΣ</t>
  </si>
  <si>
    <t>ΑΗ680811</t>
  </si>
  <si>
    <t>1621,4</t>
  </si>
  <si>
    <t>1034-1033-1043-1035-1042-1030-1037-1039-1044-1045-1027-1029-1038-1041-1025-1026-1028-1046-1032-1036-1031</t>
  </si>
  <si>
    <t>ΣΩΚΟΣ</t>
  </si>
  <si>
    <t>ΑΚ705077</t>
  </si>
  <si>
    <t>762,3</t>
  </si>
  <si>
    <t>1620,3</t>
  </si>
  <si>
    <t>1027-1038-1029-1041-1045-1034-1033-1044-1042-1040</t>
  </si>
  <si>
    <t>ΛΟΥΛΑΣ</t>
  </si>
  <si>
    <t>ΑΚ306347</t>
  </si>
  <si>
    <t>1033-1034-1035-1042-1046-1025</t>
  </si>
  <si>
    <t>ΠΥΡΟΒΟΛΑΚΗΣ</t>
  </si>
  <si>
    <t>Χ617832</t>
  </si>
  <si>
    <t>760,1</t>
  </si>
  <si>
    <t>1618,1</t>
  </si>
  <si>
    <t>ΠΟΝΤΙΚΗΣ</t>
  </si>
  <si>
    <t>ΑΖ415644</t>
  </si>
  <si>
    <t>1615,9</t>
  </si>
  <si>
    <t>1050-1056-1035-1054-1055-1043-1046-1028-1005-1006-1009-1025-1026-1027-1029-1030-1031-1032-1033-1034-1037-1038-1039-1041-1042-1044-1045-1051-1052-1059-1060-1062-1064-1066-1036</t>
  </si>
  <si>
    <t>ΣΤΑΘΟΠΟΥΛΟΣ</t>
  </si>
  <si>
    <t>ΑΒ977892</t>
  </si>
  <si>
    <t>1615,5</t>
  </si>
  <si>
    <t>1045-1034-1033</t>
  </si>
  <si>
    <t>ΔΟΝΤΣΙΟΥ</t>
  </si>
  <si>
    <t>ΑΜ406436</t>
  </si>
  <si>
    <t>1614,8</t>
  </si>
  <si>
    <t>ΓΚΟΥΝΤΗΣ</t>
  </si>
  <si>
    <t>Π459862</t>
  </si>
  <si>
    <t>696,3</t>
  </si>
  <si>
    <t>1614,3</t>
  </si>
  <si>
    <t>1040-1044-1021-1042-1045-1033-1034-1037-1030-1043-1027-1029-1035-1025</t>
  </si>
  <si>
    <t>ΒΟΥΓΙΟΥΚΑΚΗΣ</t>
  </si>
  <si>
    <t>ΣΙΔΕΡΗΣ</t>
  </si>
  <si>
    <t>Χ238764</t>
  </si>
  <si>
    <t>1030-1042-1037-1033-1034-1040-1035-1044-1027-1029-1045-1021-1038-1041-1026-1028-1032-1046-1043-1039-1031-1025-1036</t>
  </si>
  <si>
    <t>ΓΕΩΡΓΟΓΙΑΝΝΗ</t>
  </si>
  <si>
    <t>ΠΑΡΑΣΚΕΥΗ</t>
  </si>
  <si>
    <t>ΑΙ264843</t>
  </si>
  <si>
    <t>873,4</t>
  </si>
  <si>
    <t>1611,4</t>
  </si>
  <si>
    <t>1018-1019-1017-1022-1046-1028-1033-1034-1040-1044-1025-1021-1012-1023-1035-1041-1010-1016-1042-1030-1027-1029-1038-1011-1026-1032-1037-1045-1020-1043-1031-1013-1014-1036-1039-1015</t>
  </si>
  <si>
    <t>ΜΠΟΥΣΟΥΝΗΣ</t>
  </si>
  <si>
    <t>Π357361</t>
  </si>
  <si>
    <t>1606,7</t>
  </si>
  <si>
    <t>1045-1029-1027-1026-1041-1032-1028-1046-1035</t>
  </si>
  <si>
    <t>ΛΙΑΚΟΣ</t>
  </si>
  <si>
    <t>ΑΖ542768</t>
  </si>
  <si>
    <t>1606,6</t>
  </si>
  <si>
    <t>ΣΤΑΜΑΤΗ</t>
  </si>
  <si>
    <t>ΞΑΝΘΗ</t>
  </si>
  <si>
    <t>ΖΗΣΗΣ</t>
  </si>
  <si>
    <t>ΑΕ792391</t>
  </si>
  <si>
    <t>1042-1044-1040-1021-1033-1045-1034-1043-1005-1030-1037-1027-1029-1035-1038-1041-1046-1028-1032-1026-1025-1031-1039-1036</t>
  </si>
  <si>
    <t>ΔΙΑΜΑΝΤΙΔΗΣ</t>
  </si>
  <si>
    <t>ΑΕ133805</t>
  </si>
  <si>
    <t>1605,6</t>
  </si>
  <si>
    <t>ΧΡΗΣΤΙΔΟΥ</t>
  </si>
  <si>
    <t>ΑΙ324910</t>
  </si>
  <si>
    <t>1604,9</t>
  </si>
  <si>
    <t>1037-1042-1021</t>
  </si>
  <si>
    <t>ΚΛΕΙΣΙΑΡΗΣ</t>
  </si>
  <si>
    <t>Φ193489</t>
  </si>
  <si>
    <t>1604,2</t>
  </si>
  <si>
    <t>1033-1034-1042-1030-1037-1035-1043</t>
  </si>
  <si>
    <t>ΚΑΡΒΕΛΑ</t>
  </si>
  <si>
    <t>ΠΡΣΕΦΟΝΗ</t>
  </si>
  <si>
    <t>ΑΖ772261</t>
  </si>
  <si>
    <t>1602,9</t>
  </si>
  <si>
    <t>1044-1021-1040-1033-1034-1045-1042-1005-1037-1038-1027-1029-1043-1030-1025-1035-1041-1031-1046-1028-1026-1032-1039-1036</t>
  </si>
  <si>
    <t>ΚΟΜΠΕΛΙΤΟΥ</t>
  </si>
  <si>
    <t>ΑΕ638665</t>
  </si>
  <si>
    <t>713,9</t>
  </si>
  <si>
    <t>1601,9</t>
  </si>
  <si>
    <t>1043-1034-1033-1035-1042-1030-1037-1040-1044-1021-1045-1005-1029-1027-1038-1039-1025-1041-1046-1032-1028-1031-1036-1026</t>
  </si>
  <si>
    <t>ΦΑΛΑΡΑ</t>
  </si>
  <si>
    <t>Χ877972</t>
  </si>
  <si>
    <t>793,1</t>
  </si>
  <si>
    <t>1601,1</t>
  </si>
  <si>
    <t>1033-1034-1044-1029-1032-1035-1037-1038-1041-1042-1045-1046</t>
  </si>
  <si>
    <t>ΤΣΟΥΤΣΑΝΗ</t>
  </si>
  <si>
    <t>ΡΑΧΗΛ</t>
  </si>
  <si>
    <t>ΣΑΒΒΑΣ</t>
  </si>
  <si>
    <t>ΑΚ653583</t>
  </si>
  <si>
    <t>1038-1060-1045-1044-1046-1028-1025-1026-1027-1029-1032-1041-1034-1035-1036-1037-1042-1043-1033-1030-1039-1051-1052-1054-1055-1056-1059-1062-1064-1066-1050-1009</t>
  </si>
  <si>
    <t>ΑΝ142092</t>
  </si>
  <si>
    <t>790,9</t>
  </si>
  <si>
    <t>1598,9</t>
  </si>
  <si>
    <t>1038-1071-1072</t>
  </si>
  <si>
    <t>ΠΕΤΑΛΩΤΗΣ</t>
  </si>
  <si>
    <t>ΑΒ130268</t>
  </si>
  <si>
    <t>907,5</t>
  </si>
  <si>
    <t>1595,5</t>
  </si>
  <si>
    <t>ΧΑΡΙΤΟΥ</t>
  </si>
  <si>
    <t>ΑΜ771398</t>
  </si>
  <si>
    <t>786,5</t>
  </si>
  <si>
    <t>1041-1046-1026-1028-1038-1033-1034</t>
  </si>
  <si>
    <t>ΠΑΠΑΕΥΣΤΑΘΙΟΥ</t>
  </si>
  <si>
    <t>Σ984449</t>
  </si>
  <si>
    <t>1045-1044</t>
  </si>
  <si>
    <t>ΖΗΚΟΥ</t>
  </si>
  <si>
    <t>ΑΙ870741</t>
  </si>
  <si>
    <t>773,3</t>
  </si>
  <si>
    <t>1591,3</t>
  </si>
  <si>
    <t>1037-1034-1033-1042-1030-1025-1043-1045-1035-1027-1029-1041-1032-1028-1026</t>
  </si>
  <si>
    <t>ΠΟΥΤΟΓΛΙΔΗΣ</t>
  </si>
  <si>
    <t>ΑΕ334760</t>
  </si>
  <si>
    <t>1590,1</t>
  </si>
  <si>
    <t>1037-1034-1033-1030-1035-1006-1044-1042-1043-1025-1038-1041-1045-1029-1027-1005-1009-1026-1028-1032-1046</t>
  </si>
  <si>
    <t>ΔΗΜΗΤΡΙΑΔΟΥ</t>
  </si>
  <si>
    <t>ΑΝΝΑ</t>
  </si>
  <si>
    <t>ΣΤΕΛΙΟΣ</t>
  </si>
  <si>
    <t>ΑΗ894032</t>
  </si>
  <si>
    <t>1033-1042-1037-1034-1030-1035-1025-1027-1045-1031-1046-1026-1032-1028-1029-1041-1036</t>
  </si>
  <si>
    <t>ΙΩΑΝΝΙΔΗΣ</t>
  </si>
  <si>
    <t>ΙΓΝΑΤΙΟΣ</t>
  </si>
  <si>
    <t>ΑΕ930123</t>
  </si>
  <si>
    <t>721,6</t>
  </si>
  <si>
    <t>1581,6</t>
  </si>
  <si>
    <t>ΜΑΚΡΗ</t>
  </si>
  <si>
    <t>ΣΟΦΙΑ</t>
  </si>
  <si>
    <t>Ξ642581</t>
  </si>
  <si>
    <t>1579,2</t>
  </si>
  <si>
    <t>1045-1037-1041-1042</t>
  </si>
  <si>
    <t>ΤΕΛΛΙΟΣ</t>
  </si>
  <si>
    <t>ΑΝ315596</t>
  </si>
  <si>
    <t>1044-1021-1040-1045-1033-1034-1037-1042-1027-1029-1043-1035-1030-1025-1005</t>
  </si>
  <si>
    <t>ΣΤΥΛΙΑΝΟΥ</t>
  </si>
  <si>
    <t>ΑΝΤΗΣ</t>
  </si>
  <si>
    <t>ΝΙΚ</t>
  </si>
  <si>
    <t>ΑΙ709780</t>
  </si>
  <si>
    <t>1574,8</t>
  </si>
  <si>
    <t>1033-1034-1042</t>
  </si>
  <si>
    <t>ΒΑΛΑΗΣ</t>
  </si>
  <si>
    <t>ΑΚ423403</t>
  </si>
  <si>
    <t>1572,3</t>
  </si>
  <si>
    <t>1037-1042-1033-1034-1026-1028-1027-1029-1032-1035-1045-1038-1041-1025-1030-1031-1043-1039-1036</t>
  </si>
  <si>
    <t>ΑΕ206248</t>
  </si>
  <si>
    <t>1571,7</t>
  </si>
  <si>
    <t>ΛΟΓΟΘΕΤΗΣ</t>
  </si>
  <si>
    <t>ΔΙΟΝΥΣΙΟΣ</t>
  </si>
  <si>
    <t>Φ163883</t>
  </si>
  <si>
    <t>ΠΟΥΡΝΑΡΑΣ</t>
  </si>
  <si>
    <t>ΑΓΑΘΟΚΛΗΣ</t>
  </si>
  <si>
    <t>Φ160570</t>
  </si>
  <si>
    <t>976,8</t>
  </si>
  <si>
    <t>1567,8</t>
  </si>
  <si>
    <t>1034-1033-1027-1042-1035-1037-1044-1029-1045-1038-1041-1028-1046-1032-1026-1043-1030-1025-1039-1031-1036</t>
  </si>
  <si>
    <t>ΑΓΓΕΛΙΔΗΣ</t>
  </si>
  <si>
    <t>ΚΩΝΣΤΑΝΤΙΝΟΣ-ΠΑΥΛΟΣ</t>
  </si>
  <si>
    <t>ΑΓΓΕΛΟΣ</t>
  </si>
  <si>
    <t>ΑΖ202313</t>
  </si>
  <si>
    <t>ΜΠΑΧΑΡΑΚΗΣ</t>
  </si>
  <si>
    <t>Φ316567</t>
  </si>
  <si>
    <t>1567,7</t>
  </si>
  <si>
    <t>ΧΑΡΙΤΑΚΗΣ</t>
  </si>
  <si>
    <t>ΑΚ3367846</t>
  </si>
  <si>
    <t>749,1</t>
  </si>
  <si>
    <t>1567,1</t>
  </si>
  <si>
    <t>1032-1026-1028-1046-1027-1029-1031-1041-1038-1045-1040-1037-1030-1042-1035-1043-1039-1005-1034-1033-1044-1021-1025-1036</t>
  </si>
  <si>
    <t>Ξ761828</t>
  </si>
  <si>
    <t>1042-1034-1033-1043-1035-1030-1044-1040-1037-1021-1045-1027-1029-1025</t>
  </si>
  <si>
    <t>ΓΚΑΤΖΙΟΥΡΑ</t>
  </si>
  <si>
    <t>Φ275421</t>
  </si>
  <si>
    <t>1561,6</t>
  </si>
  <si>
    <t>1037-1034-1042-1035-1027-1029-1045-1041-1038-1026-1032-1028</t>
  </si>
  <si>
    <t>ΚΑΡΑΒΙΑ</t>
  </si>
  <si>
    <t>ΕΜΑΝΟΥΕΛΑ ΑΝΝΑ ΜΑΡΙΑ</t>
  </si>
  <si>
    <t>ΑΙ761967</t>
  </si>
  <si>
    <t>822,8</t>
  </si>
  <si>
    <t>1560,8</t>
  </si>
  <si>
    <t>1005-1036-1039-1035-1031-1042-1043-1044-1045-1037-1041-1038-1026-1027-1028-1029-1032-1033-1034-1025</t>
  </si>
  <si>
    <t>ΤΖΙΒΑΝΙΔΟΥ</t>
  </si>
  <si>
    <t>ΕΛΕΝΗ</t>
  </si>
  <si>
    <t>ΔΙΟΜΗΔΗΣ</t>
  </si>
  <si>
    <t>ΑΗ289391</t>
  </si>
  <si>
    <t>1554,9</t>
  </si>
  <si>
    <t>1033-1034-1037-1025-1035-1044-1027-1029-1032-1026-1028-1041-1045-1038-1005</t>
  </si>
  <si>
    <t>ΒΑΛΑΒΑΝΗΣ</t>
  </si>
  <si>
    <t>ΝΙΚΗΤΑΣ</t>
  </si>
  <si>
    <t>ΑΕ309307</t>
  </si>
  <si>
    <t>1551,6</t>
  </si>
  <si>
    <t>1042-1040-1044-1033-1034-1045-1030-1027-1043-1035-1038-1005-1029-1041-1025-1046-1028-1026-1032-1037-1031-1039-1036</t>
  </si>
  <si>
    <t>ΘΕΟΔΩΡΟΥ</t>
  </si>
  <si>
    <t>ΟΡΕΣΤΗΣ</t>
  </si>
  <si>
    <t>ΑΗ239931</t>
  </si>
  <si>
    <t>1547,9</t>
  </si>
  <si>
    <t>1046-1028-1032-1033-1034-1009-1040-1038-1027-1031-1044-1041-1025-1035-1039-1045-1043-1030-1037-1029-1042-1026-1036</t>
  </si>
  <si>
    <t>ΜΙΧΑΗΛΙΔΗΣ</t>
  </si>
  <si>
    <t>ΜΑΡΙΟΣ</t>
  </si>
  <si>
    <t>ΑΙ736742</t>
  </si>
  <si>
    <t>1547,8</t>
  </si>
  <si>
    <t>1033-1034-1030-1042-1043</t>
  </si>
  <si>
    <t>ΚΑΡΑΓΙΑΝΝΗ</t>
  </si>
  <si>
    <t>ΟΛΓΑ ΜΑΡΙΑ</t>
  </si>
  <si>
    <t>ΑΕ709531</t>
  </si>
  <si>
    <t>778,8</t>
  </si>
  <si>
    <t>1038-1041-1040-1027-1034-1033-1046-1028-1045-1026</t>
  </si>
  <si>
    <t>ΜΑΝΙΟΣ</t>
  </si>
  <si>
    <t>ΑΜ953787</t>
  </si>
  <si>
    <t>1546,8</t>
  </si>
  <si>
    <t>1032-1026-1028-1046</t>
  </si>
  <si>
    <t>ΜΠΟΥΤΖΙΚΟΥΔΗ</t>
  </si>
  <si>
    <t>ΑΖ006353</t>
  </si>
  <si>
    <t>1544,6</t>
  </si>
  <si>
    <t>1027-1038-1029-1005-1041-1040-1045-1021-1044-1046-1031-1028-1026-1032-1025-1034-1033-1035-1042-1037-1043-1030-1039-1036</t>
  </si>
  <si>
    <t>ΜΠΑΛΤΟΣ</t>
  </si>
  <si>
    <t>Π985982</t>
  </si>
  <si>
    <t>675,4</t>
  </si>
  <si>
    <t>1543,4</t>
  </si>
  <si>
    <t>1044-1045-1040</t>
  </si>
  <si>
    <t>ΒΑΣΙΛΟΠΑΝΑΓΟΣ</t>
  </si>
  <si>
    <t>ΚΩΣΤΑΝΤΙΝΟΣ</t>
  </si>
  <si>
    <t>Π525865</t>
  </si>
  <si>
    <t>744,7</t>
  </si>
  <si>
    <t>1542,7</t>
  </si>
  <si>
    <t>ΚΑΡΑΚΟΥΣΗΣ</t>
  </si>
  <si>
    <t>Χ188361</t>
  </si>
  <si>
    <t>1542,3</t>
  </si>
  <si>
    <t>1029-1027-1031-1033-1034-1045-1041-1042-1043-1035-1037-1030-1026-1028-1032-1025-1036</t>
  </si>
  <si>
    <t>ΚΑΡΑΒΙΑΣ</t>
  </si>
  <si>
    <t>ΑΗ218883</t>
  </si>
  <si>
    <t>1542,1</t>
  </si>
  <si>
    <t>1027-1029-1045-1041-1025-1028-1026-1032-1009-1033-1034-1037-1035-1042-1043-1030-1031-1036</t>
  </si>
  <si>
    <t>ΒΛΑΧΟΓΙΑΝΝΗΣ</t>
  </si>
  <si>
    <t>ΠΕΡΙΚΛΗΣ</t>
  </si>
  <si>
    <t>ΑΖ886285</t>
  </si>
  <si>
    <t>1541,6</t>
  </si>
  <si>
    <t>1035-1034-1042-1045-1029-1043-1027-1037-1032-1041-1026-1028-1036-1025</t>
  </si>
  <si>
    <t>ΛΕΙΒΑΔΙΤΟΥ</t>
  </si>
  <si>
    <t>ΑΜ913655</t>
  </si>
  <si>
    <t>722,7</t>
  </si>
  <si>
    <t>1540,7</t>
  </si>
  <si>
    <t>1035-1034-1033-1043</t>
  </si>
  <si>
    <t>ΤΣΙΟΤΣΙΑ</t>
  </si>
  <si>
    <t>ΑΠΟΣΤΟΛΙΑ</t>
  </si>
  <si>
    <t>ΑΑ255795</t>
  </si>
  <si>
    <t>1535,2</t>
  </si>
  <si>
    <t>1033-1034-1054-1055-1046-1032-1009-1028-1026-1042-1043-1038-1027-1064-1060-1052-1006-1035-1037-1044-1029-1056-1059-1025-1030-1031-1039-1045-1005-1066-1062-1041-1036</t>
  </si>
  <si>
    <t>ΑΝΑΣΤΑΣΙΟΥ</t>
  </si>
  <si>
    <t>ΑΚ260467</t>
  </si>
  <si>
    <t>735,9</t>
  </si>
  <si>
    <t>1523,9</t>
  </si>
  <si>
    <t>1034-1033-1044-1042-1035-1030-1037-1043-1045-1027-1029-1038-1041-1046-1026-1032-1028-1031-1025-1036-1039</t>
  </si>
  <si>
    <t>ΚΟΝΤΑΣ</t>
  </si>
  <si>
    <t>ΑΜ296152</t>
  </si>
  <si>
    <t>702,9</t>
  </si>
  <si>
    <t>1520,9</t>
  </si>
  <si>
    <t>1043-1042-1041-1037-1035-1034-1033-1032-1029-1028-1027-1026-1045</t>
  </si>
  <si>
    <t>ΒΡΑΝΑΚΗΣ</t>
  </si>
  <si>
    <t>ΑΕ153744</t>
  </si>
  <si>
    <t>1520,3</t>
  </si>
  <si>
    <t>1028-1046-1032-1026-1038-1027-1029-1005</t>
  </si>
  <si>
    <t>ΑΙ867569</t>
  </si>
  <si>
    <t>1021-1030-1033-1034-1040-1042-1044</t>
  </si>
  <si>
    <t>ΤΣΙΑΡΑΣ</t>
  </si>
  <si>
    <t>ΑΕ318015</t>
  </si>
  <si>
    <t>669,9</t>
  </si>
  <si>
    <t>1517,9</t>
  </si>
  <si>
    <t>1027-1029-1035-1037-1042-1045</t>
  </si>
  <si>
    <t>ΤΣΙΛΙΚΗ</t>
  </si>
  <si>
    <t>ΑΒ031052</t>
  </si>
  <si>
    <t>1517,6</t>
  </si>
  <si>
    <t>1046-1028-1026-1032-1036-1031</t>
  </si>
  <si>
    <t>ΙΩΑΝΝΗΣ - ΑΡΙΣΤΕΙΔΗΣ</t>
  </si>
  <si>
    <t>Π325814</t>
  </si>
  <si>
    <t>727,1</t>
  </si>
  <si>
    <t>1515,1</t>
  </si>
  <si>
    <t>1032-1026-1028-1046-1038-1027-1005-1041-1045-1029-1033-1034-1035-1037-1042-1044</t>
  </si>
  <si>
    <t>1513,5</t>
  </si>
  <si>
    <t>ΛΙΑΝΤΗ</t>
  </si>
  <si>
    <t>ΟΛΓΑ</t>
  </si>
  <si>
    <t>ΤΗΛΕΜΑΧΟΣ</t>
  </si>
  <si>
    <t>ΑΕ143679</t>
  </si>
  <si>
    <t>1512,7</t>
  </si>
  <si>
    <t>ΚΑΛΑΡΑΚΗΣ</t>
  </si>
  <si>
    <t>ΜΗΝΑΣ</t>
  </si>
  <si>
    <t>ΛΕΩΝΙΔΑΣ</t>
  </si>
  <si>
    <t>ΑΖ463206</t>
  </si>
  <si>
    <t>1510,8</t>
  </si>
  <si>
    <t>ΒΑΛΕΡΙΑΝΟΥ</t>
  </si>
  <si>
    <t>ΑΥΓΟΥΣΤΙΝΟΣ</t>
  </si>
  <si>
    <t>ΑΕ699033</t>
  </si>
  <si>
    <t>710,6</t>
  </si>
  <si>
    <t>1506,6</t>
  </si>
  <si>
    <t>1033-1034-1030-1037-1042-1035-1043-1044-1045-1026-1032-1046-1025-1039-1031-1028-1027-1029-1038-1041-1036</t>
  </si>
  <si>
    <t>ΓΚΙΚΑ</t>
  </si>
  <si>
    <t>Χ752609</t>
  </si>
  <si>
    <t>733,7</t>
  </si>
  <si>
    <t>1501,7</t>
  </si>
  <si>
    <t>1033-1034-1042-1044-1035-1043-1030-1031-1025</t>
  </si>
  <si>
    <t>ΓΚΑΜΠΕΣΗ</t>
  </si>
  <si>
    <t>ΑΒ863381</t>
  </si>
  <si>
    <t>1490,8</t>
  </si>
  <si>
    <t>1037-1034-1033-1042-1044-1035-1040-1045-1027-1029-1038-1026-1032-1028-1046-1021-1025-1043-1031</t>
  </si>
  <si>
    <t>ΚΥΡΙΟΥ</t>
  </si>
  <si>
    <t>ΚΑΛΛΙΡΡΟΗ</t>
  </si>
  <si>
    <t>ΑΙ202433</t>
  </si>
  <si>
    <t>832,7</t>
  </si>
  <si>
    <t>1490,7</t>
  </si>
  <si>
    <t>1038-1025-1040</t>
  </si>
  <si>
    <t>ΚΩΤΣΙΔΗΣ</t>
  </si>
  <si>
    <t>ΑΑ408101</t>
  </si>
  <si>
    <t>1489,5</t>
  </si>
  <si>
    <t>1033-1034-1042-1037-1035-1043-1030-1025-1046-1026-1032-1028-1027-1029-1044-1045-1031-1039-1038-1041-1036</t>
  </si>
  <si>
    <t>ΛΑΔΟΠΟΥΛΟΣ</t>
  </si>
  <si>
    <t>ΑΖ276035</t>
  </si>
  <si>
    <t>820,6</t>
  </si>
  <si>
    <t>1478,6</t>
  </si>
  <si>
    <t>1045-1044-1033-1034-1027-1042-1038-1046-1025-1032-1043-1028-1029-1041-1030-1005-1035-1031-1039-1026-1036-1037</t>
  </si>
  <si>
    <t>ΡΟΜΟΣΙΟΣ</t>
  </si>
  <si>
    <t>ΑΖ648968</t>
  </si>
  <si>
    <t xml:space="preserve"> 1036- 1043</t>
  </si>
  <si>
    <t>1477,4</t>
  </si>
  <si>
    <t>1034-1033-1037-1042-1035-1044-1040-1046-1038-1045-1027-1029-1041-1028-1030-1043-1039-1031-1025-1036-1026-1032</t>
  </si>
  <si>
    <t>ΡΟΔΟΠΟΥΛΟΣ</t>
  </si>
  <si>
    <t>Χ408998</t>
  </si>
  <si>
    <t>1474,1</t>
  </si>
  <si>
    <t>1040-1033-1034-1027-1029-1038-1042-1044-1021-1035-1045-1043-1037-1041-1030-1031-1025-1032-1026-1046-1028-1039-1036</t>
  </si>
  <si>
    <t>ΚΑΡΑΜΙΧΟΣ</t>
  </si>
  <si>
    <t>Χ907628</t>
  </si>
  <si>
    <t>705,1</t>
  </si>
  <si>
    <t>1473,1</t>
  </si>
  <si>
    <t>1040-1033-1034-1045-1044-1046</t>
  </si>
  <si>
    <t>ΝΙΑΡΟΣ</t>
  </si>
  <si>
    <t>ΑΙ813434</t>
  </si>
  <si>
    <t>1470,9</t>
  </si>
  <si>
    <t>1044-1040-1033-1034-1030-1025-1037-1027-1021-1029-1038-1035-1043-1042-1041-1045-1031-1046-1028-1032-1039-1036-1026</t>
  </si>
  <si>
    <t>ΚΑΤΣΙΑΝΑ</t>
  </si>
  <si>
    <t>ΑΕ819616</t>
  </si>
  <si>
    <t>1468,7</t>
  </si>
  <si>
    <t>1037-1059-1025-1033-1034-1054-1055-1030-1043-1042-1064-1044-1006-1035-1056-1029-1027-1038-1051-1052-1060-1045-1041-1050-1046-1028-1026-1009-1032-1031-1036-1066-1062-1048-1039</t>
  </si>
  <si>
    <t>ΑΘΑΝΑΣΙΟΥ</t>
  </si>
  <si>
    <t>ΑΕ984896</t>
  </si>
  <si>
    <t>1456,1</t>
  </si>
  <si>
    <t>1029-1045-1037-1042</t>
  </si>
  <si>
    <t>ΠΑΥΛΙΔΟΥ</t>
  </si>
  <si>
    <t>ΣΩΚΡΑΤΗΣ</t>
  </si>
  <si>
    <t>ΑΝ358875</t>
  </si>
  <si>
    <t>1455,3</t>
  </si>
  <si>
    <t>ΚΑΖΑΝΤΖΗ</t>
  </si>
  <si>
    <t>AΓΓΕΛΙΚΗ</t>
  </si>
  <si>
    <t>Χ914193</t>
  </si>
  <si>
    <t>1450,3</t>
  </si>
  <si>
    <t>1042-1044-1040-1033-1034-1030-1035-1025-1021-1043-1005-1027-1029</t>
  </si>
  <si>
    <t>ΚΑΡΑΓΙΑΝΝΗΣ</t>
  </si>
  <si>
    <t>ΑΙ294302</t>
  </si>
  <si>
    <t>1044-1034-1035-1033-1041-1042-1037-1045-1038-1027-1026-1028-1032-1046-1029-1043-1030-1031-1025-1039-1036</t>
  </si>
  <si>
    <t>ΠΑΠΑΙΩΑΝΝΟΥ</t>
  </si>
  <si>
    <t>ΑΙ299123</t>
  </si>
  <si>
    <t>1446,3</t>
  </si>
  <si>
    <t>1034-1033-1046-1026-1032-1028-1029-1043-1025-1030-1035-1041-1045-1037-1042-1036</t>
  </si>
  <si>
    <t>ΚΑΛΠΑΚΤΣΟΓΛΟΥ</t>
  </si>
  <si>
    <t>Ρ971041</t>
  </si>
  <si>
    <t>1444,7</t>
  </si>
  <si>
    <t>ΚΑΤΣΙΑΜΠΑΣ</t>
  </si>
  <si>
    <t>ΕΥΑΓΓΕΛΟΣ-ΔΗΜΗΤΡΙΟΣ</t>
  </si>
  <si>
    <t>ΑΖ768134</t>
  </si>
  <si>
    <t>1444,5</t>
  </si>
  <si>
    <t>1044-1045</t>
  </si>
  <si>
    <t>ΒΕΛΝΙΔΟΥ</t>
  </si>
  <si>
    <t>ΑΗ348115</t>
  </si>
  <si>
    <t>1443,8</t>
  </si>
  <si>
    <t>1043-1033-1034-1035-1042-1037-1045-1027-1029-1025-1041-1032-1028-1026-1030-1031-1036</t>
  </si>
  <si>
    <t>ΣΦΑΚΙΑΝΑΚΗΣ</t>
  </si>
  <si>
    <t>ΑΖ554493</t>
  </si>
  <si>
    <t>1443,4</t>
  </si>
  <si>
    <t>1031-1032-1046-1026-1028</t>
  </si>
  <si>
    <t>ΤΣΙΑΡΑ</t>
  </si>
  <si>
    <t>ΑΡΕΤΗ</t>
  </si>
  <si>
    <t>ΑΓΑΘΑΓΓΕΛΟΣ</t>
  </si>
  <si>
    <t>Φ332369</t>
  </si>
  <si>
    <t>1044-1027-1033-1034-1037-1035-1038-1041-1045-1046-1026-1032-1028-1029-1042-1025-1031-1039-1030-1043-1036</t>
  </si>
  <si>
    <t>ΝΙΚΟΔΕΛΛΗΣ</t>
  </si>
  <si>
    <t>ΑΝ901489</t>
  </si>
  <si>
    <t>734,8</t>
  </si>
  <si>
    <t>1442,8</t>
  </si>
  <si>
    <t>1042-1033-1034-1030-1043-1040-1037-1045-1035-1027-1029-1031-1025-1041-1028-1032-1026-1036</t>
  </si>
  <si>
    <t>ΑΖ393444</t>
  </si>
  <si>
    <t>1035-1043-1034-1033-1030-1042-1037-1045-1027-1029-1028-1032-1026-1039-1025-1041-1031-1036</t>
  </si>
  <si>
    <t>ΚΛΩΘΑΚΗΣ</t>
  </si>
  <si>
    <t>ΑΖ471492</t>
  </si>
  <si>
    <t>1428,9</t>
  </si>
  <si>
    <t>1046-1021</t>
  </si>
  <si>
    <t>ΝΑΚΟΥ</t>
  </si>
  <si>
    <t>Φ337544</t>
  </si>
  <si>
    <t>1428,7</t>
  </si>
  <si>
    <t>1045-1027-1029-1034-1040-1021-1042-1037-1044</t>
  </si>
  <si>
    <t>ΚΑΡΑΝΙΚΗΤΑΣ</t>
  </si>
  <si>
    <t>ΑΝΝΙΒΑΣ</t>
  </si>
  <si>
    <t>ΑΚ620904</t>
  </si>
  <si>
    <t>768,9</t>
  </si>
  <si>
    <t>1426,9</t>
  </si>
  <si>
    <t>1027-1038</t>
  </si>
  <si>
    <t>ΠΑΠΑΖΟΓΛΟΥ</t>
  </si>
  <si>
    <t>ΤΡΙΑΝΤΑΦΥΛΛΙΑ</t>
  </si>
  <si>
    <t>ΑΖ420099</t>
  </si>
  <si>
    <t>1424,3</t>
  </si>
  <si>
    <t>1028-1046-1026-1032-1033-1034-1035-1045-1027-1029-1037-1041-1042</t>
  </si>
  <si>
    <t>ΤΑΝΟΣ</t>
  </si>
  <si>
    <t>ΑΗ279668</t>
  </si>
  <si>
    <t>1422,4</t>
  </si>
  <si>
    <t>1112-1040-1116-1114-1043</t>
  </si>
  <si>
    <t>ΚΟΥΤΡΑΣ</t>
  </si>
  <si>
    <t>ΑΗ898266</t>
  </si>
  <si>
    <t>1421,9</t>
  </si>
  <si>
    <t>1035-1046-1025-1036-1041-1042-1043-1044-1045-1021-1026-1027-1028-1029-1030-1031-1032-1037-1038</t>
  </si>
  <si>
    <t>ΣΙΖΙΟΠΚΟΣ</t>
  </si>
  <si>
    <t>ΑΑ237008</t>
  </si>
  <si>
    <t>1421,4</t>
  </si>
  <si>
    <t>1034-1033-1042-1037-1030-1035-1043-1044-1045-1027-1029-1041-1038-1025-1028-1046-1039-1026-1032-1031</t>
  </si>
  <si>
    <t>ΑΝΔΡΟΥΛΑΚΗΣ</t>
  </si>
  <si>
    <t>ΑΜ957719</t>
  </si>
  <si>
    <t>1419,8</t>
  </si>
  <si>
    <t>ΓΙΑΝΝΑΚΟΠΟΥΛΟΣ</t>
  </si>
  <si>
    <t>Φ242702</t>
  </si>
  <si>
    <t>1418,5</t>
  </si>
  <si>
    <t>1041-1026-1028</t>
  </si>
  <si>
    <t>ΠΕΡΙΟΡΗΣ</t>
  </si>
  <si>
    <t>Χ503790</t>
  </si>
  <si>
    <t>1036-1044-1042-1005-1039-1046-1041-1031-1025-1028-1029-1027-1038-1026-1032-1033-1034-1030-1043-1035-1045-1037-1040-1021</t>
  </si>
  <si>
    <t>ΑΣΛΑΝΙΔΗΣ</t>
  </si>
  <si>
    <t>ΜΙΧΑΛΗΣ</t>
  </si>
  <si>
    <t>ΛΕΟΝΤΙΟΣ</t>
  </si>
  <si>
    <t>ΑΙ990302</t>
  </si>
  <si>
    <t>1029-1027-1040-1045-1038-1033-1034-1041-1021-1044-1042-1030-1037-1043-1035-1031-1039-1046-1026-1032-1028-1025-1036</t>
  </si>
  <si>
    <t>ΤΙΓΓΟΣ</t>
  </si>
  <si>
    <t>ΑΚ298836</t>
  </si>
  <si>
    <t>774,4</t>
  </si>
  <si>
    <t>1412,4</t>
  </si>
  <si>
    <t>1034-1033-1043-1042-1037-1030</t>
  </si>
  <si>
    <t>1409,7</t>
  </si>
  <si>
    <t>ΚΑΡΕΛΗΣ</t>
  </si>
  <si>
    <t>ΑΖ478514</t>
  </si>
  <si>
    <t>1408,9</t>
  </si>
  <si>
    <t>1045-1027-1034-1042</t>
  </si>
  <si>
    <t>ΑΡΑΒΑΝΤΙΝΟΣ ΚΑΡΛΑΤΟΣ</t>
  </si>
  <si>
    <t>ΓΕΡΑΣΙΜΟΣ</t>
  </si>
  <si>
    <t>ΑΜ235726</t>
  </si>
  <si>
    <t>1407,8</t>
  </si>
  <si>
    <t>1025-1028-1026-1032-1037-1041-1042-1043-1035-1031-1030-1029-1027-1033-1034-1045-1036</t>
  </si>
  <si>
    <t>ΠΑΝΑΓΙΩΤΑΚΗΣ</t>
  </si>
  <si>
    <t>ΑΙ447045</t>
  </si>
  <si>
    <t>1032-1026-1028-1046-1027-1038</t>
  </si>
  <si>
    <t>ΑΜ019674</t>
  </si>
  <si>
    <t>1034-1033-1042-1035</t>
  </si>
  <si>
    <t>ΚΥΡΑΤΖΟΓΛΟΥ</t>
  </si>
  <si>
    <t>ΑΝΝΑ ΧΡΙΣΤΙΝΑ</t>
  </si>
  <si>
    <t>ΕΥΣΤΑΘΙΟΣ</t>
  </si>
  <si>
    <t>Π413934</t>
  </si>
  <si>
    <t>688,6</t>
  </si>
  <si>
    <t>1406,6</t>
  </si>
  <si>
    <t>1034-1033-1042-1035-1037-1044-1041-1045-1038-1026-1032-1027-1029-1028</t>
  </si>
  <si>
    <t>ΓΚΛΙΑΤΗ</t>
  </si>
  <si>
    <t>Χ101225</t>
  </si>
  <si>
    <t>1406,3</t>
  </si>
  <si>
    <t>1037-1033-1034-1038-1027-1029-1046-1031-1028-1044-1025-1042-1035-1030-1032-1026-1039-1041-1036-1043-1045</t>
  </si>
  <si>
    <t>ΓΚΡΙΓΚΑΣ</t>
  </si>
  <si>
    <t>ΑΜ826054</t>
  </si>
  <si>
    <t>1026-1027-1028-1029-1030-1031-1032-1033-1034-1035-1036-1037-1040-1041-1042-1043-1045-1046</t>
  </si>
  <si>
    <t>ΑΛΟΓΑΣ</t>
  </si>
  <si>
    <t>ΑΖ478027</t>
  </si>
  <si>
    <t>1404,5</t>
  </si>
  <si>
    <t>ΚΙΝΑΣ</t>
  </si>
  <si>
    <t>Π781412</t>
  </si>
  <si>
    <t>1402,3</t>
  </si>
  <si>
    <t>1033-1034-1042-1030-1043-1035-1037</t>
  </si>
  <si>
    <t>ΣΠΥΡΟΠΟΥΛΟΣ</t>
  </si>
  <si>
    <t>ΑΕ701778</t>
  </si>
  <si>
    <t>1030-1043-1042-1037-1035-1036-1031-1029-1027-1032-1026-1045-1041-1033-1034-1028-1025</t>
  </si>
  <si>
    <t>ΤΑΣΙΑΔΗΣ</t>
  </si>
  <si>
    <t>ΓΡΗΓΟΡΙΟ</t>
  </si>
  <si>
    <t>ΑΒ706731</t>
  </si>
  <si>
    <t>732,6</t>
  </si>
  <si>
    <t>1400,6</t>
  </si>
  <si>
    <t>1033-1034-1035-1042-1037-1025-1027-1029-1038-1045-1041-1026-1028</t>
  </si>
  <si>
    <t>ΤΣΑΙΡΕΛΗΣ</t>
  </si>
  <si>
    <t>ΑΑ229653</t>
  </si>
  <si>
    <t>1398,5</t>
  </si>
  <si>
    <t>1034-1033-1030-1042-1043-1035-1037</t>
  </si>
  <si>
    <t>ΕΥΣΤΑΘΙΟΥ</t>
  </si>
  <si>
    <t>Π984486</t>
  </si>
  <si>
    <t>1398,3</t>
  </si>
  <si>
    <t>ΜΑΡΜΑΓΓΕΛΟΣ</t>
  </si>
  <si>
    <t>ΑΚ873711</t>
  </si>
  <si>
    <t>1397,9</t>
  </si>
  <si>
    <t>1033-1034-1030-1042-1037-1040-1043-1035-1025-1029-1027-1045</t>
  </si>
  <si>
    <t>ΚΑΛΥΒΑΣ</t>
  </si>
  <si>
    <t>ΑΗ480015</t>
  </si>
  <si>
    <t>1396,8</t>
  </si>
  <si>
    <t>1045-1035-1033-1034-1032-1026-1025-1028-1027-1029-1042</t>
  </si>
  <si>
    <t>ΤΣΟΥΛΟΥ</t>
  </si>
  <si>
    <t>ΧΡΥΣΗ</t>
  </si>
  <si>
    <t>ΑΖ418164</t>
  </si>
  <si>
    <t>656,7</t>
  </si>
  <si>
    <t>1396,7</t>
  </si>
  <si>
    <t>ΣΑΚΑΛΙΔΟΥ</t>
  </si>
  <si>
    <t>Χ447682</t>
  </si>
  <si>
    <t>1393,5</t>
  </si>
  <si>
    <t>1035-1030-1033-1034-1037-1042-1045</t>
  </si>
  <si>
    <t>ΚΑΡΡΑΣ</t>
  </si>
  <si>
    <t>ΑΚ309065</t>
  </si>
  <si>
    <t>1393,4</t>
  </si>
  <si>
    <t>1034-1033-1046-1026-1035-1042-1028-1027-1038-1045-1044-1029-1037-1032-1041-1039-1043-1030-1025-1031</t>
  </si>
  <si>
    <t>ΑΓΓΕΛΟΠΟΥΛΟΣ</t>
  </si>
  <si>
    <t>ΠΑΝΟΣ</t>
  </si>
  <si>
    <t>ΑΗ034940</t>
  </si>
  <si>
    <t>1392,6</t>
  </si>
  <si>
    <t>1026-1027-1028-1032-1033-1034-1035-1037-1038-1041-1042-1044-1045-1046</t>
  </si>
  <si>
    <t>ΚΟΡΩΝΗΣ</t>
  </si>
  <si>
    <t>Ρ854265</t>
  </si>
  <si>
    <t>1390,4</t>
  </si>
  <si>
    <t>1045-1029-1038-1041-1032-1027-1028</t>
  </si>
  <si>
    <t>ΜΠΟΥΡΑΝΤΑΣ</t>
  </si>
  <si>
    <t>ΑΜ003098</t>
  </si>
  <si>
    <t>752,4</t>
  </si>
  <si>
    <t>1037-1042-1044-1035-1045</t>
  </si>
  <si>
    <t>ΣΑΜΑΡΤΖΙΔΗΣ</t>
  </si>
  <si>
    <t>ΑΚ454868</t>
  </si>
  <si>
    <t>700,7</t>
  </si>
  <si>
    <t>1388,7</t>
  </si>
  <si>
    <t>ΠΑΝΑΓΙΩΤΙΔΗΣ</t>
  </si>
  <si>
    <t>ΑΗ276653</t>
  </si>
  <si>
    <t>630,3</t>
  </si>
  <si>
    <t>1388,3</t>
  </si>
  <si>
    <t>1040-1033-1034-1044-1045-1035-1027-1029-1030-1042-1043-1038-1037-1031-1046-1028-1032-1026</t>
  </si>
  <si>
    <t>ΚΟΥΤΡΑΚΗΣ</t>
  </si>
  <si>
    <t>ΑΒ480790</t>
  </si>
  <si>
    <t>1386,9</t>
  </si>
  <si>
    <t>1032-1026-1028-1046-1027-1029-1045-1041-1034-1035-1037-1042-1025-1044-1036-1031-1030-1033-1038-1040-1039-1043</t>
  </si>
  <si>
    <t>ΣΒΕΝΤΖΟΥΡΗΣ</t>
  </si>
  <si>
    <t>ΑΜ390987</t>
  </si>
  <si>
    <t>1385,9</t>
  </si>
  <si>
    <t>1021-1014-1044-1040-1042-1045-1029-1027-1020-1005-1016-1033-1034-1030-1037-1043-1023-1012-1035-1013-1038-1041-1025-1031-1010-1017-1022-1018-1019-1046-1011-1026-1032-1028-1015-1039-1036</t>
  </si>
  <si>
    <t>ΤΣΩΚΟΣ</t>
  </si>
  <si>
    <t>ΑΖ209769</t>
  </si>
  <si>
    <t>1384,7</t>
  </si>
  <si>
    <t>ΜΑΡΚΑΚΗ</t>
  </si>
  <si>
    <t>Π887134</t>
  </si>
  <si>
    <t>694,1</t>
  </si>
  <si>
    <t>1382,1</t>
  </si>
  <si>
    <t>1032-1028</t>
  </si>
  <si>
    <t>ΠΑΠΟΥΤΣΙΔΗΣ</t>
  </si>
  <si>
    <t>ΑΖ323160</t>
  </si>
  <si>
    <t>1381,7</t>
  </si>
  <si>
    <t>1042-1033</t>
  </si>
  <si>
    <t>ΑΕ646304</t>
  </si>
  <si>
    <t>1380,3</t>
  </si>
  <si>
    <t>ΚΟΣΜΙΔΗΣ</t>
  </si>
  <si>
    <t>ΑΗ293725</t>
  </si>
  <si>
    <t>1037-1059-1030-1034-1035-1042-1043-1045-1027-1029-1056-1064-1025-1041-1026-1032-1028-1051-1052-1009-1066-1036</t>
  </si>
  <si>
    <t>Σ934720</t>
  </si>
  <si>
    <t>1371,9</t>
  </si>
  <si>
    <t>1042-1045-1044-1027-1029-1030-1026-1032-1028-1046-1035-1043-1034-1039-1036-1037-1038-1041</t>
  </si>
  <si>
    <t>1370,8</t>
  </si>
  <si>
    <t>ΓΕΩΡΓΙΟΥ</t>
  </si>
  <si>
    <t>ΑΚ431269</t>
  </si>
  <si>
    <t>1369,6</t>
  </si>
  <si>
    <t>1044-1040-1027-1029-1038-1026-1030-1031-1032-1033-1034-1035-1036-1028-1025-1041-1042-1043-1021-1045-1046</t>
  </si>
  <si>
    <t>ΜΑΓΚΛΑΡΑΣ</t>
  </si>
  <si>
    <t>Ρ327816</t>
  </si>
  <si>
    <t>1367,9</t>
  </si>
  <si>
    <t>1041-1026-1028-1025-1027-1042-1044-1045-1046-1043-1040-1038-1037-1034-1039-1035-1031-1032-1030-1036-1005</t>
  </si>
  <si>
    <t>ΚΑΛΟΓΗΡΟΣ</t>
  </si>
  <si>
    <t>ΑΗ273303</t>
  </si>
  <si>
    <t>1364,9</t>
  </si>
  <si>
    <t>1029-1026-1027-1028-1032-1034-1035-1037-1041-1042-1045</t>
  </si>
  <si>
    <t>ΗΛΙΑΚΗΣ</t>
  </si>
  <si>
    <t>Χ806928</t>
  </si>
  <si>
    <t>755,7</t>
  </si>
  <si>
    <t>1364,7</t>
  </si>
  <si>
    <t>1038-1044-1027-1034-1033-1029-1041-1045-1028-1046-1026-1032-1031-1042-1039-1036-1035-1025-1030-1037-1043</t>
  </si>
  <si>
    <t>ΒΑΣΙΛΕΙΑΔΗΣ</t>
  </si>
  <si>
    <t>ΠΑΝΤΕΛΗΣ</t>
  </si>
  <si>
    <t>ΠΑΣΧΑΛΗΣ</t>
  </si>
  <si>
    <t>ΑΗ298564</t>
  </si>
  <si>
    <t>1363,8</t>
  </si>
  <si>
    <t>1037-1025-1044-1042</t>
  </si>
  <si>
    <t>ΤΑΜΠΑΣ</t>
  </si>
  <si>
    <t>Τ003137</t>
  </si>
  <si>
    <t>1363,4</t>
  </si>
  <si>
    <t>1005-1026-1027-1028-1029-1032-1033-1034-1035-1037-1038-1041-1042-1044-1045-1046</t>
  </si>
  <si>
    <t>ΤΟΛΙΟΣ</t>
  </si>
  <si>
    <t>ΑΚ292796</t>
  </si>
  <si>
    <t>1363,1</t>
  </si>
  <si>
    <t>ΤΖΑΜΤΖΗΣ</t>
  </si>
  <si>
    <t>ΣΑΒΒΑΣ-ΑΠΟΣΤΟΛΟΣ</t>
  </si>
  <si>
    <t>ΑΖ779741</t>
  </si>
  <si>
    <t>1360,2</t>
  </si>
  <si>
    <t>ΠΑΠΑΝΔΡΙΤΣΑΣ</t>
  </si>
  <si>
    <t>ΑΖ787450</t>
  </si>
  <si>
    <t>741,4</t>
  </si>
  <si>
    <t>1359,4</t>
  </si>
  <si>
    <t>1042-1033-1034-1037-1032-1035-1029-1041</t>
  </si>
  <si>
    <t>ΚΑΤΖΑΓΙΑΝΝΑΚΗΣ</t>
  </si>
  <si>
    <t>Ν970647</t>
  </si>
  <si>
    <t>1358,3</t>
  </si>
  <si>
    <t>ΚΑΥΧΙΤΣΑΣ</t>
  </si>
  <si>
    <t>ΑΗ287631</t>
  </si>
  <si>
    <t>1357,9</t>
  </si>
  <si>
    <t>1021-1044-1038-1036</t>
  </si>
  <si>
    <t>ΜΑΡΙΑΝΘΗ</t>
  </si>
  <si>
    <t>ΜΑΥΡΟΥΔΗΣ</t>
  </si>
  <si>
    <t>ΑΚ980738</t>
  </si>
  <si>
    <t>1353,9</t>
  </si>
  <si>
    <t>1034-1035-1037-1046-1028-1026-1032-1027-1029-1041-1045-1042</t>
  </si>
  <si>
    <t>ΠΑΠΑΝΙΚΟΛΑΟΥ</t>
  </si>
  <si>
    <t>ΑΚ341546</t>
  </si>
  <si>
    <t>1349,6</t>
  </si>
  <si>
    <t>1046-1038-1027-1044-1041-1026-1028-1029-1032-1033-1034-1035-1037-1042-1045-1036-1043-1025-1031-1030-1039-1005</t>
  </si>
  <si>
    <t>ΓΚΑΓΚΑΒΟΥΖΗΣ</t>
  </si>
  <si>
    <t>ΑΙ696010</t>
  </si>
  <si>
    <t>590,7</t>
  </si>
  <si>
    <t>1348,7</t>
  </si>
  <si>
    <t>1020-1005-1038-1029-1027-1024-1034-1033-1045-1044-1041-1042-1037-1023-1012-1028-1018-1026-1046-1032-1022-1043-1010</t>
  </si>
  <si>
    <t>ΑΖ482552</t>
  </si>
  <si>
    <t>1346,7</t>
  </si>
  <si>
    <t>1029-1027-1025-1026-1028-1030-1031-1032-1033-1034-1035-1036-1037-1041-1042-1043-1045</t>
  </si>
  <si>
    <t>ΤΖΑΝΕΛΛΟΥ</t>
  </si>
  <si>
    <t>Π916856</t>
  </si>
  <si>
    <t>1345,1</t>
  </si>
  <si>
    <t>1027-1029-1045-1034-1041-1032-1026-1028-1035-1043-1030-1025</t>
  </si>
  <si>
    <t>ΔΗΜΟΠΟΥΛΟΥ</t>
  </si>
  <si>
    <t>Φ216265</t>
  </si>
  <si>
    <t>1341,5</t>
  </si>
  <si>
    <t>1038-1041</t>
  </si>
  <si>
    <t>ΧΑΛΚΙΑ</t>
  </si>
  <si>
    <t>ΑΝ706398</t>
  </si>
  <si>
    <t>1339,6</t>
  </si>
  <si>
    <t>1033-1034-1042-1040-1046-1028-1026-1032-1031</t>
  </si>
  <si>
    <t>ΤΣΑΟΥΣΗ</t>
  </si>
  <si>
    <t>ΑΖ845470</t>
  </si>
  <si>
    <t>679,8</t>
  </si>
  <si>
    <t>1337,8</t>
  </si>
  <si>
    <t>1043-1034-1033-1035</t>
  </si>
  <si>
    <t>ΚΑΛΟΔΗΜΙΔΗΣ</t>
  </si>
  <si>
    <t>ΑΖ423423</t>
  </si>
  <si>
    <t>684,2</t>
  </si>
  <si>
    <t>1334,2</t>
  </si>
  <si>
    <t>1036-1031-1032-1026-1028-1025-1041-1029-1027-1035-1042-1030-1043-1033-1034-1045-1037</t>
  </si>
  <si>
    <t>ΜΠΙΤΖΙΩΝΗΣ</t>
  </si>
  <si>
    <t>ΑΑ962139</t>
  </si>
  <si>
    <t>1334,1</t>
  </si>
  <si>
    <t>ΝΑΤΣΙΔΗΣ</t>
  </si>
  <si>
    <t>ΝΙΚΟΣ</t>
  </si>
  <si>
    <t>ΑΕ172034</t>
  </si>
  <si>
    <t>ΚΟΡΑΚΙΔΗΣ</t>
  </si>
  <si>
    <t>ΑΗ791236</t>
  </si>
  <si>
    <t>1332,1</t>
  </si>
  <si>
    <t>1037-1033-1034-1042-1030-1043-1035</t>
  </si>
  <si>
    <t>ΚΑΡΑΔΗΜΟΥ</t>
  </si>
  <si>
    <t>ΑΙ350880</t>
  </si>
  <si>
    <t>1330,8</t>
  </si>
  <si>
    <t>1026-1028-1032-1037-1042-1046-1035-1029-1030-1031-1033-1034-1027-1041-1043-1045-1025-1036</t>
  </si>
  <si>
    <t>ΚΑΡΑΔΗΜΑΣ</t>
  </si>
  <si>
    <t>ΜΑΝΟΛΗΣ</t>
  </si>
  <si>
    <t>ΑΙ957141</t>
  </si>
  <si>
    <t>1329,8</t>
  </si>
  <si>
    <t>1032-1028-1046</t>
  </si>
  <si>
    <t>ΜΑΡΚΑΤΣΑΚΗΣ</t>
  </si>
  <si>
    <t>ΑΑ951330</t>
  </si>
  <si>
    <t>709,5</t>
  </si>
  <si>
    <t>1327,5</t>
  </si>
  <si>
    <t>1028-1032-1026-1033-1034-1027-1031</t>
  </si>
  <si>
    <t>ΠΑΝΑΓΙΩΤΟΠΟΥΛΟΣ</t>
  </si>
  <si>
    <t>ΑΙ475821</t>
  </si>
  <si>
    <t>707,3</t>
  </si>
  <si>
    <t>1325,3</t>
  </si>
  <si>
    <t>1036-1045-1032-1040-1031-1041-1042-1035-1028-1026-1025-1029-1037-1033-1034-1027-1043-1030</t>
  </si>
  <si>
    <t>ΚΑΛΟΜΕΝΟΠΟΥΛΟΣ</t>
  </si>
  <si>
    <t>ΑΖ972816</t>
  </si>
  <si>
    <t>1321,7</t>
  </si>
  <si>
    <t>1028-1011-1026-1032-1018</t>
  </si>
  <si>
    <t>ΑΖ381190</t>
  </si>
  <si>
    <t>1321,3</t>
  </si>
  <si>
    <t>1035-1043-1034-1030-1033-1042-1037-1044-1027-1029-1045-1038-1041-1005-1046-1039-1032-1026-1028-1025-1031-1036</t>
  </si>
  <si>
    <t>ΧΑΝΔΟΛΙΑ</t>
  </si>
  <si>
    <t>ΑΖ813875</t>
  </si>
  <si>
    <t>698,5</t>
  </si>
  <si>
    <t>1316,5</t>
  </si>
  <si>
    <t>1042-1033-1034</t>
  </si>
  <si>
    <t>ΦΟΥΝΤΑΣ</t>
  </si>
  <si>
    <t>ΟΥΑΣΙΓΚΤΩΝ</t>
  </si>
  <si>
    <t>ΑΜ268667</t>
  </si>
  <si>
    <t>695,2</t>
  </si>
  <si>
    <t>1313,2</t>
  </si>
  <si>
    <t>1034-1033-1043-1035-1042-1030-1046-1028-1026-1032-1025-1044-1031-1027-1039-1036-1029</t>
  </si>
  <si>
    <t>ΔΙΨΗΣ</t>
  </si>
  <si>
    <t>ΑΒ870843</t>
  </si>
  <si>
    <t>654,5</t>
  </si>
  <si>
    <t>1312,5</t>
  </si>
  <si>
    <t>1030-1033-1034-1035-1044-1040-1042-1046-1027-1032-1038-1041-1028-1029-1026-1045-1037-1005</t>
  </si>
  <si>
    <t>ΠΑΝΤΑΖΗΣ</t>
  </si>
  <si>
    <t>Ν804921</t>
  </si>
  <si>
    <t>1309,9</t>
  </si>
  <si>
    <t>1026-1027-1028-1029-1034-1035-1036-1041-1042-1043-1045-1046</t>
  </si>
  <si>
    <t>ΜΑΥΡΟΓΟΝΑΤΟΣ</t>
  </si>
  <si>
    <t>ΑΕ817608</t>
  </si>
  <si>
    <t>651,2</t>
  </si>
  <si>
    <t>1309,2</t>
  </si>
  <si>
    <t>1031-1039-1025-1046-1028-1032-1026-1037-1027-1029-1030-1035-1036-1042-1041-1044-1043-1033-1034-1045-1038</t>
  </si>
  <si>
    <t>ΛΙΟΛΙΟΣ</t>
  </si>
  <si>
    <t>ΑΖ829445</t>
  </si>
  <si>
    <t>1308,8</t>
  </si>
  <si>
    <t>1030-1042-1034-1033-1037-1035-1043-1045-1041-1027-1026-1032-1028-1029-1031-1025-1036</t>
  </si>
  <si>
    <t>ΚΩΣΤΑΚΗΣ</t>
  </si>
  <si>
    <t>877,8</t>
  </si>
  <si>
    <t>1306,8</t>
  </si>
  <si>
    <t>1032-1009-1026-1028-1027-1029-1052-1051-1060-1033-1034-1055-1045-1041-1042-1064-1035-1037-1056-1059</t>
  </si>
  <si>
    <t>1302,4</t>
  </si>
  <si>
    <t>ΤΖΑΝΗΣ</t>
  </si>
  <si>
    <t>ΑΖ806594</t>
  </si>
  <si>
    <t>1301,1</t>
  </si>
  <si>
    <t>1033-1034-1042-1037-1035-1040-1045-1029-1027-1041-1026-1028-1032</t>
  </si>
  <si>
    <t>ΨΥΧΟΣ</t>
  </si>
  <si>
    <t>ΑΚ414895</t>
  </si>
  <si>
    <t>1290,3</t>
  </si>
  <si>
    <t>1044-1021-1040</t>
  </si>
  <si>
    <t>ΜΕΓΓΟΣ</t>
  </si>
  <si>
    <t>ΑΗ730161</t>
  </si>
  <si>
    <t>701,8</t>
  </si>
  <si>
    <t>1289,8</t>
  </si>
  <si>
    <t>ΣΑΛΟΥΣΤΡΟΣ</t>
  </si>
  <si>
    <t>Χ357056</t>
  </si>
  <si>
    <t>1283,8</t>
  </si>
  <si>
    <t>1032-1026-1028-1041-1027-1029-1045-1042-1035-1037-1034-1025-1043-1036-1030</t>
  </si>
  <si>
    <t>ΚΑΠΤΣΙΑΝΟΥ</t>
  </si>
  <si>
    <t>Ρ909615</t>
  </si>
  <si>
    <t>808,5</t>
  </si>
  <si>
    <t>1281,5</t>
  </si>
  <si>
    <t>1029-1044-1045-1042-1033-1034-1035-1037-1038-1041-1032-1046-1043-1030-1031-1036-1039</t>
  </si>
  <si>
    <t>ΤΖΗΜΟΥΡΤΑΣ</t>
  </si>
  <si>
    <t>ΑΚ983598</t>
  </si>
  <si>
    <t>657,8</t>
  </si>
  <si>
    <t>1275,8</t>
  </si>
  <si>
    <t>1037-1041-1034-1027-1029-1035-1040-1045-1026-1028-1032-1046</t>
  </si>
  <si>
    <t>ΣΑΡΡΗΣ</t>
  </si>
  <si>
    <t>ΑΙ757102</t>
  </si>
  <si>
    <t>1269,4</t>
  </si>
  <si>
    <t>1034-1033-1035-1025-1032-1028-1026-1043</t>
  </si>
  <si>
    <t>ΔΑΦΕΡΜΟΣ</t>
  </si>
  <si>
    <t>ΑΗ462132</t>
  </si>
  <si>
    <t>1259,5</t>
  </si>
  <si>
    <t>1028-1046-1032-1045-1027-1034-1033-1026-1005-1029-1030-1031-1035-1036-1037-1038-1039-1043-1044-1041-1042</t>
  </si>
  <si>
    <t>ΣΤΑΜΑΤΟΥΔΗΣ</t>
  </si>
  <si>
    <t>Χ738983</t>
  </si>
  <si>
    <t>1225,6</t>
  </si>
  <si>
    <t>1033-1034-1042-1030-1043-1037-1044-1035</t>
  </si>
  <si>
    <t>ΜΑΛΑΜΟΣ</t>
  </si>
  <si>
    <t>Χ123049</t>
  </si>
  <si>
    <t>1217,3</t>
  </si>
  <si>
    <t>1025-1027-1038-1043-1045</t>
  </si>
  <si>
    <t>Βαϊζίδης</t>
  </si>
  <si>
    <t>Παύλος</t>
  </si>
  <si>
    <t>Ιωάννης</t>
  </si>
  <si>
    <t>ΑΕ863221</t>
  </si>
  <si>
    <t>ΛΕΠΙΔΑΣ</t>
  </si>
  <si>
    <t>ΑΒ127876</t>
  </si>
  <si>
    <t>1035-1034</t>
  </si>
  <si>
    <t>ΑΓΓΕΛΟΠΟΥΛΟΥ</t>
  </si>
  <si>
    <t>ΑΜ371507</t>
  </si>
  <si>
    <t>1205,1</t>
  </si>
  <si>
    <t>1042-1034-1045-1044-1040-1037-1030-1027-1029-1035-1041-1026-1028-1032</t>
  </si>
  <si>
    <t>ΖΥΜΒΡΑΓΑΚΗΣ</t>
  </si>
  <si>
    <t>ΓΕΩΡΓΙΟΣ-ΣΤΥΛΙΑΝΟΣ</t>
  </si>
  <si>
    <t>Χ993835</t>
  </si>
  <si>
    <t>949,3</t>
  </si>
  <si>
    <t>1203,3</t>
  </si>
  <si>
    <t>1028-1026-1032-1041-1027-1029-1045</t>
  </si>
  <si>
    <t>ΧΑΤΖΟΓΛΟΥ</t>
  </si>
  <si>
    <t>ΠΡΟΔΡΟΜΟΣ</t>
  </si>
  <si>
    <t>ΑΝ141734</t>
  </si>
  <si>
    <t>1202,8</t>
  </si>
  <si>
    <t>1040-1046-1028-1044-1035-1034-1025-1027-1033-1039-1038-1031-1026-1041-1032-1036-1029-1030-1042-1045-1037-1043-1005</t>
  </si>
  <si>
    <t>ΜΑΤΖΑΦΛΑΡΑΣ</t>
  </si>
  <si>
    <t>ΑΝ322346</t>
  </si>
  <si>
    <t>687,5</t>
  </si>
  <si>
    <t>1195,5</t>
  </si>
  <si>
    <t>1040-1044-1037-1042-1045-1033-1034-1035-1030-1038-1043-1041-1032-1046-1039-1031</t>
  </si>
  <si>
    <t>ΡΟΥΣΣΗΣ</t>
  </si>
  <si>
    <t>Χ486324</t>
  </si>
  <si>
    <t>1191,8</t>
  </si>
  <si>
    <t>1046-1027-1038-1045-1044-1028-1035-1037-1033-1034-1031-1036-1039-1025-1026-1032-1029-1041-1042-1043-1030</t>
  </si>
  <si>
    <t>ΝΑΒΡΟΖΙΔΗΣ</t>
  </si>
  <si>
    <t>Π096690</t>
  </si>
  <si>
    <t>1026-1027-1028-1029-1030-1032-1033-1034-1035-1036-1037-1038-1039-1040-1041-1042-1043-1044-1045-1046</t>
  </si>
  <si>
    <t xml:space="preserve">ΖΗΣΗ </t>
  </si>
  <si>
    <t>ΖΩΗ</t>
  </si>
  <si>
    <t>Φ299517</t>
  </si>
  <si>
    <t>1171,9</t>
  </si>
  <si>
    <t>1040-1030-1033-1034-1035-1036-1037-1038-1041-1042-1043-1044-1045</t>
  </si>
  <si>
    <t>ΑΑ936320</t>
  </si>
  <si>
    <t>1169,6</t>
  </si>
  <si>
    <t>1013-1014-1021-1030-1033-1034</t>
  </si>
  <si>
    <t>ΤΣΑΓΚΑΡΑΚΗΣ</t>
  </si>
  <si>
    <t>ΑΕ309524</t>
  </si>
  <si>
    <t>764,5</t>
  </si>
  <si>
    <t>1160,5</t>
  </si>
  <si>
    <t>1034-1033-1040-1044-1042-1037-1045-1035-1029-1030-1043-1027-1025-1038-1041-1046-1026-1032-1031-1039-1036</t>
  </si>
  <si>
    <t>ΜΑΛΑΠΑΝΗΣ</t>
  </si>
  <si>
    <t>Φ306766</t>
  </si>
  <si>
    <t>1153,1</t>
  </si>
  <si>
    <t>ΚΟΝΤΟΧΡΗΣΤΟΣ</t>
  </si>
  <si>
    <t>ΑΑ060532</t>
  </si>
  <si>
    <t>1146,7</t>
  </si>
  <si>
    <t>1038-1027-1029-1045-1044-1041-1046</t>
  </si>
  <si>
    <t>ΠΑΠΑΝΔΡΕΟΥ</t>
  </si>
  <si>
    <t>ΑΒ385965</t>
  </si>
  <si>
    <t>1144,9</t>
  </si>
  <si>
    <t>ΠΑΤΡΙΝΟΣ</t>
  </si>
  <si>
    <t>ΑΜ163506</t>
  </si>
  <si>
    <t>674,3</t>
  </si>
  <si>
    <t>1144,3</t>
  </si>
  <si>
    <t>ΡΑΠΤΗ</t>
  </si>
  <si>
    <t>ΜΑΓΔΑΛΗΝΗ</t>
  </si>
  <si>
    <t>ΑΗ778546</t>
  </si>
  <si>
    <t>697,4</t>
  </si>
  <si>
    <t>1135,4</t>
  </si>
  <si>
    <t>ΚΑΖΑΝΤΖΙΔΗΣ</t>
  </si>
  <si>
    <t>ΑΑ408649</t>
  </si>
  <si>
    <t>1132,2</t>
  </si>
  <si>
    <t>1037-1033-1034-1035-1021-1045-1046-1043-1042-1041-1025-1026-1027-1028-1029-1030-1031-1032</t>
  </si>
  <si>
    <t>ΝΑΞΑΚΗΣ</t>
  </si>
  <si>
    <t>ΑΗ212025</t>
  </si>
  <si>
    <t>ΜΑΛΙΑΓΚΑΣ</t>
  </si>
  <si>
    <t>ΑΝ345685</t>
  </si>
  <si>
    <t>1124,7</t>
  </si>
  <si>
    <t>1028-1026-1041</t>
  </si>
  <si>
    <t>ΙΕΡΩΝΥΜΑΚΗΣ</t>
  </si>
  <si>
    <t>ΣΤΕΡΕΟΣ</t>
  </si>
  <si>
    <t>ΑΒ959428</t>
  </si>
  <si>
    <t>1122,6</t>
  </si>
  <si>
    <t>ΑΝΑΓΝΩΣΤΟΥ</t>
  </si>
  <si>
    <t>Χ489135</t>
  </si>
  <si>
    <t>1114,4</t>
  </si>
  <si>
    <t>1026-1027-1028-1029-1030-1031-1032-1033-1034-1035-1036-1037-1038-1039-1041-1042-1043-1044-1045-1046</t>
  </si>
  <si>
    <t>ΧΡΗΣΤΑΚΗΣ</t>
  </si>
  <si>
    <t>ΧΡΙΣΤΟΦΟΡΟΣ</t>
  </si>
  <si>
    <t>ΜΥΡΩΝ</t>
  </si>
  <si>
    <t>ΑΒ183741</t>
  </si>
  <si>
    <t>1112,9</t>
  </si>
  <si>
    <t>1032-1026-1028-1018-1046</t>
  </si>
  <si>
    <t>ΖΓΟΥΡΟΣ</t>
  </si>
  <si>
    <t>Τ378071</t>
  </si>
  <si>
    <t>1112,1</t>
  </si>
  <si>
    <t>1037-1033-1034-1030-1026-1032-1046-1028-1025-1035-1043-1027-1029-1041-1042-1045-1031-1039-1036</t>
  </si>
  <si>
    <t>ΜΠΑΝΙΛΑ</t>
  </si>
  <si>
    <t>ΑΡΓΥΡΩ</t>
  </si>
  <si>
    <t>ΑΝ002106</t>
  </si>
  <si>
    <t>1111,7</t>
  </si>
  <si>
    <t>1033-1034-1035-1037-1027-1042-1045-1026-1028-1032-1041-1029</t>
  </si>
  <si>
    <t>ΚΩΣΤΙΔΗ</t>
  </si>
  <si>
    <t>ΕΥΑΝΘΙΑ</t>
  </si>
  <si>
    <t>ΑΑ498164</t>
  </si>
  <si>
    <t>1040-1045-1044-1021-1037-1033-1034-1042-1035-1038-1041-1046-1026</t>
  </si>
  <si>
    <t>ΚΥΡΙΑΚΑΚΗΣ</t>
  </si>
  <si>
    <t>ΝΙΚΟΛΑΟΣ ΑΝΤΩΝΙΟΣ</t>
  </si>
  <si>
    <t>ΑΕ565540</t>
  </si>
  <si>
    <t>1098,6</t>
  </si>
  <si>
    <t>1046-1028</t>
  </si>
  <si>
    <t>ΕΚΤΩΡ</t>
  </si>
  <si>
    <t>ΛΑΖΑΡΗΣ</t>
  </si>
  <si>
    <t>Χ602611</t>
  </si>
  <si>
    <t>1087,2</t>
  </si>
  <si>
    <t>1005-1025-1026-1027-1028-1029-1030-1031-1032-1033-1034-1035-1036-1037-1038-1039-1041-1042-1043-1044-1045-1046</t>
  </si>
  <si>
    <t>ΜΠΑΜΠΑΛΑΣ</t>
  </si>
  <si>
    <t>ΝΕΚΤΑΡΙΟΣ</t>
  </si>
  <si>
    <t>ΑΝ700360</t>
  </si>
  <si>
    <t>ΒΑΣΙΛΟΠΟΥΛΟΣ</t>
  </si>
  <si>
    <t>ΚΙΜΩΝ</t>
  </si>
  <si>
    <t>ΑΖ239935</t>
  </si>
  <si>
    <t>706,2</t>
  </si>
  <si>
    <t>1078,2</t>
  </si>
  <si>
    <t>1044-1033-1034-1045-1035-1036-1037-1038-1039-1040-1041-1042-1043-1046-1032-1031-1030-1029-1028-1027-1026</t>
  </si>
  <si>
    <t>ΣΤΑΜΑΤΙΟΥ</t>
  </si>
  <si>
    <t>ΓΙΩΡΓΟΣ</t>
  </si>
  <si>
    <t>ΑΕ096282</t>
  </si>
  <si>
    <t>861,3</t>
  </si>
  <si>
    <t>1064,3</t>
  </si>
  <si>
    <t>ΠΟΛΥΖΟΥ</t>
  </si>
  <si>
    <t>ΑΜ485564</t>
  </si>
  <si>
    <t>1060,2</t>
  </si>
  <si>
    <t>ΠΑΡΑΣΧΟΣ</t>
  </si>
  <si>
    <t>ΑΙ323079</t>
  </si>
  <si>
    <t>1044,4</t>
  </si>
  <si>
    <t>1037-1033-1034-1030-1042-1035-1043-1044-1045-1027-1025-1026-1028</t>
  </si>
  <si>
    <t>ΜΗΤΣΙΑΔΗ</t>
  </si>
  <si>
    <t>ΒΑΣΙΛΙΚΗ ΕΛΕΝΗ</t>
  </si>
  <si>
    <t>ΑΙ848187</t>
  </si>
  <si>
    <t>1040,3</t>
  </si>
  <si>
    <t>1046-1044-1028-1041</t>
  </si>
  <si>
    <t>ΚΟΥΤΣΟΤΟΛΗΣ</t>
  </si>
  <si>
    <t>ΑΑ381705</t>
  </si>
  <si>
    <t>1035,3</t>
  </si>
  <si>
    <t>1034-1033-1037-1025-1044-1030-1043-1035-1042-1038-1045-1027-1029-1041-1032-1026-1028-1039-1031-1036</t>
  </si>
  <si>
    <t>ΜΠΕΤΑ</t>
  </si>
  <si>
    <t>ΑΒ850329</t>
  </si>
  <si>
    <t>1030,4</t>
  </si>
  <si>
    <t>1033-1034-1044-1042-1035-1046-1026-1028-1032-1045-1027-1029-1037-1038-1041-1005</t>
  </si>
  <si>
    <t>ΤΣΙΟΓΚΑΣ</t>
  </si>
  <si>
    <t>ΑΜ813361</t>
  </si>
  <si>
    <t>689,7</t>
  </si>
  <si>
    <t>1029,7</t>
  </si>
  <si>
    <t>1037-1034-1033-1040-1044-1021-1042-1030-1026-1032-1046</t>
  </si>
  <si>
    <t>ΒΑΣΙΛΑΡΑΚΗΣ</t>
  </si>
  <si>
    <t>ΑΚ619922</t>
  </si>
  <si>
    <t>1016,2</t>
  </si>
  <si>
    <t>ΙΟΡΔΑΝΙΔΗΣ</t>
  </si>
  <si>
    <t>ΑΜ178339</t>
  </si>
  <si>
    <t>1006,4</t>
  </si>
  <si>
    <t>1046-1018-1017-1028-1029-1026-1032-1033-1034</t>
  </si>
  <si>
    <t>ΣΟΥΛΕΛΕΣ</t>
  </si>
  <si>
    <t>ΑΒ384993</t>
  </si>
  <si>
    <t>977,6</t>
  </si>
  <si>
    <t>1025-1026-1027-1028-1029-1030-1031-1032-1033-1034-1035-1037-1038-1039-1040-1042-1041-1043-1044-1045-1046</t>
  </si>
  <si>
    <t>ΚΑΡΚΑΝΤΩΝΗΣ</t>
  </si>
  <si>
    <t>ΑΙ324968</t>
  </si>
  <si>
    <t>899,8</t>
  </si>
  <si>
    <t>969,8</t>
  </si>
  <si>
    <t>1037-1033-1034-1035-1030-1043-1044-1045-1032-1026-1041-1042-1046-1039-1038-1036-1031-1029-1028-1027-1025-1005</t>
  </si>
  <si>
    <t>ΑΝ343749</t>
  </si>
  <si>
    <t>640,2</t>
  </si>
  <si>
    <t>962,2</t>
  </si>
  <si>
    <t>1044-1045-1025-1042-1037-1033-1034-1035-1038-1041-1039-1030-1046-1028-1026-1029-1027-1043-1032-1031-1036-1005</t>
  </si>
  <si>
    <t>ΒΟΖΙΚΗΣ</t>
  </si>
  <si>
    <t>ΑΙ194469</t>
  </si>
  <si>
    <t>957,4</t>
  </si>
  <si>
    <t>1030-1033</t>
  </si>
  <si>
    <t>ΣΜΥΡΝΗΣ</t>
  </si>
  <si>
    <t>ΑΒ312019</t>
  </si>
  <si>
    <t>950,3</t>
  </si>
  <si>
    <t>1038-1041-1005-1029-1027-1045-1044-1021-1040-1042-1030-1033-1034-1037-1043-1035-1025-1026-1028-1032-1046-1031-1036-1039</t>
  </si>
  <si>
    <t>ΓΚΙΟΥΖΕΛΗ</t>
  </si>
  <si>
    <t>ΠΑΣΧΑΛΙΑ</t>
  </si>
  <si>
    <t>ΑΑ477900</t>
  </si>
  <si>
    <t>933,4</t>
  </si>
  <si>
    <t>1033-1034-1043-1035-1042-1025-1031-1028-1046-1026-1032-1030-1027-1029-1044-1045-1037-1038-1041-1036</t>
  </si>
  <si>
    <t>ΑΓΑΠΟΥΛΑΚΗΣ</t>
  </si>
  <si>
    <t>ΑΙ306294</t>
  </si>
  <si>
    <t>924,6</t>
  </si>
  <si>
    <t>1025-1026-1027-1028-1029-1030-1032-1034-1035-1036-1037-1041-1042-1043-1045-1046-1038-1039-1031</t>
  </si>
  <si>
    <t>ΠΑΓΚΡΑΤΗ</t>
  </si>
  <si>
    <t>ΜΑΛΑΜΑ</t>
  </si>
  <si>
    <t>ΑΒ309985</t>
  </si>
  <si>
    <t>923,9</t>
  </si>
  <si>
    <t>1025-1046-1028-1035</t>
  </si>
  <si>
    <t>ΓΙΩΤΗΣ</t>
  </si>
  <si>
    <t>ΑΗ702215</t>
  </si>
  <si>
    <t>910,4</t>
  </si>
  <si>
    <t>1032-1033-1028-1027-1029-1026-1034-1035-1037-1041-1042-1045</t>
  </si>
  <si>
    <t>ΣΙΟΥΤΑΣ</t>
  </si>
  <si>
    <t>ΑΜ203739</t>
  </si>
  <si>
    <t>724,9</t>
  </si>
  <si>
    <t>894,9</t>
  </si>
  <si>
    <t>1031-1033-1034-1046-1027-1029-1025-1026-1028-1030-1032-1035-1036-1037-1038-1039-1041-1042-1043-1044-1045</t>
  </si>
  <si>
    <t>ΣΦΑΚΙΑΝΟΣ</t>
  </si>
  <si>
    <t>ΓΙΏΡΓΟΣ</t>
  </si>
  <si>
    <t>ΚΩΝ/ΝΟΣ</t>
  </si>
  <si>
    <t>ΑΙ954000</t>
  </si>
  <si>
    <t>888,6</t>
  </si>
  <si>
    <t>1026-1028-1032-1046</t>
  </si>
  <si>
    <t>ΠΑΠΑΧΡΗΣΤΟΣ</t>
  </si>
  <si>
    <t>ΑΜ383773</t>
  </si>
  <si>
    <t>868,6</t>
  </si>
  <si>
    <t>1040-1044-1045-1042-1033-1027-1029-1030-1037-1032-1028-1046-1005</t>
  </si>
  <si>
    <t>ΦΟΛΤΟΠΟΥΛΟΣ</t>
  </si>
  <si>
    <t>ΑΗ786692</t>
  </si>
  <si>
    <t>667,7</t>
  </si>
  <si>
    <t>849,7</t>
  </si>
  <si>
    <t>1037-1033-1034-1042-1030-1043-1044-1035-1045-1041-1038-1027-1029-1005-1026-1025-1028-1031-1032-1039-1046</t>
  </si>
  <si>
    <t>ΠΑΣΟΠΟΥΛΟΣ</t>
  </si>
  <si>
    <t>ΑΚ698152</t>
  </si>
  <si>
    <t>841,3</t>
  </si>
  <si>
    <t>1038-1034-1033-1032-1031-1026</t>
  </si>
  <si>
    <t>Χ423960</t>
  </si>
  <si>
    <t>836,5</t>
  </si>
  <si>
    <t>ΧΗΡΑ</t>
  </si>
  <si>
    <t>ΧΡΥΣΟΒΑΛΑΝΤΗ</t>
  </si>
  <si>
    <t>828,1</t>
  </si>
  <si>
    <t>ΚΑΡΥΟΦΥΛΛΗΣ</t>
  </si>
  <si>
    <t>Τ033493</t>
  </si>
  <si>
    <t>1038-1027-1029-1045-1041-1037-1030-1042-1044-1034-1033-1043-1035-1031-1039-1046-1028-1026-1032-1025-1036</t>
  </si>
  <si>
    <t>Χ483709</t>
  </si>
  <si>
    <t>823,8</t>
  </si>
  <si>
    <t>1027-1033-1034-1040-1032-1046-1028-1041-1035-1044-1038-1043-1030-1031-1025-1039-1037-1042-1029-1045-1036</t>
  </si>
  <si>
    <t>ΨΥΛΛΟΣ</t>
  </si>
  <si>
    <t>ΑΖ774652</t>
  </si>
  <si>
    <t>823,5</t>
  </si>
  <si>
    <t>1040-1045-1027-1029-1044-1021-1033-1034</t>
  </si>
  <si>
    <t>ΜΠΟΥΝΤΙΝΟΣ</t>
  </si>
  <si>
    <t>Χ413392</t>
  </si>
  <si>
    <t>821,9</t>
  </si>
  <si>
    <t>1033-1034-1042-1037-1043-1035-1030-1045-1027-1029</t>
  </si>
  <si>
    <t>ΠΕΤΡΑΚΗ</t>
  </si>
  <si>
    <t>ΕΥΑΓΓΕΛΙΑ</t>
  </si>
  <si>
    <t>ΑΑ496336</t>
  </si>
  <si>
    <t>813,5</t>
  </si>
  <si>
    <t>ΣΤΡΑΓΑΛΗ</t>
  </si>
  <si>
    <t>Χ977923</t>
  </si>
  <si>
    <t>811,9</t>
  </si>
  <si>
    <t>1033-1034-1045-1037-1032-1026-1028-1042-1041-1029-1027-1035-1025-1031-1036-1043-1030</t>
  </si>
  <si>
    <t>ΠΑΠΑΔΑΚΗΣ</t>
  </si>
  <si>
    <t>ΑΖ456505</t>
  </si>
  <si>
    <t>810,8</t>
  </si>
  <si>
    <t>1026-1032-1033-1027-1038-1034-1040-1028-1046-1041-1044</t>
  </si>
  <si>
    <t>ΑΜΜΑΡΙ</t>
  </si>
  <si>
    <t>ΖΟΥΧΕΡ</t>
  </si>
  <si>
    <t>ΑΜ409180</t>
  </si>
  <si>
    <t>810,6</t>
  </si>
  <si>
    <t>1030-1035-1044</t>
  </si>
  <si>
    <t>ΚΛΗΜΗ</t>
  </si>
  <si>
    <t>ΒΑΣΙΛΕΙΑ</t>
  </si>
  <si>
    <t>ΑΒ478922</t>
  </si>
  <si>
    <t>1046-1032-1026-1028-1033-1034</t>
  </si>
  <si>
    <t>ΚΡΙΘΑΡΙΔΗΣ</t>
  </si>
  <si>
    <t>Λ114224</t>
  </si>
  <si>
    <t>804,8</t>
  </si>
  <si>
    <t>1037-1042-1034-1033-1044-1035-1026-1028-1032-1029-1027-1046-1038-1045-1041</t>
  </si>
  <si>
    <t>ΚΟΤΑΝΤΑΚΗ</t>
  </si>
  <si>
    <t>ΑΙ776326</t>
  </si>
  <si>
    <t>1033-1034-1027-1029-1045-1043-1042-1041-1037-1036-1035-1031-1030-1028-1026-1025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</si>
  <si>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</si>
  <si>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</si>
  <si>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</si>
  <si>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</si>
  <si>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</si>
  <si>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</si>
  <si>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ΚΛΕΙΤΣΑ</t>
  </si>
  <si>
    <t>Φ005356</t>
  </si>
  <si>
    <t>ΚΤΙΣΤΑΚΗ</t>
  </si>
  <si>
    <t>ΕΥΤΕΡΠΗ</t>
  </si>
  <si>
    <t>ΑΒ958403</t>
  </si>
  <si>
    <t>772,5</t>
  </si>
  <si>
    <t>1032-1026</t>
  </si>
  <si>
    <t>ΠΑΠΑΓΓΕΛΟΣ</t>
  </si>
  <si>
    <t>ΠΑΡΗΣ</t>
  </si>
  <si>
    <t>ΜΑΤΘΑΙΟΣ</t>
  </si>
  <si>
    <t>ΑΖ287324</t>
  </si>
  <si>
    <t>771,8</t>
  </si>
  <si>
    <t>1026-1027-1028-1029-1032-1033-1034-1035-1037-1038-1040-1041-1042-1044-1045-1046</t>
  </si>
  <si>
    <t>ΧΑΤΖΗΚΩΝΣΤΑΝΤΙΝΟΥ</t>
  </si>
  <si>
    <t>ΜΑΡΙΝΟΣ</t>
  </si>
  <si>
    <t>Φ227411</t>
  </si>
  <si>
    <t>749,4</t>
  </si>
  <si>
    <t>1035-1012-1043-1037-1046-1045-1041-1042-1034-1032-1026-1027-1030</t>
  </si>
  <si>
    <t>ΚΑΠΕΤΑΝΕΑ</t>
  </si>
  <si>
    <t>ΑΚ088410</t>
  </si>
  <si>
    <t>662,2</t>
  </si>
  <si>
    <t>712,2</t>
  </si>
  <si>
    <t>1038-1041-1027-1029-1031-1032-1033-1034-1035-1036-1037-1039-1040-1042-1043-1044-1025-1026-1028-1030-1045-1046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</si>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</sst>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5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1882</v>
      </c>
      <c r="C8" t="s">
        <v>13</v>
      </c>
      <c r="D8" t="s">
        <v>14</v>
      </c>
      <c r="E8" t="s">
        <v>15</v>
      </c>
      <c r="F8">
        <v>76179</v>
      </c>
      <c r="G8" t="str">
        <f>"00325946"</f>
        <v>00325946</v>
      </c>
      <c r="H8" t="s">
        <v>16</v>
      </c>
      <c r="I8">
        <v>150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 t="s">
        <v>17</v>
      </c>
    </row>
    <row r="9" spans="1:30" x14ac:dyDescent="0.25">
      <c r="H9">
        <v>1046</v>
      </c>
    </row>
    <row r="10" spans="1:30" x14ac:dyDescent="0.25">
      <c r="A10">
        <v>2</v>
      </c>
      <c r="B10">
        <v>3060</v>
      </c>
      <c r="C10" t="s">
        <v>18</v>
      </c>
      <c r="D10" t="s">
        <v>19</v>
      </c>
      <c r="E10" t="s">
        <v>20</v>
      </c>
      <c r="F10" t="s">
        <v>21</v>
      </c>
      <c r="G10" t="str">
        <f>"200802003190"</f>
        <v>200802003190</v>
      </c>
      <c r="H10" t="s">
        <v>22</v>
      </c>
      <c r="I10">
        <v>150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4116</v>
      </c>
      <c r="C12" t="s">
        <v>25</v>
      </c>
      <c r="D12" t="s">
        <v>26</v>
      </c>
      <c r="E12" t="s">
        <v>27</v>
      </c>
      <c r="F12" t="s">
        <v>28</v>
      </c>
      <c r="G12" t="str">
        <f>"201402009343"</f>
        <v>201402009343</v>
      </c>
      <c r="H12">
        <v>825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>
        <v>2113</v>
      </c>
    </row>
    <row r="13" spans="1:30" x14ac:dyDescent="0.25">
      <c r="H13" t="s">
        <v>29</v>
      </c>
    </row>
    <row r="14" spans="1:30" x14ac:dyDescent="0.25">
      <c r="A14">
        <v>4</v>
      </c>
      <c r="B14">
        <v>407</v>
      </c>
      <c r="C14" t="s">
        <v>30</v>
      </c>
      <c r="D14" t="s">
        <v>31</v>
      </c>
      <c r="E14" t="s">
        <v>32</v>
      </c>
      <c r="F14" t="s">
        <v>33</v>
      </c>
      <c r="G14" t="str">
        <f>"201410007771"</f>
        <v>201410007771</v>
      </c>
      <c r="H14" t="s">
        <v>34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81</v>
      </c>
      <c r="W14">
        <v>567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35</v>
      </c>
    </row>
    <row r="15" spans="1:30" x14ac:dyDescent="0.25">
      <c r="H15" t="s">
        <v>36</v>
      </c>
    </row>
    <row r="16" spans="1:30" x14ac:dyDescent="0.25">
      <c r="A16">
        <v>5</v>
      </c>
      <c r="B16">
        <v>4640</v>
      </c>
      <c r="C16" t="s">
        <v>37</v>
      </c>
      <c r="D16" t="s">
        <v>38</v>
      </c>
      <c r="E16" t="s">
        <v>15</v>
      </c>
      <c r="F16" t="s">
        <v>39</v>
      </c>
      <c r="G16" t="str">
        <f>"201402008221"</f>
        <v>201402008221</v>
      </c>
      <c r="H16" t="s">
        <v>40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74</v>
      </c>
      <c r="W16">
        <v>518</v>
      </c>
      <c r="X16">
        <v>0</v>
      </c>
      <c r="Z16">
        <v>0</v>
      </c>
      <c r="AA16">
        <v>0</v>
      </c>
      <c r="AB16">
        <v>10</v>
      </c>
      <c r="AC16">
        <v>170</v>
      </c>
      <c r="AD16" t="s">
        <v>41</v>
      </c>
    </row>
    <row r="17" spans="1:30" x14ac:dyDescent="0.25">
      <c r="H17" t="s">
        <v>42</v>
      </c>
    </row>
    <row r="18" spans="1:30" x14ac:dyDescent="0.25">
      <c r="A18">
        <v>6</v>
      </c>
      <c r="B18">
        <v>4758</v>
      </c>
      <c r="C18" t="s">
        <v>43</v>
      </c>
      <c r="D18" t="s">
        <v>32</v>
      </c>
      <c r="E18" t="s">
        <v>44</v>
      </c>
      <c r="F18" t="s">
        <v>45</v>
      </c>
      <c r="G18" t="str">
        <f>"00292484"</f>
        <v>00292484</v>
      </c>
      <c r="H18" t="s">
        <v>46</v>
      </c>
      <c r="I18">
        <v>0</v>
      </c>
      <c r="J18">
        <v>400</v>
      </c>
      <c r="K18">
        <v>0</v>
      </c>
      <c r="L18">
        <v>0</v>
      </c>
      <c r="M18">
        <v>0</v>
      </c>
      <c r="N18">
        <v>70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47</v>
      </c>
    </row>
    <row r="19" spans="1:30" x14ac:dyDescent="0.25">
      <c r="H19" t="s">
        <v>48</v>
      </c>
    </row>
    <row r="20" spans="1:30" x14ac:dyDescent="0.25">
      <c r="A20">
        <v>7</v>
      </c>
      <c r="B20">
        <v>450</v>
      </c>
      <c r="C20" t="s">
        <v>49</v>
      </c>
      <c r="D20" t="s">
        <v>50</v>
      </c>
      <c r="E20" t="s">
        <v>14</v>
      </c>
      <c r="F20" t="s">
        <v>51</v>
      </c>
      <c r="G20" t="str">
        <f>"201503000290"</f>
        <v>201503000290</v>
      </c>
      <c r="H20" t="s">
        <v>52</v>
      </c>
      <c r="I20">
        <v>0</v>
      </c>
      <c r="J20">
        <v>0</v>
      </c>
      <c r="K20">
        <v>200</v>
      </c>
      <c r="L20">
        <v>200</v>
      </c>
      <c r="M20">
        <v>0</v>
      </c>
      <c r="N20">
        <v>70</v>
      </c>
      <c r="O20">
        <v>30</v>
      </c>
      <c r="P20">
        <v>30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53</v>
      </c>
    </row>
    <row r="21" spans="1:30" x14ac:dyDescent="0.25">
      <c r="H21" t="s">
        <v>54</v>
      </c>
    </row>
    <row r="22" spans="1:30" x14ac:dyDescent="0.25">
      <c r="A22">
        <v>8</v>
      </c>
      <c r="B22">
        <v>47</v>
      </c>
      <c r="C22" t="s">
        <v>55</v>
      </c>
      <c r="D22" t="s">
        <v>56</v>
      </c>
      <c r="E22" t="s">
        <v>27</v>
      </c>
      <c r="F22" t="s">
        <v>57</v>
      </c>
      <c r="G22" t="str">
        <f>"201410012218"</f>
        <v>201410012218</v>
      </c>
      <c r="H22" t="s">
        <v>58</v>
      </c>
      <c r="I22">
        <v>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59</v>
      </c>
    </row>
    <row r="23" spans="1:30" x14ac:dyDescent="0.25">
      <c r="H23">
        <v>1037</v>
      </c>
    </row>
    <row r="24" spans="1:30" x14ac:dyDescent="0.25">
      <c r="A24">
        <v>9</v>
      </c>
      <c r="B24">
        <v>1218</v>
      </c>
      <c r="C24" t="s">
        <v>60</v>
      </c>
      <c r="D24" t="s">
        <v>61</v>
      </c>
      <c r="E24" t="s">
        <v>62</v>
      </c>
      <c r="F24" t="s">
        <v>63</v>
      </c>
      <c r="G24" t="str">
        <f>"201402007876"</f>
        <v>201402007876</v>
      </c>
      <c r="H24" t="s">
        <v>64</v>
      </c>
      <c r="I24">
        <v>0</v>
      </c>
      <c r="J24">
        <v>400</v>
      </c>
      <c r="K24">
        <v>0</v>
      </c>
      <c r="L24">
        <v>200</v>
      </c>
      <c r="M24">
        <v>0</v>
      </c>
      <c r="N24">
        <v>70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65</v>
      </c>
    </row>
    <row r="25" spans="1:30" x14ac:dyDescent="0.25">
      <c r="H25" t="s">
        <v>66</v>
      </c>
    </row>
    <row r="26" spans="1:30" x14ac:dyDescent="0.25">
      <c r="A26">
        <v>10</v>
      </c>
      <c r="B26">
        <v>294</v>
      </c>
      <c r="C26" t="s">
        <v>67</v>
      </c>
      <c r="D26" t="s">
        <v>68</v>
      </c>
      <c r="E26" t="s">
        <v>69</v>
      </c>
      <c r="F26" t="s">
        <v>70</v>
      </c>
      <c r="G26" t="str">
        <f>"201510003786"</f>
        <v>201510003786</v>
      </c>
      <c r="H26" t="s">
        <v>71</v>
      </c>
      <c r="I26">
        <v>0</v>
      </c>
      <c r="J26">
        <v>400</v>
      </c>
      <c r="K26">
        <v>0</v>
      </c>
      <c r="L26">
        <v>0</v>
      </c>
      <c r="M26">
        <v>100</v>
      </c>
      <c r="N26">
        <v>70</v>
      </c>
      <c r="O26">
        <v>0</v>
      </c>
      <c r="P26">
        <v>70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72</v>
      </c>
    </row>
    <row r="27" spans="1:30" x14ac:dyDescent="0.25">
      <c r="H27" t="s">
        <v>73</v>
      </c>
    </row>
    <row r="28" spans="1:30" x14ac:dyDescent="0.25">
      <c r="A28">
        <v>11</v>
      </c>
      <c r="B28">
        <v>5134</v>
      </c>
      <c r="C28" t="s">
        <v>74</v>
      </c>
      <c r="D28" t="s">
        <v>75</v>
      </c>
      <c r="E28" t="s">
        <v>15</v>
      </c>
      <c r="F28" t="s">
        <v>76</v>
      </c>
      <c r="G28" t="str">
        <f>"201402008515"</f>
        <v>201402008515</v>
      </c>
      <c r="H28" t="s">
        <v>77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78</v>
      </c>
    </row>
    <row r="29" spans="1:30" x14ac:dyDescent="0.25">
      <c r="H29" t="s">
        <v>79</v>
      </c>
    </row>
    <row r="30" spans="1:30" x14ac:dyDescent="0.25">
      <c r="A30">
        <v>12</v>
      </c>
      <c r="B30">
        <v>4933</v>
      </c>
      <c r="C30" t="s">
        <v>80</v>
      </c>
      <c r="D30" t="s">
        <v>81</v>
      </c>
      <c r="E30" t="s">
        <v>14</v>
      </c>
      <c r="F30" t="s">
        <v>82</v>
      </c>
      <c r="G30" t="str">
        <f>"201412004387"</f>
        <v>201412004387</v>
      </c>
      <c r="H30" t="s">
        <v>71</v>
      </c>
      <c r="I30">
        <v>0</v>
      </c>
      <c r="J30">
        <v>400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83</v>
      </c>
    </row>
    <row r="31" spans="1:30" x14ac:dyDescent="0.25">
      <c r="H31" t="s">
        <v>84</v>
      </c>
    </row>
    <row r="32" spans="1:30" x14ac:dyDescent="0.25">
      <c r="A32">
        <v>13</v>
      </c>
      <c r="B32">
        <v>1632</v>
      </c>
      <c r="C32" t="s">
        <v>85</v>
      </c>
      <c r="D32" t="s">
        <v>86</v>
      </c>
      <c r="E32" t="s">
        <v>87</v>
      </c>
      <c r="F32" t="s">
        <v>88</v>
      </c>
      <c r="G32" t="str">
        <f>"201402005463"</f>
        <v>201402005463</v>
      </c>
      <c r="H32" t="s">
        <v>89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90</v>
      </c>
    </row>
    <row r="33" spans="1:30" x14ac:dyDescent="0.25">
      <c r="H33" t="s">
        <v>91</v>
      </c>
    </row>
    <row r="34" spans="1:30" x14ac:dyDescent="0.25">
      <c r="A34">
        <v>14</v>
      </c>
      <c r="B34">
        <v>3058</v>
      </c>
      <c r="C34" t="s">
        <v>92</v>
      </c>
      <c r="D34" t="s">
        <v>93</v>
      </c>
      <c r="E34" t="s">
        <v>94</v>
      </c>
      <c r="F34" t="s">
        <v>95</v>
      </c>
      <c r="G34" t="str">
        <f>"201409003763"</f>
        <v>201409003763</v>
      </c>
      <c r="H34" t="s">
        <v>89</v>
      </c>
      <c r="I34">
        <v>0</v>
      </c>
      <c r="J34">
        <v>400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90</v>
      </c>
    </row>
    <row r="35" spans="1:30" x14ac:dyDescent="0.25">
      <c r="H35" t="s">
        <v>96</v>
      </c>
    </row>
    <row r="36" spans="1:30" x14ac:dyDescent="0.25">
      <c r="A36">
        <v>15</v>
      </c>
      <c r="B36">
        <v>3168</v>
      </c>
      <c r="C36" t="s">
        <v>97</v>
      </c>
      <c r="D36" t="s">
        <v>98</v>
      </c>
      <c r="E36" t="s">
        <v>75</v>
      </c>
      <c r="F36" t="s">
        <v>99</v>
      </c>
      <c r="G36" t="str">
        <f>"201407000159"</f>
        <v>201407000159</v>
      </c>
      <c r="H36" t="s">
        <v>100</v>
      </c>
      <c r="I36">
        <v>0</v>
      </c>
      <c r="J36">
        <v>400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101</v>
      </c>
    </row>
    <row r="37" spans="1:30" x14ac:dyDescent="0.25">
      <c r="H37" t="s">
        <v>102</v>
      </c>
    </row>
    <row r="38" spans="1:30" x14ac:dyDescent="0.25">
      <c r="A38">
        <v>16</v>
      </c>
      <c r="B38">
        <v>2125</v>
      </c>
      <c r="C38" t="s">
        <v>103</v>
      </c>
      <c r="D38" t="s">
        <v>15</v>
      </c>
      <c r="E38" t="s">
        <v>94</v>
      </c>
      <c r="F38" t="s">
        <v>104</v>
      </c>
      <c r="G38" t="str">
        <f>"201410008997"</f>
        <v>201410008997</v>
      </c>
      <c r="H38" t="s">
        <v>105</v>
      </c>
      <c r="I38">
        <v>0</v>
      </c>
      <c r="J38">
        <v>400</v>
      </c>
      <c r="K38">
        <v>0</v>
      </c>
      <c r="L38">
        <v>0</v>
      </c>
      <c r="M38">
        <v>100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106</v>
      </c>
    </row>
    <row r="39" spans="1:30" x14ac:dyDescent="0.25">
      <c r="H39" t="s">
        <v>107</v>
      </c>
    </row>
    <row r="40" spans="1:30" x14ac:dyDescent="0.25">
      <c r="A40">
        <v>17</v>
      </c>
      <c r="B40">
        <v>898</v>
      </c>
      <c r="C40" t="s">
        <v>108</v>
      </c>
      <c r="D40" t="s">
        <v>15</v>
      </c>
      <c r="E40" t="s">
        <v>109</v>
      </c>
      <c r="F40" t="s">
        <v>110</v>
      </c>
      <c r="G40" t="str">
        <f>"200802011088"</f>
        <v>200802011088</v>
      </c>
      <c r="H40" t="s">
        <v>111</v>
      </c>
      <c r="I40">
        <v>0</v>
      </c>
      <c r="J40">
        <v>0</v>
      </c>
      <c r="K40">
        <v>0</v>
      </c>
      <c r="L40">
        <v>260</v>
      </c>
      <c r="M40">
        <v>0</v>
      </c>
      <c r="N40">
        <v>70</v>
      </c>
      <c r="O40">
        <v>30</v>
      </c>
      <c r="P40">
        <v>0</v>
      </c>
      <c r="Q40">
        <v>70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112</v>
      </c>
    </row>
    <row r="41" spans="1:30" x14ac:dyDescent="0.25">
      <c r="H41" t="s">
        <v>113</v>
      </c>
    </row>
    <row r="42" spans="1:30" x14ac:dyDescent="0.25">
      <c r="A42">
        <v>18</v>
      </c>
      <c r="B42">
        <v>77</v>
      </c>
      <c r="C42" t="s">
        <v>114</v>
      </c>
      <c r="D42" t="s">
        <v>75</v>
      </c>
      <c r="E42" t="s">
        <v>115</v>
      </c>
      <c r="F42" t="s">
        <v>116</v>
      </c>
      <c r="G42" t="str">
        <f>"00256368"</f>
        <v>00256368</v>
      </c>
      <c r="H42">
        <v>748</v>
      </c>
      <c r="I42">
        <v>0</v>
      </c>
      <c r="J42">
        <v>400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30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1996</v>
      </c>
    </row>
    <row r="43" spans="1:30" x14ac:dyDescent="0.25">
      <c r="H43" t="s">
        <v>117</v>
      </c>
    </row>
    <row r="44" spans="1:30" x14ac:dyDescent="0.25">
      <c r="A44">
        <v>19</v>
      </c>
      <c r="B44">
        <v>330</v>
      </c>
      <c r="C44" t="s">
        <v>118</v>
      </c>
      <c r="D44" t="s">
        <v>119</v>
      </c>
      <c r="E44" t="s">
        <v>15</v>
      </c>
      <c r="F44" t="s">
        <v>120</v>
      </c>
      <c r="G44" t="str">
        <f>"00151976"</f>
        <v>00151976</v>
      </c>
      <c r="H44" t="s">
        <v>121</v>
      </c>
      <c r="I44">
        <v>0</v>
      </c>
      <c r="J44">
        <v>400</v>
      </c>
      <c r="K44">
        <v>0</v>
      </c>
      <c r="L44">
        <v>200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122</v>
      </c>
    </row>
    <row r="45" spans="1:30" x14ac:dyDescent="0.25">
      <c r="H45" t="s">
        <v>123</v>
      </c>
    </row>
    <row r="46" spans="1:30" x14ac:dyDescent="0.25">
      <c r="A46">
        <v>20</v>
      </c>
      <c r="B46">
        <v>3449</v>
      </c>
      <c r="C46" t="s">
        <v>124</v>
      </c>
      <c r="D46" t="s">
        <v>125</v>
      </c>
      <c r="E46" t="s">
        <v>19</v>
      </c>
      <c r="F46" t="s">
        <v>126</v>
      </c>
      <c r="G46" t="str">
        <f>"201406014022"</f>
        <v>201406014022</v>
      </c>
      <c r="H46" t="s">
        <v>127</v>
      </c>
      <c r="I46">
        <v>0</v>
      </c>
      <c r="J46">
        <v>400</v>
      </c>
      <c r="K46">
        <v>0</v>
      </c>
      <c r="L46">
        <v>200</v>
      </c>
      <c r="M46">
        <v>0</v>
      </c>
      <c r="N46">
        <v>50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128</v>
      </c>
    </row>
    <row r="47" spans="1:30" x14ac:dyDescent="0.25">
      <c r="H47" t="s">
        <v>129</v>
      </c>
    </row>
    <row r="48" spans="1:30" x14ac:dyDescent="0.25">
      <c r="A48">
        <v>21</v>
      </c>
      <c r="B48">
        <v>1662</v>
      </c>
      <c r="C48" t="s">
        <v>130</v>
      </c>
      <c r="D48" t="s">
        <v>131</v>
      </c>
      <c r="E48" t="s">
        <v>115</v>
      </c>
      <c r="F48" t="s">
        <v>132</v>
      </c>
      <c r="G48" t="str">
        <f>"00251366"</f>
        <v>00251366</v>
      </c>
      <c r="H48" t="s">
        <v>133</v>
      </c>
      <c r="I48">
        <v>0</v>
      </c>
      <c r="J48">
        <v>0</v>
      </c>
      <c r="K48">
        <v>0</v>
      </c>
      <c r="L48">
        <v>260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134</v>
      </c>
    </row>
    <row r="49" spans="1:30" x14ac:dyDescent="0.25">
      <c r="H49">
        <v>1040</v>
      </c>
    </row>
    <row r="50" spans="1:30" x14ac:dyDescent="0.25">
      <c r="A50">
        <v>22</v>
      </c>
      <c r="B50">
        <v>455</v>
      </c>
      <c r="C50" t="s">
        <v>135</v>
      </c>
      <c r="D50" t="s">
        <v>136</v>
      </c>
      <c r="E50" t="s">
        <v>15</v>
      </c>
      <c r="F50" t="s">
        <v>137</v>
      </c>
      <c r="G50" t="str">
        <f>"00160899"</f>
        <v>00160899</v>
      </c>
      <c r="H50" t="s">
        <v>138</v>
      </c>
      <c r="I50">
        <v>0</v>
      </c>
      <c r="J50">
        <v>400</v>
      </c>
      <c r="K50">
        <v>0</v>
      </c>
      <c r="L50">
        <v>0</v>
      </c>
      <c r="M50">
        <v>0</v>
      </c>
      <c r="N50">
        <v>50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64</v>
      </c>
      <c r="W50">
        <v>448</v>
      </c>
      <c r="X50">
        <v>0</v>
      </c>
      <c r="Z50">
        <v>0</v>
      </c>
      <c r="AA50">
        <v>0</v>
      </c>
      <c r="AB50">
        <v>20</v>
      </c>
      <c r="AC50">
        <v>340</v>
      </c>
      <c r="AD50" t="s">
        <v>139</v>
      </c>
    </row>
    <row r="51" spans="1:30" x14ac:dyDescent="0.25">
      <c r="H51" t="s">
        <v>140</v>
      </c>
    </row>
    <row r="52" spans="1:30" x14ac:dyDescent="0.25">
      <c r="A52">
        <v>23</v>
      </c>
      <c r="B52">
        <v>2618</v>
      </c>
      <c r="C52" t="s">
        <v>141</v>
      </c>
      <c r="D52" t="s">
        <v>142</v>
      </c>
      <c r="E52" t="s">
        <v>125</v>
      </c>
      <c r="F52" t="s">
        <v>143</v>
      </c>
      <c r="G52" t="str">
        <f>"00352088"</f>
        <v>00352088</v>
      </c>
      <c r="H52" t="s">
        <v>144</v>
      </c>
      <c r="I52">
        <v>150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145</v>
      </c>
    </row>
    <row r="53" spans="1:30" x14ac:dyDescent="0.25">
      <c r="H53">
        <v>1035</v>
      </c>
    </row>
    <row r="54" spans="1:30" x14ac:dyDescent="0.25">
      <c r="A54">
        <v>24</v>
      </c>
      <c r="B54">
        <v>1797</v>
      </c>
      <c r="C54" t="s">
        <v>146</v>
      </c>
      <c r="D54" t="s">
        <v>147</v>
      </c>
      <c r="E54" t="s">
        <v>14</v>
      </c>
      <c r="F54" t="s">
        <v>148</v>
      </c>
      <c r="G54" t="str">
        <f>"201504002813"</f>
        <v>201504002813</v>
      </c>
      <c r="H54" t="s">
        <v>149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50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150</v>
      </c>
    </row>
    <row r="55" spans="1:30" x14ac:dyDescent="0.25">
      <c r="H55" t="s">
        <v>151</v>
      </c>
    </row>
    <row r="56" spans="1:30" x14ac:dyDescent="0.25">
      <c r="A56">
        <v>25</v>
      </c>
      <c r="B56">
        <v>2319</v>
      </c>
      <c r="C56" t="s">
        <v>152</v>
      </c>
      <c r="D56" t="s">
        <v>14</v>
      </c>
      <c r="E56" t="s">
        <v>153</v>
      </c>
      <c r="F56" t="s">
        <v>154</v>
      </c>
      <c r="G56" t="str">
        <f>"201410004094"</f>
        <v>201410004094</v>
      </c>
      <c r="H56" t="s">
        <v>22</v>
      </c>
      <c r="I56">
        <v>150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69</v>
      </c>
      <c r="W56">
        <v>483</v>
      </c>
      <c r="X56">
        <v>0</v>
      </c>
      <c r="Z56">
        <v>0</v>
      </c>
      <c r="AA56">
        <v>0</v>
      </c>
      <c r="AB56">
        <v>15</v>
      </c>
      <c r="AC56">
        <v>255</v>
      </c>
      <c r="AD56" t="s">
        <v>155</v>
      </c>
    </row>
    <row r="57" spans="1:30" x14ac:dyDescent="0.25">
      <c r="H57" t="s">
        <v>156</v>
      </c>
    </row>
    <row r="58" spans="1:30" x14ac:dyDescent="0.25">
      <c r="A58">
        <v>26</v>
      </c>
      <c r="B58">
        <v>5036</v>
      </c>
      <c r="C58" t="s">
        <v>157</v>
      </c>
      <c r="D58" t="s">
        <v>15</v>
      </c>
      <c r="E58" t="s">
        <v>158</v>
      </c>
      <c r="F58" t="s">
        <v>159</v>
      </c>
      <c r="G58" t="str">
        <f>"00329967"</f>
        <v>00329967</v>
      </c>
      <c r="H58" t="s">
        <v>22</v>
      </c>
      <c r="I58">
        <v>0</v>
      </c>
      <c r="J58">
        <v>0</v>
      </c>
      <c r="K58">
        <v>0</v>
      </c>
      <c r="L58">
        <v>200</v>
      </c>
      <c r="M58">
        <v>30</v>
      </c>
      <c r="N58">
        <v>70</v>
      </c>
      <c r="O58">
        <v>0</v>
      </c>
      <c r="P58">
        <v>0</v>
      </c>
      <c r="Q58">
        <v>30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155</v>
      </c>
    </row>
    <row r="59" spans="1:30" x14ac:dyDescent="0.25">
      <c r="H59" t="s">
        <v>160</v>
      </c>
    </row>
    <row r="60" spans="1:30" x14ac:dyDescent="0.25">
      <c r="A60">
        <v>27</v>
      </c>
      <c r="B60">
        <v>605</v>
      </c>
      <c r="C60" t="s">
        <v>161</v>
      </c>
      <c r="D60" t="s">
        <v>162</v>
      </c>
      <c r="E60" t="s">
        <v>163</v>
      </c>
      <c r="F60" t="s">
        <v>164</v>
      </c>
      <c r="G60" t="str">
        <f>"201409004070"</f>
        <v>201409004070</v>
      </c>
      <c r="H60">
        <v>880</v>
      </c>
      <c r="I60">
        <v>0</v>
      </c>
      <c r="J60">
        <v>400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>
        <v>1938</v>
      </c>
    </row>
    <row r="61" spans="1:30" x14ac:dyDescent="0.25">
      <c r="H61" t="s">
        <v>165</v>
      </c>
    </row>
    <row r="62" spans="1:30" x14ac:dyDescent="0.25">
      <c r="A62">
        <v>28</v>
      </c>
      <c r="B62">
        <v>2411</v>
      </c>
      <c r="C62" t="s">
        <v>166</v>
      </c>
      <c r="D62" t="s">
        <v>167</v>
      </c>
      <c r="E62" t="s">
        <v>69</v>
      </c>
      <c r="F62">
        <v>1447</v>
      </c>
      <c r="G62" t="str">
        <f>"00269086"</f>
        <v>00269086</v>
      </c>
      <c r="H62" t="s">
        <v>168</v>
      </c>
      <c r="I62">
        <v>0</v>
      </c>
      <c r="J62">
        <v>400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169</v>
      </c>
    </row>
    <row r="63" spans="1:30" x14ac:dyDescent="0.25">
      <c r="H63" t="s">
        <v>170</v>
      </c>
    </row>
    <row r="64" spans="1:30" x14ac:dyDescent="0.25">
      <c r="A64">
        <v>29</v>
      </c>
      <c r="B64">
        <v>3048</v>
      </c>
      <c r="C64" t="s">
        <v>171</v>
      </c>
      <c r="D64" t="s">
        <v>172</v>
      </c>
      <c r="E64" t="s">
        <v>162</v>
      </c>
      <c r="F64" t="s">
        <v>173</v>
      </c>
      <c r="G64" t="str">
        <f>"201402006248"</f>
        <v>201402006248</v>
      </c>
      <c r="H64" t="s">
        <v>174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175</v>
      </c>
    </row>
    <row r="65" spans="1:30" x14ac:dyDescent="0.25">
      <c r="H65" t="s">
        <v>176</v>
      </c>
    </row>
    <row r="66" spans="1:30" x14ac:dyDescent="0.25">
      <c r="A66">
        <v>30</v>
      </c>
      <c r="B66">
        <v>1565</v>
      </c>
      <c r="C66" t="s">
        <v>177</v>
      </c>
      <c r="D66" t="s">
        <v>178</v>
      </c>
      <c r="E66" t="s">
        <v>19</v>
      </c>
      <c r="F66" t="s">
        <v>179</v>
      </c>
      <c r="G66" t="str">
        <f>"00312092"</f>
        <v>00312092</v>
      </c>
      <c r="H66" t="s">
        <v>180</v>
      </c>
      <c r="I66">
        <v>0</v>
      </c>
      <c r="J66">
        <v>400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181</v>
      </c>
    </row>
    <row r="67" spans="1:30" x14ac:dyDescent="0.25">
      <c r="H67" t="s">
        <v>182</v>
      </c>
    </row>
    <row r="68" spans="1:30" x14ac:dyDescent="0.25">
      <c r="A68">
        <v>31</v>
      </c>
      <c r="B68">
        <v>4759</v>
      </c>
      <c r="C68" t="s">
        <v>183</v>
      </c>
      <c r="D68" t="s">
        <v>15</v>
      </c>
      <c r="E68" t="s">
        <v>162</v>
      </c>
      <c r="F68" t="s">
        <v>184</v>
      </c>
      <c r="G68" t="str">
        <f>"201503000606"</f>
        <v>201503000606</v>
      </c>
      <c r="H68" t="s">
        <v>185</v>
      </c>
      <c r="I68">
        <v>0</v>
      </c>
      <c r="J68">
        <v>400</v>
      </c>
      <c r="K68">
        <v>0</v>
      </c>
      <c r="L68">
        <v>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186</v>
      </c>
    </row>
    <row r="69" spans="1:30" x14ac:dyDescent="0.25">
      <c r="H69" t="s">
        <v>187</v>
      </c>
    </row>
    <row r="70" spans="1:30" x14ac:dyDescent="0.25">
      <c r="A70">
        <v>32</v>
      </c>
      <c r="B70">
        <v>1340</v>
      </c>
      <c r="C70" t="s">
        <v>188</v>
      </c>
      <c r="D70" t="s">
        <v>189</v>
      </c>
      <c r="E70" t="s">
        <v>69</v>
      </c>
      <c r="F70" t="s">
        <v>190</v>
      </c>
      <c r="G70" t="str">
        <f>"201410002751"</f>
        <v>201410002751</v>
      </c>
      <c r="H70" t="s">
        <v>52</v>
      </c>
      <c r="I70">
        <v>150</v>
      </c>
      <c r="J70">
        <v>0</v>
      </c>
      <c r="K70">
        <v>0</v>
      </c>
      <c r="L70">
        <v>200</v>
      </c>
      <c r="M70">
        <v>0</v>
      </c>
      <c r="N70">
        <v>70</v>
      </c>
      <c r="O70">
        <v>70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23</v>
      </c>
      <c r="W70">
        <v>161</v>
      </c>
      <c r="X70">
        <v>0</v>
      </c>
      <c r="Z70">
        <v>0</v>
      </c>
      <c r="AA70">
        <v>0</v>
      </c>
      <c r="AB70">
        <v>17</v>
      </c>
      <c r="AC70">
        <v>289</v>
      </c>
      <c r="AD70" t="s">
        <v>191</v>
      </c>
    </row>
    <row r="71" spans="1:30" x14ac:dyDescent="0.25">
      <c r="H71" t="s">
        <v>192</v>
      </c>
    </row>
    <row r="72" spans="1:30" x14ac:dyDescent="0.25">
      <c r="A72">
        <v>33</v>
      </c>
      <c r="B72">
        <v>2268</v>
      </c>
      <c r="C72" t="s">
        <v>193</v>
      </c>
      <c r="D72" t="s">
        <v>194</v>
      </c>
      <c r="E72" t="s">
        <v>162</v>
      </c>
      <c r="F72" t="s">
        <v>195</v>
      </c>
      <c r="G72" t="str">
        <f>"00331959"</f>
        <v>00331959</v>
      </c>
      <c r="H72" t="s">
        <v>196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30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197</v>
      </c>
    </row>
    <row r="73" spans="1:30" x14ac:dyDescent="0.25">
      <c r="H73" t="s">
        <v>198</v>
      </c>
    </row>
    <row r="74" spans="1:30" x14ac:dyDescent="0.25">
      <c r="A74">
        <v>34</v>
      </c>
      <c r="B74">
        <v>368</v>
      </c>
      <c r="C74" t="s">
        <v>199</v>
      </c>
      <c r="D74" t="s">
        <v>69</v>
      </c>
      <c r="E74" t="s">
        <v>14</v>
      </c>
      <c r="F74" t="s">
        <v>200</v>
      </c>
      <c r="G74" t="str">
        <f>"00111804"</f>
        <v>00111804</v>
      </c>
      <c r="H74" t="s">
        <v>201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 t="s">
        <v>202</v>
      </c>
    </row>
    <row r="75" spans="1:30" x14ac:dyDescent="0.25">
      <c r="H75" t="s">
        <v>203</v>
      </c>
    </row>
    <row r="76" spans="1:30" x14ac:dyDescent="0.25">
      <c r="A76">
        <v>35</v>
      </c>
      <c r="B76">
        <v>3408</v>
      </c>
      <c r="C76" t="s">
        <v>204</v>
      </c>
      <c r="D76" t="s">
        <v>205</v>
      </c>
      <c r="E76" t="s">
        <v>19</v>
      </c>
      <c r="F76" t="s">
        <v>206</v>
      </c>
      <c r="G76" t="str">
        <f>"00294192"</f>
        <v>00294192</v>
      </c>
      <c r="H76" t="s">
        <v>207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 t="s">
        <v>208</v>
      </c>
    </row>
    <row r="77" spans="1:30" x14ac:dyDescent="0.25">
      <c r="H77">
        <v>1035</v>
      </c>
    </row>
    <row r="78" spans="1:30" x14ac:dyDescent="0.25">
      <c r="A78">
        <v>36</v>
      </c>
      <c r="B78">
        <v>5247</v>
      </c>
      <c r="C78" t="s">
        <v>209</v>
      </c>
      <c r="D78" t="s">
        <v>210</v>
      </c>
      <c r="E78" t="s">
        <v>211</v>
      </c>
      <c r="F78" t="s">
        <v>212</v>
      </c>
      <c r="G78" t="str">
        <f>"201409007057"</f>
        <v>201409007057</v>
      </c>
      <c r="H78" t="s">
        <v>213</v>
      </c>
      <c r="I78">
        <v>0</v>
      </c>
      <c r="J78">
        <v>0</v>
      </c>
      <c r="K78">
        <v>0</v>
      </c>
      <c r="L78">
        <v>260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214</v>
      </c>
    </row>
    <row r="79" spans="1:30" x14ac:dyDescent="0.25">
      <c r="H79" t="s">
        <v>215</v>
      </c>
    </row>
    <row r="80" spans="1:30" x14ac:dyDescent="0.25">
      <c r="A80">
        <v>37</v>
      </c>
      <c r="B80">
        <v>1657</v>
      </c>
      <c r="C80" t="s">
        <v>216</v>
      </c>
      <c r="D80" t="s">
        <v>217</v>
      </c>
      <c r="E80" t="s">
        <v>218</v>
      </c>
      <c r="F80" t="s">
        <v>219</v>
      </c>
      <c r="G80" t="str">
        <f>"201511027231"</f>
        <v>201511027231</v>
      </c>
      <c r="H80" t="s">
        <v>220</v>
      </c>
      <c r="I80">
        <v>0</v>
      </c>
      <c r="J80">
        <v>400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60</v>
      </c>
      <c r="W80">
        <v>420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221</v>
      </c>
    </row>
    <row r="81" spans="1:30" x14ac:dyDescent="0.25">
      <c r="H81" t="s">
        <v>222</v>
      </c>
    </row>
    <row r="82" spans="1:30" x14ac:dyDescent="0.25">
      <c r="A82">
        <v>38</v>
      </c>
      <c r="B82">
        <v>2037</v>
      </c>
      <c r="C82" t="s">
        <v>223</v>
      </c>
      <c r="D82" t="s">
        <v>69</v>
      </c>
      <c r="E82" t="s">
        <v>32</v>
      </c>
      <c r="F82" t="s">
        <v>224</v>
      </c>
      <c r="G82" t="str">
        <f>"201409003655"</f>
        <v>201409003655</v>
      </c>
      <c r="H82" t="s">
        <v>225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226</v>
      </c>
    </row>
    <row r="83" spans="1:30" x14ac:dyDescent="0.25">
      <c r="H83" t="s">
        <v>227</v>
      </c>
    </row>
    <row r="84" spans="1:30" x14ac:dyDescent="0.25">
      <c r="A84">
        <v>39</v>
      </c>
      <c r="B84">
        <v>3924</v>
      </c>
      <c r="C84" t="s">
        <v>228</v>
      </c>
      <c r="D84" t="s">
        <v>69</v>
      </c>
      <c r="E84" t="s">
        <v>229</v>
      </c>
      <c r="F84" t="s">
        <v>230</v>
      </c>
      <c r="G84" t="str">
        <f>"201504001296"</f>
        <v>201504001296</v>
      </c>
      <c r="H84" t="s">
        <v>231</v>
      </c>
      <c r="I84">
        <v>0</v>
      </c>
      <c r="J84">
        <v>0</v>
      </c>
      <c r="K84">
        <v>200</v>
      </c>
      <c r="L84">
        <v>0</v>
      </c>
      <c r="M84">
        <v>100</v>
      </c>
      <c r="N84">
        <v>70</v>
      </c>
      <c r="O84">
        <v>0</v>
      </c>
      <c r="P84">
        <v>30</v>
      </c>
      <c r="Q84">
        <v>70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232</v>
      </c>
    </row>
    <row r="85" spans="1:30" x14ac:dyDescent="0.25">
      <c r="H85" t="s">
        <v>233</v>
      </c>
    </row>
    <row r="86" spans="1:30" x14ac:dyDescent="0.25">
      <c r="A86">
        <v>40</v>
      </c>
      <c r="B86">
        <v>2347</v>
      </c>
      <c r="C86" t="s">
        <v>234</v>
      </c>
      <c r="D86" t="s">
        <v>109</v>
      </c>
      <c r="E86" t="s">
        <v>235</v>
      </c>
      <c r="F86" t="s">
        <v>236</v>
      </c>
      <c r="G86" t="str">
        <f>"201504003963"</f>
        <v>201504003963</v>
      </c>
      <c r="H86" t="s">
        <v>237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30</v>
      </c>
      <c r="R86">
        <v>0</v>
      </c>
      <c r="S86">
        <v>0</v>
      </c>
      <c r="T86">
        <v>0</v>
      </c>
      <c r="U86">
        <v>0</v>
      </c>
      <c r="V86">
        <v>56</v>
      </c>
      <c r="W86">
        <v>392</v>
      </c>
      <c r="X86">
        <v>0</v>
      </c>
      <c r="Z86">
        <v>0</v>
      </c>
      <c r="AA86">
        <v>0</v>
      </c>
      <c r="AB86">
        <v>24</v>
      </c>
      <c r="AC86">
        <v>408</v>
      </c>
      <c r="AD86" t="s">
        <v>238</v>
      </c>
    </row>
    <row r="87" spans="1:30" x14ac:dyDescent="0.25">
      <c r="H87" t="s">
        <v>239</v>
      </c>
    </row>
    <row r="88" spans="1:30" x14ac:dyDescent="0.25">
      <c r="A88">
        <v>41</v>
      </c>
      <c r="B88">
        <v>113</v>
      </c>
      <c r="C88" t="s">
        <v>240</v>
      </c>
      <c r="D88" t="s">
        <v>241</v>
      </c>
      <c r="E88" t="s">
        <v>32</v>
      </c>
      <c r="F88" t="s">
        <v>242</v>
      </c>
      <c r="G88" t="str">
        <f>"201410007641"</f>
        <v>201410007641</v>
      </c>
      <c r="H88" t="s">
        <v>243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30</v>
      </c>
      <c r="P88">
        <v>0</v>
      </c>
      <c r="Q88">
        <v>0</v>
      </c>
      <c r="R88">
        <v>0</v>
      </c>
      <c r="S88">
        <v>0</v>
      </c>
      <c r="T88">
        <v>30</v>
      </c>
      <c r="U88">
        <v>0</v>
      </c>
      <c r="V88">
        <v>60</v>
      </c>
      <c r="W88">
        <v>420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244</v>
      </c>
    </row>
    <row r="89" spans="1:30" x14ac:dyDescent="0.25">
      <c r="H89" t="s">
        <v>245</v>
      </c>
    </row>
    <row r="90" spans="1:30" x14ac:dyDescent="0.25">
      <c r="A90">
        <v>42</v>
      </c>
      <c r="B90">
        <v>2469</v>
      </c>
      <c r="C90" t="s">
        <v>246</v>
      </c>
      <c r="D90" t="s">
        <v>93</v>
      </c>
      <c r="E90" t="s">
        <v>218</v>
      </c>
      <c r="F90" t="s">
        <v>247</v>
      </c>
      <c r="G90" t="str">
        <f>"201402012465"</f>
        <v>201402012465</v>
      </c>
      <c r="H90" t="s">
        <v>248</v>
      </c>
      <c r="I90">
        <v>150</v>
      </c>
      <c r="J90">
        <v>0</v>
      </c>
      <c r="K90">
        <v>0</v>
      </c>
      <c r="L90">
        <v>260</v>
      </c>
      <c r="M90">
        <v>0</v>
      </c>
      <c r="N90">
        <v>0</v>
      </c>
      <c r="O90">
        <v>0</v>
      </c>
      <c r="P90">
        <v>30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249</v>
      </c>
    </row>
    <row r="91" spans="1:30" x14ac:dyDescent="0.25">
      <c r="H91" t="s">
        <v>250</v>
      </c>
    </row>
    <row r="92" spans="1:30" x14ac:dyDescent="0.25">
      <c r="A92">
        <v>43</v>
      </c>
      <c r="B92">
        <v>287</v>
      </c>
      <c r="C92" t="s">
        <v>251</v>
      </c>
      <c r="D92" t="s">
        <v>125</v>
      </c>
      <c r="E92" t="s">
        <v>19</v>
      </c>
      <c r="F92" t="s">
        <v>252</v>
      </c>
      <c r="G92" t="str">
        <f>"201408000247"</f>
        <v>201408000247</v>
      </c>
      <c r="H92" t="s">
        <v>253</v>
      </c>
      <c r="I92">
        <v>0</v>
      </c>
      <c r="J92">
        <v>0</v>
      </c>
      <c r="K92">
        <v>0</v>
      </c>
      <c r="L92">
        <v>260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73</v>
      </c>
      <c r="W92">
        <v>511</v>
      </c>
      <c r="X92">
        <v>0</v>
      </c>
      <c r="Z92">
        <v>0</v>
      </c>
      <c r="AA92">
        <v>0</v>
      </c>
      <c r="AB92">
        <v>11</v>
      </c>
      <c r="AC92">
        <v>187</v>
      </c>
      <c r="AD92" t="s">
        <v>254</v>
      </c>
    </row>
    <row r="93" spans="1:30" x14ac:dyDescent="0.25">
      <c r="H93" t="s">
        <v>255</v>
      </c>
    </row>
    <row r="94" spans="1:30" x14ac:dyDescent="0.25">
      <c r="A94">
        <v>44</v>
      </c>
      <c r="B94">
        <v>287</v>
      </c>
      <c r="C94" t="s">
        <v>251</v>
      </c>
      <c r="D94" t="s">
        <v>125</v>
      </c>
      <c r="E94" t="s">
        <v>19</v>
      </c>
      <c r="F94" t="s">
        <v>252</v>
      </c>
      <c r="G94" t="str">
        <f>"201408000247"</f>
        <v>201408000247</v>
      </c>
      <c r="H94" t="s">
        <v>253</v>
      </c>
      <c r="I94">
        <v>0</v>
      </c>
      <c r="J94">
        <v>0</v>
      </c>
      <c r="K94">
        <v>0</v>
      </c>
      <c r="L94">
        <v>260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73</v>
      </c>
      <c r="W94">
        <v>511</v>
      </c>
      <c r="X94">
        <v>6</v>
      </c>
      <c r="Y94" t="s">
        <v>256</v>
      </c>
      <c r="Z94">
        <v>0</v>
      </c>
      <c r="AA94">
        <v>0</v>
      </c>
      <c r="AB94">
        <v>11</v>
      </c>
      <c r="AC94">
        <v>187</v>
      </c>
      <c r="AD94" t="s">
        <v>254</v>
      </c>
    </row>
    <row r="95" spans="1:30" x14ac:dyDescent="0.25">
      <c r="H95" t="s">
        <v>255</v>
      </c>
    </row>
    <row r="96" spans="1:30" x14ac:dyDescent="0.25">
      <c r="A96">
        <v>45</v>
      </c>
      <c r="B96">
        <v>4490</v>
      </c>
      <c r="C96" t="s">
        <v>257</v>
      </c>
      <c r="D96" t="s">
        <v>27</v>
      </c>
      <c r="E96" t="s">
        <v>258</v>
      </c>
      <c r="F96" t="s">
        <v>259</v>
      </c>
      <c r="G96" t="str">
        <f>"00150692"</f>
        <v>00150692</v>
      </c>
      <c r="H96" t="s">
        <v>260</v>
      </c>
      <c r="I96">
        <v>0</v>
      </c>
      <c r="J96">
        <v>400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261</v>
      </c>
    </row>
    <row r="97" spans="1:30" x14ac:dyDescent="0.25">
      <c r="H97" t="s">
        <v>262</v>
      </c>
    </row>
    <row r="98" spans="1:30" x14ac:dyDescent="0.25">
      <c r="A98">
        <v>46</v>
      </c>
      <c r="B98">
        <v>5213</v>
      </c>
      <c r="C98" t="s">
        <v>263</v>
      </c>
      <c r="D98" t="s">
        <v>264</v>
      </c>
      <c r="E98" t="s">
        <v>75</v>
      </c>
      <c r="F98" t="s">
        <v>265</v>
      </c>
      <c r="G98" t="str">
        <f>"200802006900"</f>
        <v>200802006900</v>
      </c>
      <c r="H98">
        <v>759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0</v>
      </c>
      <c r="Z98">
        <v>0</v>
      </c>
      <c r="AA98">
        <v>0</v>
      </c>
      <c r="AB98">
        <v>24</v>
      </c>
      <c r="AC98">
        <v>408</v>
      </c>
      <c r="AD98">
        <v>1817</v>
      </c>
    </row>
    <row r="99" spans="1:30" x14ac:dyDescent="0.25">
      <c r="H99" t="s">
        <v>266</v>
      </c>
    </row>
    <row r="100" spans="1:30" x14ac:dyDescent="0.25">
      <c r="A100">
        <v>47</v>
      </c>
      <c r="B100">
        <v>22</v>
      </c>
      <c r="C100" t="s">
        <v>267</v>
      </c>
      <c r="D100" t="s">
        <v>75</v>
      </c>
      <c r="E100" t="s">
        <v>119</v>
      </c>
      <c r="F100" t="s">
        <v>268</v>
      </c>
      <c r="G100" t="str">
        <f>"201504000943"</f>
        <v>201504000943</v>
      </c>
      <c r="H100" t="s">
        <v>269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270</v>
      </c>
    </row>
    <row r="101" spans="1:30" x14ac:dyDescent="0.25">
      <c r="H101">
        <v>1045</v>
      </c>
    </row>
    <row r="102" spans="1:30" x14ac:dyDescent="0.25">
      <c r="A102">
        <v>48</v>
      </c>
      <c r="B102">
        <v>2400</v>
      </c>
      <c r="C102" t="s">
        <v>271</v>
      </c>
      <c r="D102" t="s">
        <v>272</v>
      </c>
      <c r="E102" t="s">
        <v>273</v>
      </c>
      <c r="F102">
        <v>1315</v>
      </c>
      <c r="G102" t="str">
        <f>"00287659"</f>
        <v>00287659</v>
      </c>
      <c r="H102" t="s">
        <v>274</v>
      </c>
      <c r="I102">
        <v>0</v>
      </c>
      <c r="J102">
        <v>400</v>
      </c>
      <c r="K102">
        <v>0</v>
      </c>
      <c r="L102">
        <v>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6</v>
      </c>
      <c r="Y102">
        <v>1039</v>
      </c>
      <c r="Z102">
        <v>0</v>
      </c>
      <c r="AA102">
        <v>0</v>
      </c>
      <c r="AB102">
        <v>0</v>
      </c>
      <c r="AC102">
        <v>0</v>
      </c>
      <c r="AD102" t="s">
        <v>275</v>
      </c>
    </row>
    <row r="103" spans="1:30" x14ac:dyDescent="0.25">
      <c r="H103">
        <v>1039</v>
      </c>
    </row>
    <row r="104" spans="1:30" x14ac:dyDescent="0.25">
      <c r="A104">
        <v>49</v>
      </c>
      <c r="B104">
        <v>848</v>
      </c>
      <c r="C104" t="s">
        <v>276</v>
      </c>
      <c r="D104" t="s">
        <v>31</v>
      </c>
      <c r="E104" t="s">
        <v>264</v>
      </c>
      <c r="F104" t="s">
        <v>277</v>
      </c>
      <c r="G104" t="str">
        <f>"200801003489"</f>
        <v>200801003489</v>
      </c>
      <c r="H104" t="s">
        <v>278</v>
      </c>
      <c r="I104">
        <v>0</v>
      </c>
      <c r="J104">
        <v>400</v>
      </c>
      <c r="K104">
        <v>0</v>
      </c>
      <c r="L104">
        <v>0</v>
      </c>
      <c r="M104">
        <v>0</v>
      </c>
      <c r="N104">
        <v>50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279</v>
      </c>
    </row>
    <row r="105" spans="1:30" x14ac:dyDescent="0.25">
      <c r="H105" t="s">
        <v>280</v>
      </c>
    </row>
    <row r="106" spans="1:30" x14ac:dyDescent="0.25">
      <c r="A106">
        <v>50</v>
      </c>
      <c r="B106">
        <v>2922</v>
      </c>
      <c r="C106" t="s">
        <v>281</v>
      </c>
      <c r="D106" t="s">
        <v>69</v>
      </c>
      <c r="E106" t="s">
        <v>282</v>
      </c>
      <c r="F106" t="s">
        <v>283</v>
      </c>
      <c r="G106" t="str">
        <f>"201402005050"</f>
        <v>201402005050</v>
      </c>
      <c r="H106" t="s">
        <v>284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1</v>
      </c>
      <c r="AA106">
        <v>0</v>
      </c>
      <c r="AB106">
        <v>0</v>
      </c>
      <c r="AC106">
        <v>0</v>
      </c>
      <c r="AD106" t="s">
        <v>285</v>
      </c>
    </row>
    <row r="107" spans="1:30" x14ac:dyDescent="0.25">
      <c r="H107" t="s">
        <v>286</v>
      </c>
    </row>
    <row r="108" spans="1:30" x14ac:dyDescent="0.25">
      <c r="A108">
        <v>51</v>
      </c>
      <c r="B108">
        <v>1800</v>
      </c>
      <c r="C108" t="s">
        <v>287</v>
      </c>
      <c r="D108" t="s">
        <v>288</v>
      </c>
      <c r="E108" t="s">
        <v>15</v>
      </c>
      <c r="F108" t="s">
        <v>289</v>
      </c>
      <c r="G108" t="str">
        <f>"201412003668"</f>
        <v>201412003668</v>
      </c>
      <c r="H108" t="s">
        <v>220</v>
      </c>
      <c r="I108">
        <v>0</v>
      </c>
      <c r="J108">
        <v>0</v>
      </c>
      <c r="K108">
        <v>0</v>
      </c>
      <c r="L108">
        <v>0</v>
      </c>
      <c r="M108">
        <v>100</v>
      </c>
      <c r="N108">
        <v>70</v>
      </c>
      <c r="O108">
        <v>30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290</v>
      </c>
    </row>
    <row r="109" spans="1:30" x14ac:dyDescent="0.25">
      <c r="H109" t="s">
        <v>291</v>
      </c>
    </row>
    <row r="110" spans="1:30" x14ac:dyDescent="0.25">
      <c r="A110">
        <v>52</v>
      </c>
      <c r="B110">
        <v>891</v>
      </c>
      <c r="C110" t="s">
        <v>292</v>
      </c>
      <c r="D110" t="s">
        <v>293</v>
      </c>
      <c r="E110" t="s">
        <v>109</v>
      </c>
      <c r="F110" t="s">
        <v>294</v>
      </c>
      <c r="G110" t="str">
        <f>"201410006018"</f>
        <v>201410006018</v>
      </c>
      <c r="H110" t="s">
        <v>295</v>
      </c>
      <c r="I110">
        <v>0</v>
      </c>
      <c r="J110">
        <v>0</v>
      </c>
      <c r="K110">
        <v>0</v>
      </c>
      <c r="L110">
        <v>0</v>
      </c>
      <c r="M110">
        <v>100</v>
      </c>
      <c r="N110">
        <v>70</v>
      </c>
      <c r="O110">
        <v>30</v>
      </c>
      <c r="P110">
        <v>30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0</v>
      </c>
      <c r="AA110">
        <v>0</v>
      </c>
      <c r="AB110">
        <v>24</v>
      </c>
      <c r="AC110">
        <v>408</v>
      </c>
      <c r="AD110" t="s">
        <v>296</v>
      </c>
    </row>
    <row r="111" spans="1:30" x14ac:dyDescent="0.25">
      <c r="H111" t="s">
        <v>297</v>
      </c>
    </row>
    <row r="112" spans="1:30" x14ac:dyDescent="0.25">
      <c r="A112">
        <v>53</v>
      </c>
      <c r="B112">
        <v>3729</v>
      </c>
      <c r="C112" t="s">
        <v>298</v>
      </c>
      <c r="D112" t="s">
        <v>229</v>
      </c>
      <c r="E112" t="s">
        <v>69</v>
      </c>
      <c r="F112" t="s">
        <v>299</v>
      </c>
      <c r="G112" t="str">
        <f>"201410008051"</f>
        <v>201410008051</v>
      </c>
      <c r="H112">
        <v>781</v>
      </c>
      <c r="I112">
        <v>0</v>
      </c>
      <c r="J112">
        <v>0</v>
      </c>
      <c r="K112">
        <v>0</v>
      </c>
      <c r="L112">
        <v>260</v>
      </c>
      <c r="M112">
        <v>0</v>
      </c>
      <c r="N112">
        <v>70</v>
      </c>
      <c r="O112">
        <v>0</v>
      </c>
      <c r="P112">
        <v>50</v>
      </c>
      <c r="Q112">
        <v>50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>
        <v>1799</v>
      </c>
    </row>
    <row r="113" spans="1:30" x14ac:dyDescent="0.25">
      <c r="H113" t="s">
        <v>300</v>
      </c>
    </row>
    <row r="114" spans="1:30" x14ac:dyDescent="0.25">
      <c r="A114">
        <v>54</v>
      </c>
      <c r="B114">
        <v>2546</v>
      </c>
      <c r="C114" t="s">
        <v>301</v>
      </c>
      <c r="D114" t="s">
        <v>302</v>
      </c>
      <c r="E114" t="s">
        <v>109</v>
      </c>
      <c r="F114" t="s">
        <v>303</v>
      </c>
      <c r="G114" t="str">
        <f>"00287424"</f>
        <v>00287424</v>
      </c>
      <c r="H114" t="s">
        <v>304</v>
      </c>
      <c r="I114">
        <v>0</v>
      </c>
      <c r="J114">
        <v>400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305</v>
      </c>
    </row>
    <row r="115" spans="1:30" x14ac:dyDescent="0.25">
      <c r="H115" t="s">
        <v>306</v>
      </c>
    </row>
    <row r="116" spans="1:30" x14ac:dyDescent="0.25">
      <c r="A116">
        <v>55</v>
      </c>
      <c r="B116">
        <v>2546</v>
      </c>
      <c r="C116" t="s">
        <v>301</v>
      </c>
      <c r="D116" t="s">
        <v>302</v>
      </c>
      <c r="E116" t="s">
        <v>109</v>
      </c>
      <c r="F116" t="s">
        <v>303</v>
      </c>
      <c r="G116" t="str">
        <f>"00287424"</f>
        <v>00287424</v>
      </c>
      <c r="H116" t="s">
        <v>304</v>
      </c>
      <c r="I116">
        <v>0</v>
      </c>
      <c r="J116">
        <v>400</v>
      </c>
      <c r="K116">
        <v>0</v>
      </c>
      <c r="L116">
        <v>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6</v>
      </c>
      <c r="Y116">
        <v>1039</v>
      </c>
      <c r="Z116">
        <v>0</v>
      </c>
      <c r="AA116">
        <v>0</v>
      </c>
      <c r="AB116">
        <v>0</v>
      </c>
      <c r="AC116">
        <v>0</v>
      </c>
      <c r="AD116" t="s">
        <v>305</v>
      </c>
    </row>
    <row r="117" spans="1:30" x14ac:dyDescent="0.25">
      <c r="H117" t="s">
        <v>306</v>
      </c>
    </row>
    <row r="118" spans="1:30" x14ac:dyDescent="0.25">
      <c r="A118">
        <v>56</v>
      </c>
      <c r="B118">
        <v>617</v>
      </c>
      <c r="C118" t="s">
        <v>307</v>
      </c>
      <c r="D118" t="s">
        <v>75</v>
      </c>
      <c r="E118" t="s">
        <v>218</v>
      </c>
      <c r="F118" t="s">
        <v>308</v>
      </c>
      <c r="G118" t="str">
        <f>"201402007742"</f>
        <v>201402007742</v>
      </c>
      <c r="H118" t="s">
        <v>309</v>
      </c>
      <c r="I118">
        <v>150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310</v>
      </c>
    </row>
    <row r="119" spans="1:30" x14ac:dyDescent="0.25">
      <c r="H119" t="s">
        <v>311</v>
      </c>
    </row>
    <row r="120" spans="1:30" x14ac:dyDescent="0.25">
      <c r="A120">
        <v>57</v>
      </c>
      <c r="B120">
        <v>4417</v>
      </c>
      <c r="C120" t="s">
        <v>312</v>
      </c>
      <c r="D120" t="s">
        <v>162</v>
      </c>
      <c r="E120" t="s">
        <v>109</v>
      </c>
      <c r="F120" t="s">
        <v>313</v>
      </c>
      <c r="G120" t="str">
        <f>"00335952"</f>
        <v>00335952</v>
      </c>
      <c r="H120">
        <v>715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50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0</v>
      </c>
      <c r="Z120">
        <v>0</v>
      </c>
      <c r="AA120">
        <v>0</v>
      </c>
      <c r="AB120">
        <v>24</v>
      </c>
      <c r="AC120">
        <v>408</v>
      </c>
      <c r="AD120">
        <v>1793</v>
      </c>
    </row>
    <row r="121" spans="1:30" x14ac:dyDescent="0.25">
      <c r="H121" t="s">
        <v>314</v>
      </c>
    </row>
    <row r="122" spans="1:30" x14ac:dyDescent="0.25">
      <c r="A122">
        <v>58</v>
      </c>
      <c r="B122">
        <v>1367</v>
      </c>
      <c r="C122" t="s">
        <v>315</v>
      </c>
      <c r="D122" t="s">
        <v>316</v>
      </c>
      <c r="E122" t="s">
        <v>282</v>
      </c>
      <c r="F122" t="s">
        <v>317</v>
      </c>
      <c r="G122" t="str">
        <f>"00268088"</f>
        <v>00268088</v>
      </c>
      <c r="H122" t="s">
        <v>318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0</v>
      </c>
      <c r="Z122">
        <v>0</v>
      </c>
      <c r="AA122">
        <v>0</v>
      </c>
      <c r="AB122">
        <v>24</v>
      </c>
      <c r="AC122">
        <v>408</v>
      </c>
      <c r="AD122" t="s">
        <v>319</v>
      </c>
    </row>
    <row r="123" spans="1:30" x14ac:dyDescent="0.25">
      <c r="H123" t="s">
        <v>320</v>
      </c>
    </row>
    <row r="124" spans="1:30" x14ac:dyDescent="0.25">
      <c r="A124">
        <v>59</v>
      </c>
      <c r="B124">
        <v>4561</v>
      </c>
      <c r="C124" t="s">
        <v>321</v>
      </c>
      <c r="D124" t="s">
        <v>322</v>
      </c>
      <c r="E124" t="s">
        <v>19</v>
      </c>
      <c r="F124" t="s">
        <v>323</v>
      </c>
      <c r="G124" t="str">
        <f>"200801002060"</f>
        <v>200801002060</v>
      </c>
      <c r="H124" t="s">
        <v>324</v>
      </c>
      <c r="I124">
        <v>0</v>
      </c>
      <c r="J124">
        <v>0</v>
      </c>
      <c r="K124">
        <v>0</v>
      </c>
      <c r="L124">
        <v>260</v>
      </c>
      <c r="M124">
        <v>0</v>
      </c>
      <c r="N124">
        <v>70</v>
      </c>
      <c r="O124">
        <v>0</v>
      </c>
      <c r="P124">
        <v>30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325</v>
      </c>
    </row>
    <row r="125" spans="1:30" x14ac:dyDescent="0.25">
      <c r="H125" t="s">
        <v>326</v>
      </c>
    </row>
    <row r="126" spans="1:30" x14ac:dyDescent="0.25">
      <c r="A126">
        <v>60</v>
      </c>
      <c r="B126">
        <v>1964</v>
      </c>
      <c r="C126" t="s">
        <v>327</v>
      </c>
      <c r="D126" t="s">
        <v>328</v>
      </c>
      <c r="E126" t="s">
        <v>94</v>
      </c>
      <c r="F126" t="s">
        <v>329</v>
      </c>
      <c r="G126" t="str">
        <f>"00333300"</f>
        <v>00333300</v>
      </c>
      <c r="H126" t="s">
        <v>105</v>
      </c>
      <c r="I126">
        <v>0</v>
      </c>
      <c r="J126">
        <v>0</v>
      </c>
      <c r="K126">
        <v>0</v>
      </c>
      <c r="L126">
        <v>200</v>
      </c>
      <c r="M126">
        <v>30</v>
      </c>
      <c r="N126">
        <v>50</v>
      </c>
      <c r="O126">
        <v>0</v>
      </c>
      <c r="P126">
        <v>50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330</v>
      </c>
    </row>
    <row r="127" spans="1:30" x14ac:dyDescent="0.25">
      <c r="H127">
        <v>1042</v>
      </c>
    </row>
    <row r="128" spans="1:30" x14ac:dyDescent="0.25">
      <c r="A128">
        <v>61</v>
      </c>
      <c r="B128">
        <v>1932</v>
      </c>
      <c r="C128" t="s">
        <v>331</v>
      </c>
      <c r="D128" t="s">
        <v>332</v>
      </c>
      <c r="E128" t="s">
        <v>15</v>
      </c>
      <c r="F128" t="s">
        <v>333</v>
      </c>
      <c r="G128" t="str">
        <f>"201410010301"</f>
        <v>201410010301</v>
      </c>
      <c r="H128" t="s">
        <v>334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335</v>
      </c>
    </row>
    <row r="129" spans="1:30" x14ac:dyDescent="0.25">
      <c r="H129" t="s">
        <v>336</v>
      </c>
    </row>
    <row r="130" spans="1:30" x14ac:dyDescent="0.25">
      <c r="A130">
        <v>62</v>
      </c>
      <c r="B130">
        <v>82</v>
      </c>
      <c r="C130" t="s">
        <v>337</v>
      </c>
      <c r="D130" t="s">
        <v>338</v>
      </c>
      <c r="E130" t="s">
        <v>19</v>
      </c>
      <c r="F130" t="s">
        <v>339</v>
      </c>
      <c r="G130" t="str">
        <f>"00156129"</f>
        <v>00156129</v>
      </c>
      <c r="H130" t="s">
        <v>340</v>
      </c>
      <c r="I130">
        <v>0</v>
      </c>
      <c r="J130">
        <v>0</v>
      </c>
      <c r="K130">
        <v>0</v>
      </c>
      <c r="L130">
        <v>260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341</v>
      </c>
    </row>
    <row r="131" spans="1:30" x14ac:dyDescent="0.25">
      <c r="H131" t="s">
        <v>342</v>
      </c>
    </row>
    <row r="132" spans="1:30" x14ac:dyDescent="0.25">
      <c r="A132">
        <v>63</v>
      </c>
      <c r="B132">
        <v>1479</v>
      </c>
      <c r="C132" t="s">
        <v>343</v>
      </c>
      <c r="D132" t="s">
        <v>75</v>
      </c>
      <c r="E132" t="s">
        <v>69</v>
      </c>
      <c r="F132" t="s">
        <v>344</v>
      </c>
      <c r="G132" t="str">
        <f>"00285254"</f>
        <v>00285254</v>
      </c>
      <c r="H132" t="s">
        <v>345</v>
      </c>
      <c r="I132">
        <v>0</v>
      </c>
      <c r="J132">
        <v>0</v>
      </c>
      <c r="K132">
        <v>0</v>
      </c>
      <c r="L132">
        <v>200</v>
      </c>
      <c r="M132">
        <v>30</v>
      </c>
      <c r="N132">
        <v>70</v>
      </c>
      <c r="O132">
        <v>0</v>
      </c>
      <c r="P132">
        <v>50</v>
      </c>
      <c r="Q132">
        <v>0</v>
      </c>
      <c r="R132">
        <v>0</v>
      </c>
      <c r="S132">
        <v>0</v>
      </c>
      <c r="T132">
        <v>30</v>
      </c>
      <c r="U132">
        <v>0</v>
      </c>
      <c r="V132">
        <v>84</v>
      </c>
      <c r="W132">
        <v>588</v>
      </c>
      <c r="X132">
        <v>6</v>
      </c>
      <c r="Y132">
        <v>1043</v>
      </c>
      <c r="Z132">
        <v>0</v>
      </c>
      <c r="AA132">
        <v>0</v>
      </c>
      <c r="AB132">
        <v>0</v>
      </c>
      <c r="AC132">
        <v>0</v>
      </c>
      <c r="AD132" t="s">
        <v>346</v>
      </c>
    </row>
    <row r="133" spans="1:30" x14ac:dyDescent="0.25">
      <c r="H133">
        <v>1043</v>
      </c>
    </row>
    <row r="134" spans="1:30" x14ac:dyDescent="0.25">
      <c r="A134">
        <v>64</v>
      </c>
      <c r="B134">
        <v>1945</v>
      </c>
      <c r="C134" t="s">
        <v>347</v>
      </c>
      <c r="D134" t="s">
        <v>75</v>
      </c>
      <c r="E134" t="s">
        <v>20</v>
      </c>
      <c r="F134">
        <v>779781</v>
      </c>
      <c r="G134" t="str">
        <f>"00047798"</f>
        <v>00047798</v>
      </c>
      <c r="H134" t="s">
        <v>46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70</v>
      </c>
      <c r="O134">
        <v>30</v>
      </c>
      <c r="P134">
        <v>0</v>
      </c>
      <c r="Q134">
        <v>0</v>
      </c>
      <c r="R134">
        <v>50</v>
      </c>
      <c r="S134">
        <v>0</v>
      </c>
      <c r="T134">
        <v>0</v>
      </c>
      <c r="U134">
        <v>0</v>
      </c>
      <c r="V134">
        <v>60</v>
      </c>
      <c r="W134">
        <v>420</v>
      </c>
      <c r="X134">
        <v>0</v>
      </c>
      <c r="Z134">
        <v>0</v>
      </c>
      <c r="AA134">
        <v>0</v>
      </c>
      <c r="AB134">
        <v>24</v>
      </c>
      <c r="AC134">
        <v>408</v>
      </c>
      <c r="AD134" t="s">
        <v>348</v>
      </c>
    </row>
    <row r="135" spans="1:30" x14ac:dyDescent="0.25">
      <c r="H135" t="s">
        <v>349</v>
      </c>
    </row>
    <row r="136" spans="1:30" x14ac:dyDescent="0.25">
      <c r="A136">
        <v>65</v>
      </c>
      <c r="B136">
        <v>4206</v>
      </c>
      <c r="C136" t="s">
        <v>350</v>
      </c>
      <c r="D136" t="s">
        <v>69</v>
      </c>
      <c r="E136" t="s">
        <v>229</v>
      </c>
      <c r="F136" t="s">
        <v>351</v>
      </c>
      <c r="G136" t="str">
        <f>"201402011985"</f>
        <v>201402011985</v>
      </c>
      <c r="H136" t="s">
        <v>231</v>
      </c>
      <c r="I136">
        <v>0</v>
      </c>
      <c r="J136">
        <v>0</v>
      </c>
      <c r="K136">
        <v>0</v>
      </c>
      <c r="L136">
        <v>260</v>
      </c>
      <c r="M136">
        <v>0</v>
      </c>
      <c r="N136">
        <v>70</v>
      </c>
      <c r="O136">
        <v>30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352</v>
      </c>
    </row>
    <row r="137" spans="1:30" x14ac:dyDescent="0.25">
      <c r="H137" t="s">
        <v>353</v>
      </c>
    </row>
    <row r="138" spans="1:30" x14ac:dyDescent="0.25">
      <c r="A138">
        <v>66</v>
      </c>
      <c r="B138">
        <v>3505</v>
      </c>
      <c r="C138" t="s">
        <v>354</v>
      </c>
      <c r="D138" t="s">
        <v>75</v>
      </c>
      <c r="E138" t="s">
        <v>69</v>
      </c>
      <c r="F138" t="s">
        <v>355</v>
      </c>
      <c r="G138" t="str">
        <f>"201401001283"</f>
        <v>201401001283</v>
      </c>
      <c r="H138" t="s">
        <v>356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72</v>
      </c>
      <c r="W138">
        <v>504</v>
      </c>
      <c r="X138">
        <v>0</v>
      </c>
      <c r="Z138">
        <v>0</v>
      </c>
      <c r="AA138">
        <v>0</v>
      </c>
      <c r="AB138">
        <v>12</v>
      </c>
      <c r="AC138">
        <v>204</v>
      </c>
      <c r="AD138" t="s">
        <v>357</v>
      </c>
    </row>
    <row r="139" spans="1:30" x14ac:dyDescent="0.25">
      <c r="H139" t="s">
        <v>358</v>
      </c>
    </row>
    <row r="140" spans="1:30" x14ac:dyDescent="0.25">
      <c r="A140">
        <v>67</v>
      </c>
      <c r="B140">
        <v>1434</v>
      </c>
      <c r="C140" t="s">
        <v>359</v>
      </c>
      <c r="D140" t="s">
        <v>15</v>
      </c>
      <c r="E140" t="s">
        <v>20</v>
      </c>
      <c r="F140" t="s">
        <v>360</v>
      </c>
      <c r="G140" t="str">
        <f>"00322027"</f>
        <v>00322027</v>
      </c>
      <c r="H140">
        <v>737</v>
      </c>
      <c r="I140">
        <v>150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>
        <v>1745</v>
      </c>
    </row>
    <row r="141" spans="1:30" x14ac:dyDescent="0.25">
      <c r="H141" t="s">
        <v>361</v>
      </c>
    </row>
    <row r="142" spans="1:30" x14ac:dyDescent="0.25">
      <c r="A142">
        <v>68</v>
      </c>
      <c r="B142">
        <v>3283</v>
      </c>
      <c r="C142" t="s">
        <v>362</v>
      </c>
      <c r="D142" t="s">
        <v>14</v>
      </c>
      <c r="E142" t="s">
        <v>15</v>
      </c>
      <c r="F142" t="s">
        <v>363</v>
      </c>
      <c r="G142" t="str">
        <f>"00360841"</f>
        <v>00360841</v>
      </c>
      <c r="H142" t="s">
        <v>364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70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365</v>
      </c>
    </row>
    <row r="143" spans="1:30" x14ac:dyDescent="0.25">
      <c r="H143" t="s">
        <v>366</v>
      </c>
    </row>
    <row r="144" spans="1:30" x14ac:dyDescent="0.25">
      <c r="A144">
        <v>69</v>
      </c>
      <c r="B144">
        <v>3537</v>
      </c>
      <c r="C144" t="s">
        <v>367</v>
      </c>
      <c r="D144" t="s">
        <v>368</v>
      </c>
      <c r="E144" t="s">
        <v>369</v>
      </c>
      <c r="F144" t="s">
        <v>370</v>
      </c>
      <c r="G144" t="str">
        <f>"00130698"</f>
        <v>00130698</v>
      </c>
      <c r="H144" t="s">
        <v>371</v>
      </c>
      <c r="I144">
        <v>0</v>
      </c>
      <c r="J144">
        <v>0</v>
      </c>
      <c r="K144">
        <v>0</v>
      </c>
      <c r="L144">
        <v>200</v>
      </c>
      <c r="M144">
        <v>30</v>
      </c>
      <c r="N144">
        <v>70</v>
      </c>
      <c r="O144">
        <v>50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372</v>
      </c>
    </row>
    <row r="145" spans="1:30" x14ac:dyDescent="0.25">
      <c r="H145" t="s">
        <v>373</v>
      </c>
    </row>
    <row r="146" spans="1:30" x14ac:dyDescent="0.25">
      <c r="A146">
        <v>70</v>
      </c>
      <c r="B146">
        <v>4778</v>
      </c>
      <c r="C146" t="s">
        <v>374</v>
      </c>
      <c r="D146" t="s">
        <v>264</v>
      </c>
      <c r="E146" t="s">
        <v>61</v>
      </c>
      <c r="F146" t="s">
        <v>375</v>
      </c>
      <c r="G146" t="str">
        <f>"00354309"</f>
        <v>00354309</v>
      </c>
      <c r="H146" t="s">
        <v>376</v>
      </c>
      <c r="I146">
        <v>0</v>
      </c>
      <c r="J146">
        <v>0</v>
      </c>
      <c r="K146">
        <v>0</v>
      </c>
      <c r="L146">
        <v>0</v>
      </c>
      <c r="M146">
        <v>100</v>
      </c>
      <c r="N146">
        <v>70</v>
      </c>
      <c r="O146">
        <v>30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60</v>
      </c>
      <c r="W146">
        <v>420</v>
      </c>
      <c r="X146">
        <v>0</v>
      </c>
      <c r="Z146">
        <v>1</v>
      </c>
      <c r="AA146">
        <v>0</v>
      </c>
      <c r="AB146">
        <v>24</v>
      </c>
      <c r="AC146">
        <v>408</v>
      </c>
      <c r="AD146" t="s">
        <v>377</v>
      </c>
    </row>
    <row r="147" spans="1:30" x14ac:dyDescent="0.25">
      <c r="H147">
        <v>1040</v>
      </c>
    </row>
    <row r="148" spans="1:30" x14ac:dyDescent="0.25">
      <c r="A148">
        <v>71</v>
      </c>
      <c r="B148">
        <v>2453</v>
      </c>
      <c r="C148" t="s">
        <v>378</v>
      </c>
      <c r="D148" t="s">
        <v>379</v>
      </c>
      <c r="E148" t="s">
        <v>119</v>
      </c>
      <c r="F148" t="s">
        <v>380</v>
      </c>
      <c r="G148" t="str">
        <f>"201005000023"</f>
        <v>201005000023</v>
      </c>
      <c r="H148" t="s">
        <v>381</v>
      </c>
      <c r="I148">
        <v>0</v>
      </c>
      <c r="J148">
        <v>0</v>
      </c>
      <c r="K148">
        <v>0</v>
      </c>
      <c r="L148">
        <v>0</v>
      </c>
      <c r="M148">
        <v>100</v>
      </c>
      <c r="N148">
        <v>70</v>
      </c>
      <c r="O148">
        <v>0</v>
      </c>
      <c r="P148">
        <v>50</v>
      </c>
      <c r="Q148">
        <v>0</v>
      </c>
      <c r="R148">
        <v>70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382</v>
      </c>
    </row>
    <row r="149" spans="1:30" x14ac:dyDescent="0.25">
      <c r="H149" t="s">
        <v>24</v>
      </c>
    </row>
    <row r="150" spans="1:30" x14ac:dyDescent="0.25">
      <c r="A150">
        <v>72</v>
      </c>
      <c r="B150">
        <v>4492</v>
      </c>
      <c r="C150" t="s">
        <v>383</v>
      </c>
      <c r="D150" t="s">
        <v>384</v>
      </c>
      <c r="E150" t="s">
        <v>385</v>
      </c>
      <c r="F150" t="s">
        <v>386</v>
      </c>
      <c r="G150" t="str">
        <f>"201503000604"</f>
        <v>201503000604</v>
      </c>
      <c r="H150" t="s">
        <v>274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72</v>
      </c>
      <c r="W150">
        <v>504</v>
      </c>
      <c r="X150">
        <v>0</v>
      </c>
      <c r="Z150">
        <v>0</v>
      </c>
      <c r="AA150">
        <v>0</v>
      </c>
      <c r="AB150">
        <v>12</v>
      </c>
      <c r="AC150">
        <v>204</v>
      </c>
      <c r="AD150" t="s">
        <v>387</v>
      </c>
    </row>
    <row r="151" spans="1:30" x14ac:dyDescent="0.25">
      <c r="H151" t="s">
        <v>388</v>
      </c>
    </row>
    <row r="152" spans="1:30" x14ac:dyDescent="0.25">
      <c r="A152">
        <v>73</v>
      </c>
      <c r="B152">
        <v>3532</v>
      </c>
      <c r="C152" t="s">
        <v>389</v>
      </c>
      <c r="D152" t="s">
        <v>390</v>
      </c>
      <c r="E152" t="s">
        <v>19</v>
      </c>
      <c r="F152" t="s">
        <v>391</v>
      </c>
      <c r="G152" t="str">
        <f>"00358150"</f>
        <v>00358150</v>
      </c>
      <c r="H152" t="s">
        <v>392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30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393</v>
      </c>
    </row>
    <row r="153" spans="1:30" x14ac:dyDescent="0.25">
      <c r="H153" t="s">
        <v>394</v>
      </c>
    </row>
    <row r="154" spans="1:30" x14ac:dyDescent="0.25">
      <c r="A154">
        <v>74</v>
      </c>
      <c r="B154">
        <v>1944</v>
      </c>
      <c r="C154" t="s">
        <v>395</v>
      </c>
      <c r="D154" t="s">
        <v>396</v>
      </c>
      <c r="E154" t="s">
        <v>397</v>
      </c>
      <c r="F154" t="s">
        <v>398</v>
      </c>
      <c r="G154" t="str">
        <f>"201402009267"</f>
        <v>201402009267</v>
      </c>
      <c r="H154" t="s">
        <v>399</v>
      </c>
      <c r="I154">
        <v>0</v>
      </c>
      <c r="J154">
        <v>0</v>
      </c>
      <c r="K154">
        <v>0</v>
      </c>
      <c r="L154">
        <v>200</v>
      </c>
      <c r="M154">
        <v>30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400</v>
      </c>
    </row>
    <row r="155" spans="1:30" x14ac:dyDescent="0.25">
      <c r="H155" t="s">
        <v>401</v>
      </c>
    </row>
    <row r="156" spans="1:30" x14ac:dyDescent="0.25">
      <c r="A156">
        <v>75</v>
      </c>
      <c r="B156">
        <v>5130</v>
      </c>
      <c r="C156" t="s">
        <v>402</v>
      </c>
      <c r="D156" t="s">
        <v>15</v>
      </c>
      <c r="E156" t="s">
        <v>403</v>
      </c>
      <c r="F156" t="s">
        <v>404</v>
      </c>
      <c r="G156" t="str">
        <f>"201409000546"</f>
        <v>201409000546</v>
      </c>
      <c r="H156" t="s">
        <v>405</v>
      </c>
      <c r="I156">
        <v>0</v>
      </c>
      <c r="J156">
        <v>0</v>
      </c>
      <c r="K156">
        <v>0</v>
      </c>
      <c r="L156">
        <v>260</v>
      </c>
      <c r="M156">
        <v>0</v>
      </c>
      <c r="N156">
        <v>50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406</v>
      </c>
    </row>
    <row r="157" spans="1:30" x14ac:dyDescent="0.25">
      <c r="H157" t="s">
        <v>407</v>
      </c>
    </row>
    <row r="158" spans="1:30" x14ac:dyDescent="0.25">
      <c r="A158">
        <v>76</v>
      </c>
      <c r="B158">
        <v>3980</v>
      </c>
      <c r="C158" t="s">
        <v>408</v>
      </c>
      <c r="D158" t="s">
        <v>409</v>
      </c>
      <c r="E158" t="s">
        <v>384</v>
      </c>
      <c r="F158" t="s">
        <v>410</v>
      </c>
      <c r="G158" t="str">
        <f>"201504000286"</f>
        <v>201504000286</v>
      </c>
      <c r="H158" t="s">
        <v>340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30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411</v>
      </c>
    </row>
    <row r="159" spans="1:30" x14ac:dyDescent="0.25">
      <c r="H159" t="s">
        <v>412</v>
      </c>
    </row>
    <row r="160" spans="1:30" x14ac:dyDescent="0.25">
      <c r="A160">
        <v>77</v>
      </c>
      <c r="B160">
        <v>4078</v>
      </c>
      <c r="C160" t="s">
        <v>413</v>
      </c>
      <c r="D160" t="s">
        <v>414</v>
      </c>
      <c r="E160" t="s">
        <v>229</v>
      </c>
      <c r="F160" t="s">
        <v>415</v>
      </c>
      <c r="G160" t="str">
        <f>"200810000236"</f>
        <v>200810000236</v>
      </c>
      <c r="H160" t="s">
        <v>416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70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417</v>
      </c>
    </row>
    <row r="161" spans="1:30" x14ac:dyDescent="0.25">
      <c r="H161" t="s">
        <v>418</v>
      </c>
    </row>
    <row r="162" spans="1:30" x14ac:dyDescent="0.25">
      <c r="A162">
        <v>78</v>
      </c>
      <c r="B162">
        <v>3596</v>
      </c>
      <c r="C162" t="s">
        <v>419</v>
      </c>
      <c r="D162" t="s">
        <v>420</v>
      </c>
      <c r="E162" t="s">
        <v>69</v>
      </c>
      <c r="F162" t="s">
        <v>421</v>
      </c>
      <c r="G162" t="str">
        <f>"200802008570"</f>
        <v>200802008570</v>
      </c>
      <c r="H162" t="s">
        <v>422</v>
      </c>
      <c r="I162">
        <v>150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423</v>
      </c>
    </row>
    <row r="163" spans="1:30" x14ac:dyDescent="0.25">
      <c r="H163" t="s">
        <v>424</v>
      </c>
    </row>
    <row r="164" spans="1:30" x14ac:dyDescent="0.25">
      <c r="A164">
        <v>79</v>
      </c>
      <c r="B164">
        <v>2147</v>
      </c>
      <c r="C164" t="s">
        <v>425</v>
      </c>
      <c r="D164" t="s">
        <v>426</v>
      </c>
      <c r="E164" t="s">
        <v>69</v>
      </c>
      <c r="F164" t="s">
        <v>427</v>
      </c>
      <c r="G164" t="str">
        <f>"00001703"</f>
        <v>00001703</v>
      </c>
      <c r="H164" t="s">
        <v>428</v>
      </c>
      <c r="I164">
        <v>0</v>
      </c>
      <c r="J164">
        <v>0</v>
      </c>
      <c r="K164">
        <v>0</v>
      </c>
      <c r="L164">
        <v>260</v>
      </c>
      <c r="M164">
        <v>0</v>
      </c>
      <c r="N164">
        <v>70</v>
      </c>
      <c r="O164">
        <v>0</v>
      </c>
      <c r="P164">
        <v>0</v>
      </c>
      <c r="Q164">
        <v>30</v>
      </c>
      <c r="R164">
        <v>0</v>
      </c>
      <c r="S164">
        <v>0</v>
      </c>
      <c r="T164">
        <v>0</v>
      </c>
      <c r="U164">
        <v>0</v>
      </c>
      <c r="V164">
        <v>76</v>
      </c>
      <c r="W164">
        <v>532</v>
      </c>
      <c r="X164">
        <v>0</v>
      </c>
      <c r="Z164">
        <v>0</v>
      </c>
      <c r="AA164">
        <v>0</v>
      </c>
      <c r="AB164">
        <v>8</v>
      </c>
      <c r="AC164">
        <v>136</v>
      </c>
      <c r="AD164" t="s">
        <v>429</v>
      </c>
    </row>
    <row r="165" spans="1:30" x14ac:dyDescent="0.25">
      <c r="H165" t="s">
        <v>388</v>
      </c>
    </row>
    <row r="166" spans="1:30" x14ac:dyDescent="0.25">
      <c r="A166">
        <v>80</v>
      </c>
      <c r="B166">
        <v>2958</v>
      </c>
      <c r="C166" t="s">
        <v>430</v>
      </c>
      <c r="D166" t="s">
        <v>431</v>
      </c>
      <c r="E166" t="s">
        <v>14</v>
      </c>
      <c r="F166" t="s">
        <v>432</v>
      </c>
      <c r="G166" t="str">
        <f>"201402007572"</f>
        <v>201402007572</v>
      </c>
      <c r="H166" t="s">
        <v>433</v>
      </c>
      <c r="I166">
        <v>0</v>
      </c>
      <c r="J166">
        <v>0</v>
      </c>
      <c r="K166">
        <v>0</v>
      </c>
      <c r="L166">
        <v>260</v>
      </c>
      <c r="M166">
        <v>0</v>
      </c>
      <c r="N166">
        <v>70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434</v>
      </c>
    </row>
    <row r="167" spans="1:30" x14ac:dyDescent="0.25">
      <c r="H167" t="s">
        <v>435</v>
      </c>
    </row>
    <row r="168" spans="1:30" x14ac:dyDescent="0.25">
      <c r="A168">
        <v>81</v>
      </c>
      <c r="B168">
        <v>162</v>
      </c>
      <c r="C168" t="s">
        <v>436</v>
      </c>
      <c r="D168" t="s">
        <v>437</v>
      </c>
      <c r="E168" t="s">
        <v>218</v>
      </c>
      <c r="F168" t="s">
        <v>438</v>
      </c>
      <c r="G168" t="str">
        <f>"201504000611"</f>
        <v>201504000611</v>
      </c>
      <c r="H168" t="s">
        <v>439</v>
      </c>
      <c r="I168">
        <v>0</v>
      </c>
      <c r="J168">
        <v>0</v>
      </c>
      <c r="K168">
        <v>0</v>
      </c>
      <c r="L168">
        <v>260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440</v>
      </c>
    </row>
    <row r="169" spans="1:30" x14ac:dyDescent="0.25">
      <c r="H169" t="s">
        <v>441</v>
      </c>
    </row>
    <row r="170" spans="1:30" x14ac:dyDescent="0.25">
      <c r="A170">
        <v>82</v>
      </c>
      <c r="B170">
        <v>5056</v>
      </c>
      <c r="C170" t="s">
        <v>442</v>
      </c>
      <c r="D170" t="s">
        <v>443</v>
      </c>
      <c r="E170" t="s">
        <v>14</v>
      </c>
      <c r="F170" t="s">
        <v>444</v>
      </c>
      <c r="G170" t="str">
        <f>"201412006583"</f>
        <v>201412006583</v>
      </c>
      <c r="H170" t="s">
        <v>445</v>
      </c>
      <c r="I170">
        <v>0</v>
      </c>
      <c r="J170">
        <v>400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51</v>
      </c>
      <c r="W170">
        <v>357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446</v>
      </c>
    </row>
    <row r="171" spans="1:30" x14ac:dyDescent="0.25">
      <c r="H171" t="s">
        <v>447</v>
      </c>
    </row>
    <row r="172" spans="1:30" x14ac:dyDescent="0.25">
      <c r="A172">
        <v>83</v>
      </c>
      <c r="B172">
        <v>1118</v>
      </c>
      <c r="C172" t="s">
        <v>448</v>
      </c>
      <c r="D172" t="s">
        <v>449</v>
      </c>
      <c r="E172" t="s">
        <v>450</v>
      </c>
      <c r="F172" t="s">
        <v>451</v>
      </c>
      <c r="G172" t="str">
        <f>"201402004522"</f>
        <v>201402004522</v>
      </c>
      <c r="H172" t="s">
        <v>345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70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452</v>
      </c>
    </row>
    <row r="173" spans="1:30" x14ac:dyDescent="0.25">
      <c r="H173" t="s">
        <v>453</v>
      </c>
    </row>
    <row r="174" spans="1:30" x14ac:dyDescent="0.25">
      <c r="A174">
        <v>84</v>
      </c>
      <c r="B174">
        <v>5220</v>
      </c>
      <c r="C174" t="s">
        <v>454</v>
      </c>
      <c r="D174" t="s">
        <v>94</v>
      </c>
      <c r="E174" t="s">
        <v>75</v>
      </c>
      <c r="F174" t="s">
        <v>455</v>
      </c>
      <c r="G174" t="str">
        <f>"201410011157"</f>
        <v>201410011157</v>
      </c>
      <c r="H174" t="s">
        <v>58</v>
      </c>
      <c r="I174">
        <v>0</v>
      </c>
      <c r="J174">
        <v>0</v>
      </c>
      <c r="K174">
        <v>0</v>
      </c>
      <c r="L174">
        <v>200</v>
      </c>
      <c r="M174">
        <v>30</v>
      </c>
      <c r="N174">
        <v>70</v>
      </c>
      <c r="O174">
        <v>0</v>
      </c>
      <c r="P174">
        <v>0</v>
      </c>
      <c r="Q174">
        <v>30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456</v>
      </c>
    </row>
    <row r="175" spans="1:30" x14ac:dyDescent="0.25">
      <c r="H175" t="s">
        <v>457</v>
      </c>
    </row>
    <row r="176" spans="1:30" x14ac:dyDescent="0.25">
      <c r="A176">
        <v>85</v>
      </c>
      <c r="B176">
        <v>1642</v>
      </c>
      <c r="C176" t="s">
        <v>458</v>
      </c>
      <c r="D176" t="s">
        <v>459</v>
      </c>
      <c r="E176" t="s">
        <v>69</v>
      </c>
      <c r="F176" t="s">
        <v>460</v>
      </c>
      <c r="G176" t="str">
        <f>"200712005359"</f>
        <v>200712005359</v>
      </c>
      <c r="H176" t="s">
        <v>461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462</v>
      </c>
    </row>
    <row r="177" spans="1:30" x14ac:dyDescent="0.25">
      <c r="H177" t="s">
        <v>463</v>
      </c>
    </row>
    <row r="178" spans="1:30" x14ac:dyDescent="0.25">
      <c r="A178">
        <v>86</v>
      </c>
      <c r="B178">
        <v>3630</v>
      </c>
      <c r="C178" t="s">
        <v>464</v>
      </c>
      <c r="D178" t="s">
        <v>75</v>
      </c>
      <c r="E178" t="s">
        <v>403</v>
      </c>
      <c r="F178" t="s">
        <v>465</v>
      </c>
      <c r="G178" t="str">
        <f>"00281340"</f>
        <v>00281340</v>
      </c>
      <c r="H178" t="s">
        <v>466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60</v>
      </c>
      <c r="W178">
        <v>420</v>
      </c>
      <c r="X178">
        <v>0</v>
      </c>
      <c r="Z178">
        <v>0</v>
      </c>
      <c r="AA178">
        <v>0</v>
      </c>
      <c r="AB178">
        <v>24</v>
      </c>
      <c r="AC178">
        <v>408</v>
      </c>
      <c r="AD178" t="s">
        <v>467</v>
      </c>
    </row>
    <row r="179" spans="1:30" x14ac:dyDescent="0.25">
      <c r="H179" t="s">
        <v>468</v>
      </c>
    </row>
    <row r="180" spans="1:30" x14ac:dyDescent="0.25">
      <c r="A180">
        <v>87</v>
      </c>
      <c r="B180">
        <v>3285</v>
      </c>
      <c r="C180" t="s">
        <v>469</v>
      </c>
      <c r="D180" t="s">
        <v>15</v>
      </c>
      <c r="E180" t="s">
        <v>14</v>
      </c>
      <c r="F180" t="s">
        <v>470</v>
      </c>
      <c r="G180" t="str">
        <f>"201412002349"</f>
        <v>201412002349</v>
      </c>
      <c r="H180" t="s">
        <v>471</v>
      </c>
      <c r="I180">
        <v>150</v>
      </c>
      <c r="J180">
        <v>0</v>
      </c>
      <c r="K180">
        <v>0</v>
      </c>
      <c r="L180">
        <v>0</v>
      </c>
      <c r="M180">
        <v>100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472</v>
      </c>
    </row>
    <row r="181" spans="1:30" x14ac:dyDescent="0.25">
      <c r="H181" t="s">
        <v>473</v>
      </c>
    </row>
    <row r="182" spans="1:30" x14ac:dyDescent="0.25">
      <c r="A182">
        <v>88</v>
      </c>
      <c r="B182">
        <v>782</v>
      </c>
      <c r="C182" t="s">
        <v>474</v>
      </c>
      <c r="D182" t="s">
        <v>115</v>
      </c>
      <c r="E182" t="s">
        <v>109</v>
      </c>
      <c r="F182" t="s">
        <v>475</v>
      </c>
      <c r="G182" t="str">
        <f>"201410005968"</f>
        <v>201410005968</v>
      </c>
      <c r="H182" t="s">
        <v>269</v>
      </c>
      <c r="I182">
        <v>0</v>
      </c>
      <c r="J182">
        <v>0</v>
      </c>
      <c r="K182">
        <v>0</v>
      </c>
      <c r="L182">
        <v>260</v>
      </c>
      <c r="M182">
        <v>0</v>
      </c>
      <c r="N182">
        <v>70</v>
      </c>
      <c r="O182">
        <v>0</v>
      </c>
      <c r="P182">
        <v>0</v>
      </c>
      <c r="Q182">
        <v>30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476</v>
      </c>
    </row>
    <row r="183" spans="1:30" x14ac:dyDescent="0.25">
      <c r="H183" t="s">
        <v>477</v>
      </c>
    </row>
    <row r="184" spans="1:30" x14ac:dyDescent="0.25">
      <c r="A184">
        <v>89</v>
      </c>
      <c r="B184">
        <v>1682</v>
      </c>
      <c r="C184" t="s">
        <v>478</v>
      </c>
      <c r="D184" t="s">
        <v>69</v>
      </c>
      <c r="E184" t="s">
        <v>479</v>
      </c>
      <c r="F184" t="s">
        <v>480</v>
      </c>
      <c r="G184" t="str">
        <f>"00276238"</f>
        <v>00276238</v>
      </c>
      <c r="H184" t="s">
        <v>481</v>
      </c>
      <c r="I184">
        <v>0</v>
      </c>
      <c r="J184">
        <v>0</v>
      </c>
      <c r="K184">
        <v>200</v>
      </c>
      <c r="L184">
        <v>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482</v>
      </c>
    </row>
    <row r="185" spans="1:30" x14ac:dyDescent="0.25">
      <c r="H185" t="s">
        <v>483</v>
      </c>
    </row>
    <row r="186" spans="1:30" x14ac:dyDescent="0.25">
      <c r="A186">
        <v>90</v>
      </c>
      <c r="B186">
        <v>1682</v>
      </c>
      <c r="C186" t="s">
        <v>478</v>
      </c>
      <c r="D186" t="s">
        <v>69</v>
      </c>
      <c r="E186" t="s">
        <v>479</v>
      </c>
      <c r="F186" t="s">
        <v>480</v>
      </c>
      <c r="G186" t="str">
        <f>"00276238"</f>
        <v>00276238</v>
      </c>
      <c r="H186" t="s">
        <v>481</v>
      </c>
      <c r="I186">
        <v>0</v>
      </c>
      <c r="J186">
        <v>0</v>
      </c>
      <c r="K186">
        <v>200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6</v>
      </c>
      <c r="Y186">
        <v>1043</v>
      </c>
      <c r="Z186">
        <v>0</v>
      </c>
      <c r="AA186">
        <v>0</v>
      </c>
      <c r="AB186">
        <v>0</v>
      </c>
      <c r="AC186">
        <v>0</v>
      </c>
      <c r="AD186" t="s">
        <v>482</v>
      </c>
    </row>
    <row r="187" spans="1:30" x14ac:dyDescent="0.25">
      <c r="H187" t="s">
        <v>483</v>
      </c>
    </row>
    <row r="188" spans="1:30" x14ac:dyDescent="0.25">
      <c r="A188">
        <v>91</v>
      </c>
      <c r="B188">
        <v>1092</v>
      </c>
      <c r="C188" t="s">
        <v>484</v>
      </c>
      <c r="D188" t="s">
        <v>485</v>
      </c>
      <c r="E188" t="s">
        <v>20</v>
      </c>
      <c r="F188" t="s">
        <v>486</v>
      </c>
      <c r="G188" t="str">
        <f>"201410003641"</f>
        <v>201410003641</v>
      </c>
      <c r="H188" t="s">
        <v>248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30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487</v>
      </c>
    </row>
    <row r="189" spans="1:30" x14ac:dyDescent="0.25">
      <c r="H189">
        <v>1041</v>
      </c>
    </row>
    <row r="190" spans="1:30" x14ac:dyDescent="0.25">
      <c r="A190">
        <v>92</v>
      </c>
      <c r="B190">
        <v>2699</v>
      </c>
      <c r="C190" t="s">
        <v>488</v>
      </c>
      <c r="D190" t="s">
        <v>75</v>
      </c>
      <c r="E190" t="s">
        <v>15</v>
      </c>
      <c r="F190" t="s">
        <v>489</v>
      </c>
      <c r="G190" t="str">
        <f>"201410002516"</f>
        <v>201410002516</v>
      </c>
      <c r="H190" t="s">
        <v>185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490</v>
      </c>
    </row>
    <row r="191" spans="1:30" x14ac:dyDescent="0.25">
      <c r="H191">
        <v>1045</v>
      </c>
    </row>
    <row r="192" spans="1:30" x14ac:dyDescent="0.25">
      <c r="A192">
        <v>93</v>
      </c>
      <c r="B192">
        <v>1175</v>
      </c>
      <c r="C192" t="s">
        <v>491</v>
      </c>
      <c r="D192" t="s">
        <v>492</v>
      </c>
      <c r="E192" t="s">
        <v>328</v>
      </c>
      <c r="F192" t="s">
        <v>493</v>
      </c>
      <c r="G192" t="str">
        <f>"201410009821"</f>
        <v>201410009821</v>
      </c>
      <c r="H192" t="s">
        <v>494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495</v>
      </c>
    </row>
    <row r="193" spans="1:30" x14ac:dyDescent="0.25">
      <c r="H193" t="s">
        <v>496</v>
      </c>
    </row>
    <row r="194" spans="1:30" x14ac:dyDescent="0.25">
      <c r="A194">
        <v>94</v>
      </c>
      <c r="B194">
        <v>4507</v>
      </c>
      <c r="C194" t="s">
        <v>497</v>
      </c>
      <c r="D194" t="s">
        <v>69</v>
      </c>
      <c r="E194" t="s">
        <v>14</v>
      </c>
      <c r="F194" t="s">
        <v>498</v>
      </c>
      <c r="G194" t="str">
        <f>"200802005114"</f>
        <v>200802005114</v>
      </c>
      <c r="H194" t="s">
        <v>499</v>
      </c>
      <c r="I194">
        <v>0</v>
      </c>
      <c r="J194">
        <v>0</v>
      </c>
      <c r="K194">
        <v>0</v>
      </c>
      <c r="L194">
        <v>200</v>
      </c>
      <c r="M194">
        <v>30</v>
      </c>
      <c r="N194">
        <v>50</v>
      </c>
      <c r="O194">
        <v>70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500</v>
      </c>
    </row>
    <row r="195" spans="1:30" x14ac:dyDescent="0.25">
      <c r="H195" t="s">
        <v>501</v>
      </c>
    </row>
    <row r="196" spans="1:30" x14ac:dyDescent="0.25">
      <c r="A196">
        <v>95</v>
      </c>
      <c r="B196">
        <v>352</v>
      </c>
      <c r="C196" t="s">
        <v>502</v>
      </c>
      <c r="D196" t="s">
        <v>503</v>
      </c>
      <c r="E196" t="s">
        <v>504</v>
      </c>
      <c r="F196" t="s">
        <v>505</v>
      </c>
      <c r="G196" t="str">
        <f>"201406009132"</f>
        <v>201406009132</v>
      </c>
      <c r="H196" t="s">
        <v>89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30</v>
      </c>
      <c r="P196">
        <v>0</v>
      </c>
      <c r="Q196">
        <v>30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506</v>
      </c>
    </row>
    <row r="197" spans="1:30" x14ac:dyDescent="0.25">
      <c r="H197" t="s">
        <v>507</v>
      </c>
    </row>
    <row r="198" spans="1:30" x14ac:dyDescent="0.25">
      <c r="A198">
        <v>96</v>
      </c>
      <c r="B198">
        <v>352</v>
      </c>
      <c r="C198" t="s">
        <v>502</v>
      </c>
      <c r="D198" t="s">
        <v>503</v>
      </c>
      <c r="E198" t="s">
        <v>504</v>
      </c>
      <c r="F198" t="s">
        <v>505</v>
      </c>
      <c r="G198" t="str">
        <f>"201406009132"</f>
        <v>201406009132</v>
      </c>
      <c r="H198" t="s">
        <v>89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30</v>
      </c>
      <c r="P198">
        <v>0</v>
      </c>
      <c r="Q198">
        <v>30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6</v>
      </c>
      <c r="Y198">
        <v>1039</v>
      </c>
      <c r="Z198">
        <v>0</v>
      </c>
      <c r="AA198">
        <v>0</v>
      </c>
      <c r="AB198">
        <v>0</v>
      </c>
      <c r="AC198">
        <v>0</v>
      </c>
      <c r="AD198" t="s">
        <v>506</v>
      </c>
    </row>
    <row r="199" spans="1:30" x14ac:dyDescent="0.25">
      <c r="H199" t="s">
        <v>507</v>
      </c>
    </row>
    <row r="200" spans="1:30" x14ac:dyDescent="0.25">
      <c r="A200">
        <v>97</v>
      </c>
      <c r="B200">
        <v>2940</v>
      </c>
      <c r="C200" t="s">
        <v>508</v>
      </c>
      <c r="D200" t="s">
        <v>94</v>
      </c>
      <c r="E200" t="s">
        <v>69</v>
      </c>
      <c r="F200" t="s">
        <v>509</v>
      </c>
      <c r="G200" t="str">
        <f>"201504001275"</f>
        <v>201504001275</v>
      </c>
      <c r="H200" t="s">
        <v>77</v>
      </c>
      <c r="I200">
        <v>0</v>
      </c>
      <c r="J200">
        <v>0</v>
      </c>
      <c r="K200">
        <v>0</v>
      </c>
      <c r="L200">
        <v>260</v>
      </c>
      <c r="M200">
        <v>0</v>
      </c>
      <c r="N200">
        <v>30</v>
      </c>
      <c r="O200">
        <v>30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510</v>
      </c>
    </row>
    <row r="201" spans="1:30" x14ac:dyDescent="0.25">
      <c r="H201" t="s">
        <v>511</v>
      </c>
    </row>
    <row r="202" spans="1:30" x14ac:dyDescent="0.25">
      <c r="A202">
        <v>98</v>
      </c>
      <c r="B202">
        <v>3549</v>
      </c>
      <c r="C202" t="s">
        <v>512</v>
      </c>
      <c r="D202" t="s">
        <v>426</v>
      </c>
      <c r="E202" t="s">
        <v>167</v>
      </c>
      <c r="F202" t="s">
        <v>513</v>
      </c>
      <c r="G202" t="str">
        <f>"200712001444"</f>
        <v>200712001444</v>
      </c>
      <c r="H202" t="s">
        <v>514</v>
      </c>
      <c r="I202">
        <v>0</v>
      </c>
      <c r="J202">
        <v>0</v>
      </c>
      <c r="K202">
        <v>0</v>
      </c>
      <c r="L202">
        <v>260</v>
      </c>
      <c r="M202">
        <v>0</v>
      </c>
      <c r="N202">
        <v>50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515</v>
      </c>
    </row>
    <row r="203" spans="1:30" x14ac:dyDescent="0.25">
      <c r="H203" t="s">
        <v>516</v>
      </c>
    </row>
    <row r="204" spans="1:30" x14ac:dyDescent="0.25">
      <c r="A204">
        <v>99</v>
      </c>
      <c r="B204">
        <v>1494</v>
      </c>
      <c r="C204" t="s">
        <v>517</v>
      </c>
      <c r="D204" t="s">
        <v>218</v>
      </c>
      <c r="E204" t="s">
        <v>69</v>
      </c>
      <c r="F204" t="s">
        <v>518</v>
      </c>
      <c r="G204" t="str">
        <f>"201410007396"</f>
        <v>201410007396</v>
      </c>
      <c r="H204" t="s">
        <v>416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30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519</v>
      </c>
    </row>
    <row r="205" spans="1:30" x14ac:dyDescent="0.25">
      <c r="H205" t="s">
        <v>520</v>
      </c>
    </row>
    <row r="206" spans="1:30" x14ac:dyDescent="0.25">
      <c r="A206">
        <v>100</v>
      </c>
      <c r="B206">
        <v>1649</v>
      </c>
      <c r="C206" t="s">
        <v>521</v>
      </c>
      <c r="D206" t="s">
        <v>158</v>
      </c>
      <c r="E206" t="s">
        <v>75</v>
      </c>
      <c r="F206" t="s">
        <v>522</v>
      </c>
      <c r="G206" t="str">
        <f>"00019995"</f>
        <v>00019995</v>
      </c>
      <c r="H206" t="s">
        <v>523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524</v>
      </c>
    </row>
    <row r="207" spans="1:30" x14ac:dyDescent="0.25">
      <c r="H207" t="s">
        <v>525</v>
      </c>
    </row>
    <row r="208" spans="1:30" x14ac:dyDescent="0.25">
      <c r="A208">
        <v>101</v>
      </c>
      <c r="B208">
        <v>1064</v>
      </c>
      <c r="C208" t="s">
        <v>526</v>
      </c>
      <c r="D208" t="s">
        <v>15</v>
      </c>
      <c r="E208" t="s">
        <v>109</v>
      </c>
      <c r="F208" t="s">
        <v>527</v>
      </c>
      <c r="G208" t="str">
        <f>"201004000151"</f>
        <v>201004000151</v>
      </c>
      <c r="H208" t="s">
        <v>523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524</v>
      </c>
    </row>
    <row r="209" spans="1:30" x14ac:dyDescent="0.25">
      <c r="H209">
        <v>1045</v>
      </c>
    </row>
    <row r="210" spans="1:30" x14ac:dyDescent="0.25">
      <c r="A210">
        <v>102</v>
      </c>
      <c r="B210">
        <v>926</v>
      </c>
      <c r="C210" t="s">
        <v>528</v>
      </c>
      <c r="D210" t="s">
        <v>529</v>
      </c>
      <c r="E210" t="s">
        <v>530</v>
      </c>
      <c r="F210" t="s">
        <v>531</v>
      </c>
      <c r="G210" t="str">
        <f>"200803000002"</f>
        <v>200803000002</v>
      </c>
      <c r="H210" t="s">
        <v>532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70</v>
      </c>
      <c r="T210">
        <v>0</v>
      </c>
      <c r="U210">
        <v>0</v>
      </c>
      <c r="V210">
        <v>60</v>
      </c>
      <c r="W210">
        <v>420</v>
      </c>
      <c r="X210">
        <v>0</v>
      </c>
      <c r="Z210">
        <v>0</v>
      </c>
      <c r="AA210">
        <v>0</v>
      </c>
      <c r="AB210">
        <v>24</v>
      </c>
      <c r="AC210">
        <v>408</v>
      </c>
      <c r="AD210" t="s">
        <v>524</v>
      </c>
    </row>
    <row r="211" spans="1:30" x14ac:dyDescent="0.25">
      <c r="H211">
        <v>1033</v>
      </c>
    </row>
    <row r="212" spans="1:30" x14ac:dyDescent="0.25">
      <c r="A212">
        <v>103</v>
      </c>
      <c r="B212">
        <v>2951</v>
      </c>
      <c r="C212" t="s">
        <v>533</v>
      </c>
      <c r="D212" t="s">
        <v>119</v>
      </c>
      <c r="E212" t="s">
        <v>109</v>
      </c>
      <c r="F212" t="s">
        <v>534</v>
      </c>
      <c r="G212" t="str">
        <f>"201410002966"</f>
        <v>201410002966</v>
      </c>
      <c r="H212" t="s">
        <v>535</v>
      </c>
      <c r="I212">
        <v>150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536</v>
      </c>
    </row>
    <row r="213" spans="1:30" x14ac:dyDescent="0.25">
      <c r="H213" t="s">
        <v>537</v>
      </c>
    </row>
    <row r="214" spans="1:30" x14ac:dyDescent="0.25">
      <c r="A214">
        <v>104</v>
      </c>
      <c r="B214">
        <v>432</v>
      </c>
      <c r="C214" t="s">
        <v>538</v>
      </c>
      <c r="D214" t="s">
        <v>539</v>
      </c>
      <c r="E214" t="s">
        <v>75</v>
      </c>
      <c r="F214" t="s">
        <v>540</v>
      </c>
      <c r="G214" t="str">
        <f>"201504001537"</f>
        <v>201504001537</v>
      </c>
      <c r="H214">
        <v>803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68</v>
      </c>
      <c r="W214">
        <v>476</v>
      </c>
      <c r="X214">
        <v>0</v>
      </c>
      <c r="Z214">
        <v>0</v>
      </c>
      <c r="AA214">
        <v>0</v>
      </c>
      <c r="AB214">
        <v>8</v>
      </c>
      <c r="AC214">
        <v>136</v>
      </c>
      <c r="AD214">
        <v>1685</v>
      </c>
    </row>
    <row r="215" spans="1:30" x14ac:dyDescent="0.25">
      <c r="H215" t="s">
        <v>541</v>
      </c>
    </row>
    <row r="216" spans="1:30" x14ac:dyDescent="0.25">
      <c r="A216">
        <v>105</v>
      </c>
      <c r="B216">
        <v>3356</v>
      </c>
      <c r="C216" t="s">
        <v>542</v>
      </c>
      <c r="D216" t="s">
        <v>32</v>
      </c>
      <c r="E216" t="s">
        <v>384</v>
      </c>
      <c r="F216" t="s">
        <v>543</v>
      </c>
      <c r="G216" t="str">
        <f>"201409004767"</f>
        <v>201409004767</v>
      </c>
      <c r="H216" t="s">
        <v>324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544</v>
      </c>
    </row>
    <row r="217" spans="1:30" x14ac:dyDescent="0.25">
      <c r="H217" t="s">
        <v>545</v>
      </c>
    </row>
    <row r="218" spans="1:30" x14ac:dyDescent="0.25">
      <c r="A218">
        <v>106</v>
      </c>
      <c r="B218">
        <v>4341</v>
      </c>
      <c r="C218" t="s">
        <v>546</v>
      </c>
      <c r="D218" t="s">
        <v>229</v>
      </c>
      <c r="E218" t="s">
        <v>75</v>
      </c>
      <c r="F218" t="s">
        <v>547</v>
      </c>
      <c r="G218" t="str">
        <f>"201402005453"</f>
        <v>201402005453</v>
      </c>
      <c r="H218" t="s">
        <v>89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50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548</v>
      </c>
    </row>
    <row r="219" spans="1:30" x14ac:dyDescent="0.25">
      <c r="H219" t="s">
        <v>549</v>
      </c>
    </row>
    <row r="220" spans="1:30" x14ac:dyDescent="0.25">
      <c r="A220">
        <v>107</v>
      </c>
      <c r="B220">
        <v>3246</v>
      </c>
      <c r="C220" t="s">
        <v>550</v>
      </c>
      <c r="D220" t="s">
        <v>551</v>
      </c>
      <c r="E220" t="s">
        <v>15</v>
      </c>
      <c r="F220" t="s">
        <v>552</v>
      </c>
      <c r="G220" t="str">
        <f>"00250902"</f>
        <v>00250902</v>
      </c>
      <c r="H220" t="s">
        <v>220</v>
      </c>
      <c r="I220">
        <v>0</v>
      </c>
      <c r="J220">
        <v>0</v>
      </c>
      <c r="K220">
        <v>0</v>
      </c>
      <c r="L220">
        <v>0</v>
      </c>
      <c r="M220">
        <v>100</v>
      </c>
      <c r="N220">
        <v>70</v>
      </c>
      <c r="O220">
        <v>0</v>
      </c>
      <c r="P220">
        <v>0</v>
      </c>
      <c r="Q220">
        <v>30</v>
      </c>
      <c r="R220">
        <v>0</v>
      </c>
      <c r="S220">
        <v>0</v>
      </c>
      <c r="T220">
        <v>0</v>
      </c>
      <c r="U220">
        <v>0</v>
      </c>
      <c r="V220">
        <v>73</v>
      </c>
      <c r="W220">
        <v>511</v>
      </c>
      <c r="X220">
        <v>0</v>
      </c>
      <c r="Z220">
        <v>0</v>
      </c>
      <c r="AA220">
        <v>0</v>
      </c>
      <c r="AB220">
        <v>11</v>
      </c>
      <c r="AC220">
        <v>187</v>
      </c>
      <c r="AD220" t="s">
        <v>553</v>
      </c>
    </row>
    <row r="221" spans="1:30" x14ac:dyDescent="0.25">
      <c r="H221" t="s">
        <v>554</v>
      </c>
    </row>
    <row r="222" spans="1:30" x14ac:dyDescent="0.25">
      <c r="A222">
        <v>108</v>
      </c>
      <c r="B222">
        <v>4525</v>
      </c>
      <c r="C222" t="s">
        <v>555</v>
      </c>
      <c r="D222" t="s">
        <v>556</v>
      </c>
      <c r="E222" t="s">
        <v>15</v>
      </c>
      <c r="F222" t="s">
        <v>557</v>
      </c>
      <c r="G222" t="str">
        <f>"201410009376"</f>
        <v>201410009376</v>
      </c>
      <c r="H222" t="s">
        <v>345</v>
      </c>
      <c r="I222">
        <v>0</v>
      </c>
      <c r="J222">
        <v>0</v>
      </c>
      <c r="K222">
        <v>0</v>
      </c>
      <c r="L222">
        <v>200</v>
      </c>
      <c r="M222">
        <v>30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558</v>
      </c>
    </row>
    <row r="223" spans="1:30" x14ac:dyDescent="0.25">
      <c r="H223" t="s">
        <v>559</v>
      </c>
    </row>
    <row r="224" spans="1:30" x14ac:dyDescent="0.25">
      <c r="A224">
        <v>109</v>
      </c>
      <c r="B224">
        <v>2003</v>
      </c>
      <c r="C224" t="s">
        <v>560</v>
      </c>
      <c r="D224" t="s">
        <v>561</v>
      </c>
      <c r="E224" t="s">
        <v>19</v>
      </c>
      <c r="F224" t="s">
        <v>562</v>
      </c>
      <c r="G224" t="str">
        <f>"201412005345"</f>
        <v>201412005345</v>
      </c>
      <c r="H224" t="s">
        <v>563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564</v>
      </c>
    </row>
    <row r="225" spans="1:30" x14ac:dyDescent="0.25">
      <c r="H225" t="s">
        <v>565</v>
      </c>
    </row>
    <row r="226" spans="1:30" x14ac:dyDescent="0.25">
      <c r="A226">
        <v>110</v>
      </c>
      <c r="B226">
        <v>3077</v>
      </c>
      <c r="C226" t="s">
        <v>566</v>
      </c>
      <c r="D226" t="s">
        <v>94</v>
      </c>
      <c r="E226" t="s">
        <v>75</v>
      </c>
      <c r="F226" t="s">
        <v>567</v>
      </c>
      <c r="G226" t="str">
        <f>"201410006462"</f>
        <v>201410006462</v>
      </c>
      <c r="H226" t="s">
        <v>248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568</v>
      </c>
    </row>
    <row r="227" spans="1:30" x14ac:dyDescent="0.25">
      <c r="H227" t="s">
        <v>569</v>
      </c>
    </row>
    <row r="228" spans="1:30" x14ac:dyDescent="0.25">
      <c r="A228">
        <v>111</v>
      </c>
      <c r="B228">
        <v>1486</v>
      </c>
      <c r="C228" t="s">
        <v>570</v>
      </c>
      <c r="D228" t="s">
        <v>551</v>
      </c>
      <c r="E228" t="s">
        <v>109</v>
      </c>
      <c r="F228" t="s">
        <v>571</v>
      </c>
      <c r="G228" t="str">
        <f>"00250221"</f>
        <v>00250221</v>
      </c>
      <c r="H228" t="s">
        <v>572</v>
      </c>
      <c r="I228">
        <v>0</v>
      </c>
      <c r="J228">
        <v>0</v>
      </c>
      <c r="K228">
        <v>0</v>
      </c>
      <c r="L228">
        <v>0</v>
      </c>
      <c r="M228">
        <v>100</v>
      </c>
      <c r="N228">
        <v>70</v>
      </c>
      <c r="O228">
        <v>0</v>
      </c>
      <c r="P228">
        <v>30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573</v>
      </c>
    </row>
    <row r="229" spans="1:30" x14ac:dyDescent="0.25">
      <c r="H229" t="s">
        <v>574</v>
      </c>
    </row>
    <row r="230" spans="1:30" x14ac:dyDescent="0.25">
      <c r="A230">
        <v>112</v>
      </c>
      <c r="B230">
        <v>1820</v>
      </c>
      <c r="C230" t="s">
        <v>575</v>
      </c>
      <c r="D230" t="s">
        <v>167</v>
      </c>
      <c r="E230" t="s">
        <v>94</v>
      </c>
      <c r="F230" t="s">
        <v>576</v>
      </c>
      <c r="G230" t="str">
        <f>"201412003800"</f>
        <v>201412003800</v>
      </c>
      <c r="H230" t="s">
        <v>577</v>
      </c>
      <c r="I230">
        <v>0</v>
      </c>
      <c r="J230">
        <v>0</v>
      </c>
      <c r="K230">
        <v>0</v>
      </c>
      <c r="L230">
        <v>260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578</v>
      </c>
    </row>
    <row r="231" spans="1:30" x14ac:dyDescent="0.25">
      <c r="H231" t="s">
        <v>579</v>
      </c>
    </row>
    <row r="232" spans="1:30" x14ac:dyDescent="0.25">
      <c r="A232">
        <v>113</v>
      </c>
      <c r="B232">
        <v>1323</v>
      </c>
      <c r="C232" t="s">
        <v>580</v>
      </c>
      <c r="D232" t="s">
        <v>581</v>
      </c>
      <c r="E232" t="s">
        <v>582</v>
      </c>
      <c r="F232" t="s">
        <v>583</v>
      </c>
      <c r="G232" t="str">
        <f>"201410001603"</f>
        <v>201410001603</v>
      </c>
      <c r="H232" t="s">
        <v>133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584</v>
      </c>
    </row>
    <row r="233" spans="1:30" x14ac:dyDescent="0.25">
      <c r="H233" t="s">
        <v>585</v>
      </c>
    </row>
    <row r="234" spans="1:30" x14ac:dyDescent="0.25">
      <c r="A234">
        <v>114</v>
      </c>
      <c r="B234">
        <v>5006</v>
      </c>
      <c r="C234" t="s">
        <v>586</v>
      </c>
      <c r="D234" t="s">
        <v>109</v>
      </c>
      <c r="E234" t="s">
        <v>218</v>
      </c>
      <c r="F234" t="s">
        <v>587</v>
      </c>
      <c r="G234" t="str">
        <f>"201410000974"</f>
        <v>201410000974</v>
      </c>
      <c r="H234" t="s">
        <v>588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50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589</v>
      </c>
    </row>
    <row r="235" spans="1:30" x14ac:dyDescent="0.25">
      <c r="H235" t="s">
        <v>590</v>
      </c>
    </row>
    <row r="236" spans="1:30" x14ac:dyDescent="0.25">
      <c r="A236">
        <v>115</v>
      </c>
      <c r="B236">
        <v>907</v>
      </c>
      <c r="C236" t="s">
        <v>591</v>
      </c>
      <c r="D236" t="s">
        <v>229</v>
      </c>
      <c r="E236" t="s">
        <v>328</v>
      </c>
      <c r="F236" t="s">
        <v>592</v>
      </c>
      <c r="G236" t="str">
        <f>"00308475"</f>
        <v>00308475</v>
      </c>
      <c r="H236">
        <v>770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60</v>
      </c>
      <c r="W236">
        <v>420</v>
      </c>
      <c r="X236">
        <v>0</v>
      </c>
      <c r="Z236">
        <v>1</v>
      </c>
      <c r="AA236">
        <v>0</v>
      </c>
      <c r="AB236">
        <v>24</v>
      </c>
      <c r="AC236">
        <v>408</v>
      </c>
      <c r="AD236">
        <v>1668</v>
      </c>
    </row>
    <row r="237" spans="1:30" x14ac:dyDescent="0.25">
      <c r="H237">
        <v>1046</v>
      </c>
    </row>
    <row r="238" spans="1:30" x14ac:dyDescent="0.25">
      <c r="A238">
        <v>116</v>
      </c>
      <c r="B238">
        <v>1818</v>
      </c>
      <c r="C238" t="s">
        <v>593</v>
      </c>
      <c r="D238" t="s">
        <v>75</v>
      </c>
      <c r="E238" t="s">
        <v>14</v>
      </c>
      <c r="F238" t="s">
        <v>594</v>
      </c>
      <c r="G238" t="str">
        <f>"200801005565"</f>
        <v>200801005565</v>
      </c>
      <c r="H238" t="s">
        <v>595</v>
      </c>
      <c r="I238">
        <v>0</v>
      </c>
      <c r="J238">
        <v>0</v>
      </c>
      <c r="K238">
        <v>0</v>
      </c>
      <c r="L238">
        <v>200</v>
      </c>
      <c r="M238">
        <v>30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596</v>
      </c>
    </row>
    <row r="239" spans="1:30" x14ac:dyDescent="0.25">
      <c r="H239" t="s">
        <v>597</v>
      </c>
    </row>
    <row r="240" spans="1:30" x14ac:dyDescent="0.25">
      <c r="A240">
        <v>117</v>
      </c>
      <c r="B240">
        <v>3284</v>
      </c>
      <c r="C240" t="s">
        <v>98</v>
      </c>
      <c r="D240" t="s">
        <v>162</v>
      </c>
      <c r="E240" t="s">
        <v>14</v>
      </c>
      <c r="F240" t="s">
        <v>598</v>
      </c>
      <c r="G240" t="str">
        <f>"00348513"</f>
        <v>00348513</v>
      </c>
      <c r="H240" t="s">
        <v>514</v>
      </c>
      <c r="I240">
        <v>150</v>
      </c>
      <c r="J240">
        <v>0</v>
      </c>
      <c r="K240">
        <v>0</v>
      </c>
      <c r="L240">
        <v>200</v>
      </c>
      <c r="M240">
        <v>0</v>
      </c>
      <c r="N240">
        <v>50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68</v>
      </c>
      <c r="W240">
        <v>476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599</v>
      </c>
    </row>
    <row r="241" spans="1:30" x14ac:dyDescent="0.25">
      <c r="H241" t="s">
        <v>600</v>
      </c>
    </row>
    <row r="242" spans="1:30" x14ac:dyDescent="0.25">
      <c r="A242">
        <v>118</v>
      </c>
      <c r="B242">
        <v>4684</v>
      </c>
      <c r="C242" t="s">
        <v>601</v>
      </c>
      <c r="D242" t="s">
        <v>602</v>
      </c>
      <c r="E242" t="s">
        <v>69</v>
      </c>
      <c r="F242" t="s">
        <v>603</v>
      </c>
      <c r="G242" t="str">
        <f>"201402010454"</f>
        <v>201402010454</v>
      </c>
      <c r="H242" t="s">
        <v>220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30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604</v>
      </c>
    </row>
    <row r="243" spans="1:30" x14ac:dyDescent="0.25">
      <c r="H243" t="s">
        <v>605</v>
      </c>
    </row>
    <row r="244" spans="1:30" x14ac:dyDescent="0.25">
      <c r="A244">
        <v>119</v>
      </c>
      <c r="B244">
        <v>4572</v>
      </c>
      <c r="C244" t="s">
        <v>606</v>
      </c>
      <c r="D244" t="s">
        <v>68</v>
      </c>
      <c r="E244" t="s">
        <v>115</v>
      </c>
      <c r="F244" t="s">
        <v>607</v>
      </c>
      <c r="G244" t="str">
        <f>"201504005131"</f>
        <v>201504005131</v>
      </c>
      <c r="H244" t="s">
        <v>260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608</v>
      </c>
    </row>
    <row r="245" spans="1:30" x14ac:dyDescent="0.25">
      <c r="H245" t="s">
        <v>609</v>
      </c>
    </row>
    <row r="246" spans="1:30" x14ac:dyDescent="0.25">
      <c r="A246">
        <v>120</v>
      </c>
      <c r="B246">
        <v>598</v>
      </c>
      <c r="C246" t="s">
        <v>209</v>
      </c>
      <c r="D246" t="s">
        <v>610</v>
      </c>
      <c r="E246" t="s">
        <v>14</v>
      </c>
      <c r="F246" t="s">
        <v>611</v>
      </c>
      <c r="G246" t="str">
        <f>"201409002572"</f>
        <v>201409002572</v>
      </c>
      <c r="H246" t="s">
        <v>612</v>
      </c>
      <c r="I246">
        <v>0</v>
      </c>
      <c r="J246">
        <v>0</v>
      </c>
      <c r="K246">
        <v>0</v>
      </c>
      <c r="L246">
        <v>200</v>
      </c>
      <c r="M246">
        <v>30</v>
      </c>
      <c r="N246">
        <v>70</v>
      </c>
      <c r="O246">
        <v>30</v>
      </c>
      <c r="P246">
        <v>0</v>
      </c>
      <c r="Q246">
        <v>0</v>
      </c>
      <c r="R246">
        <v>50</v>
      </c>
      <c r="S246">
        <v>0</v>
      </c>
      <c r="T246">
        <v>0</v>
      </c>
      <c r="U246">
        <v>0</v>
      </c>
      <c r="V246">
        <v>80</v>
      </c>
      <c r="W246">
        <v>560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613</v>
      </c>
    </row>
    <row r="247" spans="1:30" x14ac:dyDescent="0.25">
      <c r="H247" t="s">
        <v>614</v>
      </c>
    </row>
    <row r="248" spans="1:30" x14ac:dyDescent="0.25">
      <c r="A248">
        <v>121</v>
      </c>
      <c r="B248">
        <v>598</v>
      </c>
      <c r="C248" t="s">
        <v>209</v>
      </c>
      <c r="D248" t="s">
        <v>610</v>
      </c>
      <c r="E248" t="s">
        <v>14</v>
      </c>
      <c r="F248" t="s">
        <v>611</v>
      </c>
      <c r="G248" t="str">
        <f>"201409002572"</f>
        <v>201409002572</v>
      </c>
      <c r="H248" t="s">
        <v>612</v>
      </c>
      <c r="I248">
        <v>0</v>
      </c>
      <c r="J248">
        <v>0</v>
      </c>
      <c r="K248">
        <v>0</v>
      </c>
      <c r="L248">
        <v>200</v>
      </c>
      <c r="M248">
        <v>30</v>
      </c>
      <c r="N248">
        <v>70</v>
      </c>
      <c r="O248">
        <v>30</v>
      </c>
      <c r="P248">
        <v>0</v>
      </c>
      <c r="Q248">
        <v>0</v>
      </c>
      <c r="R248">
        <v>50</v>
      </c>
      <c r="S248">
        <v>0</v>
      </c>
      <c r="T248">
        <v>0</v>
      </c>
      <c r="U248">
        <v>0</v>
      </c>
      <c r="V248">
        <v>80</v>
      </c>
      <c r="W248">
        <v>560</v>
      </c>
      <c r="X248">
        <v>6</v>
      </c>
      <c r="Y248">
        <v>1036</v>
      </c>
      <c r="Z248">
        <v>0</v>
      </c>
      <c r="AA248">
        <v>0</v>
      </c>
      <c r="AB248">
        <v>0</v>
      </c>
      <c r="AC248">
        <v>0</v>
      </c>
      <c r="AD248" t="s">
        <v>613</v>
      </c>
    </row>
    <row r="249" spans="1:30" x14ac:dyDescent="0.25">
      <c r="H249" t="s">
        <v>614</v>
      </c>
    </row>
    <row r="250" spans="1:30" x14ac:dyDescent="0.25">
      <c r="A250">
        <v>122</v>
      </c>
      <c r="B250">
        <v>2464</v>
      </c>
      <c r="C250" t="s">
        <v>615</v>
      </c>
      <c r="D250" t="s">
        <v>229</v>
      </c>
      <c r="E250" t="s">
        <v>75</v>
      </c>
      <c r="F250" t="s">
        <v>616</v>
      </c>
      <c r="G250" t="str">
        <f>"201402011647"</f>
        <v>201402011647</v>
      </c>
      <c r="H250" t="s">
        <v>231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617</v>
      </c>
    </row>
    <row r="251" spans="1:30" x14ac:dyDescent="0.25">
      <c r="H251" t="s">
        <v>618</v>
      </c>
    </row>
    <row r="252" spans="1:30" x14ac:dyDescent="0.25">
      <c r="A252">
        <v>123</v>
      </c>
      <c r="B252">
        <v>2318</v>
      </c>
      <c r="C252" t="s">
        <v>619</v>
      </c>
      <c r="D252" t="s">
        <v>20</v>
      </c>
      <c r="E252" t="s">
        <v>218</v>
      </c>
      <c r="F252" t="s">
        <v>620</v>
      </c>
      <c r="G252" t="str">
        <f>"200801000993"</f>
        <v>200801000993</v>
      </c>
      <c r="H252" t="s">
        <v>433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30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621</v>
      </c>
    </row>
    <row r="253" spans="1:30" x14ac:dyDescent="0.25">
      <c r="H253" t="s">
        <v>622</v>
      </c>
    </row>
    <row r="254" spans="1:30" x14ac:dyDescent="0.25">
      <c r="A254">
        <v>124</v>
      </c>
      <c r="B254">
        <v>1790</v>
      </c>
      <c r="C254" t="s">
        <v>623</v>
      </c>
      <c r="D254" t="s">
        <v>551</v>
      </c>
      <c r="E254" t="s">
        <v>624</v>
      </c>
      <c r="F254" t="s">
        <v>625</v>
      </c>
      <c r="G254" t="str">
        <f>"00320267"</f>
        <v>00320267</v>
      </c>
      <c r="H254" t="s">
        <v>121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50</v>
      </c>
      <c r="P254">
        <v>0</v>
      </c>
      <c r="Q254">
        <v>0</v>
      </c>
      <c r="R254">
        <v>30</v>
      </c>
      <c r="S254">
        <v>0</v>
      </c>
      <c r="T254">
        <v>0</v>
      </c>
      <c r="U254">
        <v>0</v>
      </c>
      <c r="V254">
        <v>80</v>
      </c>
      <c r="W254">
        <v>560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626</v>
      </c>
    </row>
    <row r="255" spans="1:30" x14ac:dyDescent="0.25">
      <c r="H255" t="s">
        <v>627</v>
      </c>
    </row>
    <row r="256" spans="1:30" x14ac:dyDescent="0.25">
      <c r="A256">
        <v>125</v>
      </c>
      <c r="B256">
        <v>3370</v>
      </c>
      <c r="C256" t="s">
        <v>628</v>
      </c>
      <c r="D256" t="s">
        <v>328</v>
      </c>
      <c r="E256" t="s">
        <v>109</v>
      </c>
      <c r="F256" t="s">
        <v>629</v>
      </c>
      <c r="G256" t="str">
        <f>"00343709"</f>
        <v>00343709</v>
      </c>
      <c r="H256" t="s">
        <v>630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631</v>
      </c>
    </row>
    <row r="257" spans="1:30" x14ac:dyDescent="0.25">
      <c r="H257" t="s">
        <v>632</v>
      </c>
    </row>
    <row r="258" spans="1:30" x14ac:dyDescent="0.25">
      <c r="A258">
        <v>126</v>
      </c>
      <c r="B258">
        <v>263</v>
      </c>
      <c r="C258" t="s">
        <v>633</v>
      </c>
      <c r="D258" t="s">
        <v>634</v>
      </c>
      <c r="E258" t="s">
        <v>94</v>
      </c>
      <c r="F258" t="s">
        <v>635</v>
      </c>
      <c r="G258" t="str">
        <f>"201507001281"</f>
        <v>201507001281</v>
      </c>
      <c r="H258" t="s">
        <v>174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50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636</v>
      </c>
    </row>
    <row r="259" spans="1:30" x14ac:dyDescent="0.25">
      <c r="H259" t="s">
        <v>637</v>
      </c>
    </row>
    <row r="260" spans="1:30" x14ac:dyDescent="0.25">
      <c r="A260">
        <v>127</v>
      </c>
      <c r="B260">
        <v>3670</v>
      </c>
      <c r="C260" t="s">
        <v>638</v>
      </c>
      <c r="D260" t="s">
        <v>69</v>
      </c>
      <c r="E260" t="s">
        <v>109</v>
      </c>
      <c r="F260" t="s">
        <v>639</v>
      </c>
      <c r="G260" t="str">
        <f>"201410010050"</f>
        <v>201410010050</v>
      </c>
      <c r="H260" t="s">
        <v>58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640</v>
      </c>
    </row>
    <row r="261" spans="1:30" x14ac:dyDescent="0.25">
      <c r="H261" t="s">
        <v>641</v>
      </c>
    </row>
    <row r="262" spans="1:30" x14ac:dyDescent="0.25">
      <c r="A262">
        <v>128</v>
      </c>
      <c r="B262">
        <v>333</v>
      </c>
      <c r="C262" t="s">
        <v>642</v>
      </c>
      <c r="D262" t="s">
        <v>14</v>
      </c>
      <c r="E262" t="s">
        <v>264</v>
      </c>
      <c r="F262" t="s">
        <v>643</v>
      </c>
      <c r="G262" t="str">
        <f>"201504004167"</f>
        <v>201504004167</v>
      </c>
      <c r="H262" t="s">
        <v>58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60</v>
      </c>
      <c r="W262">
        <v>420</v>
      </c>
      <c r="X262">
        <v>0</v>
      </c>
      <c r="Z262">
        <v>0</v>
      </c>
      <c r="AA262">
        <v>0</v>
      </c>
      <c r="AB262">
        <v>24</v>
      </c>
      <c r="AC262">
        <v>408</v>
      </c>
      <c r="AD262" t="s">
        <v>640</v>
      </c>
    </row>
    <row r="263" spans="1:30" x14ac:dyDescent="0.25">
      <c r="H263" t="s">
        <v>644</v>
      </c>
    </row>
    <row r="264" spans="1:30" x14ac:dyDescent="0.25">
      <c r="A264">
        <v>129</v>
      </c>
      <c r="B264">
        <v>743</v>
      </c>
      <c r="C264" t="s">
        <v>645</v>
      </c>
      <c r="D264" t="s">
        <v>75</v>
      </c>
      <c r="E264" t="s">
        <v>32</v>
      </c>
      <c r="F264" t="s">
        <v>646</v>
      </c>
      <c r="G264" t="str">
        <f>"200802001733"</f>
        <v>200802001733</v>
      </c>
      <c r="H264" t="s">
        <v>231</v>
      </c>
      <c r="I264">
        <v>0</v>
      </c>
      <c r="J264">
        <v>0</v>
      </c>
      <c r="K264">
        <v>0</v>
      </c>
      <c r="L264">
        <v>200</v>
      </c>
      <c r="M264">
        <v>30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647</v>
      </c>
    </row>
    <row r="265" spans="1:30" x14ac:dyDescent="0.25">
      <c r="H265" t="s">
        <v>648</v>
      </c>
    </row>
    <row r="266" spans="1:30" x14ac:dyDescent="0.25">
      <c r="A266">
        <v>130</v>
      </c>
      <c r="B266">
        <v>2628</v>
      </c>
      <c r="C266" t="s">
        <v>649</v>
      </c>
      <c r="D266" t="s">
        <v>485</v>
      </c>
      <c r="E266" t="s">
        <v>14</v>
      </c>
      <c r="F266" t="s">
        <v>650</v>
      </c>
      <c r="G266" t="str">
        <f>"00129351"</f>
        <v>00129351</v>
      </c>
      <c r="H266" t="s">
        <v>651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70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74</v>
      </c>
      <c r="W266">
        <v>518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652</v>
      </c>
    </row>
    <row r="267" spans="1:30" x14ac:dyDescent="0.25">
      <c r="H267" t="s">
        <v>653</v>
      </c>
    </row>
    <row r="268" spans="1:30" x14ac:dyDescent="0.25">
      <c r="A268">
        <v>131</v>
      </c>
      <c r="B268">
        <v>2791</v>
      </c>
      <c r="C268" t="s">
        <v>654</v>
      </c>
      <c r="D268" t="s">
        <v>655</v>
      </c>
      <c r="E268" t="s">
        <v>94</v>
      </c>
      <c r="F268" t="s">
        <v>656</v>
      </c>
      <c r="G268" t="str">
        <f>"00369055"</f>
        <v>00369055</v>
      </c>
      <c r="H268" t="s">
        <v>392</v>
      </c>
      <c r="I268">
        <v>0</v>
      </c>
      <c r="J268">
        <v>0</v>
      </c>
      <c r="K268">
        <v>0</v>
      </c>
      <c r="L268">
        <v>0</v>
      </c>
      <c r="M268">
        <v>100</v>
      </c>
      <c r="N268">
        <v>70</v>
      </c>
      <c r="O268">
        <v>0</v>
      </c>
      <c r="P268">
        <v>50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657</v>
      </c>
    </row>
    <row r="269" spans="1:30" x14ac:dyDescent="0.25">
      <c r="H269" t="s">
        <v>170</v>
      </c>
    </row>
    <row r="270" spans="1:30" x14ac:dyDescent="0.25">
      <c r="A270">
        <v>132</v>
      </c>
      <c r="B270">
        <v>4196</v>
      </c>
      <c r="C270" t="s">
        <v>658</v>
      </c>
      <c r="D270" t="s">
        <v>659</v>
      </c>
      <c r="E270" t="s">
        <v>115</v>
      </c>
      <c r="F270" t="s">
        <v>660</v>
      </c>
      <c r="G270" t="str">
        <f>"200801005520"</f>
        <v>200801005520</v>
      </c>
      <c r="H270" t="s">
        <v>376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50</v>
      </c>
      <c r="O270">
        <v>30</v>
      </c>
      <c r="P270">
        <v>30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60</v>
      </c>
      <c r="W270">
        <v>420</v>
      </c>
      <c r="X270">
        <v>0</v>
      </c>
      <c r="Z270">
        <v>0</v>
      </c>
      <c r="AA270">
        <v>0</v>
      </c>
      <c r="AB270">
        <v>24</v>
      </c>
      <c r="AC270">
        <v>408</v>
      </c>
      <c r="AD270" t="s">
        <v>661</v>
      </c>
    </row>
    <row r="271" spans="1:30" x14ac:dyDescent="0.25">
      <c r="H271" t="s">
        <v>662</v>
      </c>
    </row>
    <row r="272" spans="1:30" x14ac:dyDescent="0.25">
      <c r="A272">
        <v>133</v>
      </c>
      <c r="B272">
        <v>4610</v>
      </c>
      <c r="C272" t="s">
        <v>663</v>
      </c>
      <c r="D272" t="s">
        <v>664</v>
      </c>
      <c r="E272" t="s">
        <v>75</v>
      </c>
      <c r="F272" t="s">
        <v>665</v>
      </c>
      <c r="G272" t="str">
        <f>"00142236"</f>
        <v>00142236</v>
      </c>
      <c r="H272" t="s">
        <v>666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50</v>
      </c>
      <c r="O272">
        <v>0</v>
      </c>
      <c r="P272">
        <v>50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667</v>
      </c>
    </row>
    <row r="273" spans="1:30" x14ac:dyDescent="0.25">
      <c r="H273" t="s">
        <v>668</v>
      </c>
    </row>
    <row r="274" spans="1:30" x14ac:dyDescent="0.25">
      <c r="A274">
        <v>134</v>
      </c>
      <c r="B274">
        <v>2247</v>
      </c>
      <c r="C274" t="s">
        <v>669</v>
      </c>
      <c r="D274" t="s">
        <v>670</v>
      </c>
      <c r="E274" t="s">
        <v>14</v>
      </c>
      <c r="F274" t="s">
        <v>671</v>
      </c>
      <c r="G274" t="str">
        <f>"201406016167"</f>
        <v>201406016167</v>
      </c>
      <c r="H274" t="s">
        <v>672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673</v>
      </c>
    </row>
    <row r="275" spans="1:30" x14ac:dyDescent="0.25">
      <c r="H275" t="s">
        <v>674</v>
      </c>
    </row>
    <row r="276" spans="1:30" x14ac:dyDescent="0.25">
      <c r="A276">
        <v>135</v>
      </c>
      <c r="B276">
        <v>1581</v>
      </c>
      <c r="C276" t="s">
        <v>675</v>
      </c>
      <c r="D276" t="s">
        <v>264</v>
      </c>
      <c r="E276" t="s">
        <v>69</v>
      </c>
      <c r="F276" t="s">
        <v>676</v>
      </c>
      <c r="G276" t="str">
        <f>"00284210"</f>
        <v>00284210</v>
      </c>
      <c r="H276" t="s">
        <v>523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677</v>
      </c>
    </row>
    <row r="277" spans="1:30" x14ac:dyDescent="0.25">
      <c r="H277" t="s">
        <v>678</v>
      </c>
    </row>
    <row r="278" spans="1:30" x14ac:dyDescent="0.25">
      <c r="A278">
        <v>136</v>
      </c>
      <c r="B278">
        <v>1733</v>
      </c>
      <c r="C278" t="s">
        <v>679</v>
      </c>
      <c r="D278" t="s">
        <v>94</v>
      </c>
      <c r="E278" t="s">
        <v>20</v>
      </c>
      <c r="F278" t="s">
        <v>680</v>
      </c>
      <c r="G278" t="str">
        <f>"00298082"</f>
        <v>00298082</v>
      </c>
      <c r="H278" t="s">
        <v>681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30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682</v>
      </c>
    </row>
    <row r="279" spans="1:30" x14ac:dyDescent="0.25">
      <c r="H279">
        <v>1045</v>
      </c>
    </row>
    <row r="280" spans="1:30" x14ac:dyDescent="0.25">
      <c r="A280">
        <v>137</v>
      </c>
      <c r="B280">
        <v>2148</v>
      </c>
      <c r="C280" t="s">
        <v>683</v>
      </c>
      <c r="D280" t="s">
        <v>684</v>
      </c>
      <c r="E280" t="s">
        <v>328</v>
      </c>
      <c r="F280" t="s">
        <v>685</v>
      </c>
      <c r="G280" t="str">
        <f>"00117729"</f>
        <v>00117729</v>
      </c>
      <c r="H280" t="s">
        <v>686</v>
      </c>
      <c r="I280">
        <v>150</v>
      </c>
      <c r="J280">
        <v>0</v>
      </c>
      <c r="K280">
        <v>0</v>
      </c>
      <c r="L280">
        <v>0</v>
      </c>
      <c r="M280">
        <v>0</v>
      </c>
      <c r="N280">
        <v>50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687</v>
      </c>
    </row>
    <row r="281" spans="1:30" x14ac:dyDescent="0.25">
      <c r="H281" t="s">
        <v>688</v>
      </c>
    </row>
    <row r="282" spans="1:30" x14ac:dyDescent="0.25">
      <c r="A282">
        <v>138</v>
      </c>
      <c r="B282">
        <v>1430</v>
      </c>
      <c r="C282" t="s">
        <v>689</v>
      </c>
      <c r="D282" t="s">
        <v>162</v>
      </c>
      <c r="E282" t="s">
        <v>302</v>
      </c>
      <c r="F282" t="s">
        <v>690</v>
      </c>
      <c r="G282" t="str">
        <f>"00025789"</f>
        <v>00025789</v>
      </c>
      <c r="H282" t="s">
        <v>295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60</v>
      </c>
      <c r="W282">
        <v>420</v>
      </c>
      <c r="X282">
        <v>0</v>
      </c>
      <c r="Z282">
        <v>0</v>
      </c>
      <c r="AA282">
        <v>0</v>
      </c>
      <c r="AB282">
        <v>24</v>
      </c>
      <c r="AC282">
        <v>408</v>
      </c>
      <c r="AD282" t="s">
        <v>687</v>
      </c>
    </row>
    <row r="283" spans="1:30" x14ac:dyDescent="0.25">
      <c r="H283" t="s">
        <v>691</v>
      </c>
    </row>
    <row r="284" spans="1:30" x14ac:dyDescent="0.25">
      <c r="A284">
        <v>139</v>
      </c>
      <c r="B284">
        <v>3112</v>
      </c>
      <c r="C284" t="s">
        <v>692</v>
      </c>
      <c r="D284" t="s">
        <v>75</v>
      </c>
      <c r="E284" t="s">
        <v>15</v>
      </c>
      <c r="F284" t="s">
        <v>693</v>
      </c>
      <c r="G284" t="str">
        <f>"00350251"</f>
        <v>00350251</v>
      </c>
      <c r="H284" t="s">
        <v>694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70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30</v>
      </c>
      <c r="W284">
        <v>210</v>
      </c>
      <c r="X284">
        <v>0</v>
      </c>
      <c r="Z284">
        <v>0</v>
      </c>
      <c r="AA284">
        <v>0</v>
      </c>
      <c r="AB284">
        <v>24</v>
      </c>
      <c r="AC284">
        <v>408</v>
      </c>
      <c r="AD284" t="s">
        <v>695</v>
      </c>
    </row>
    <row r="285" spans="1:30" x14ac:dyDescent="0.25">
      <c r="H285" t="s">
        <v>388</v>
      </c>
    </row>
    <row r="286" spans="1:30" x14ac:dyDescent="0.25">
      <c r="A286">
        <v>140</v>
      </c>
      <c r="B286">
        <v>4607</v>
      </c>
      <c r="C286" t="s">
        <v>696</v>
      </c>
      <c r="D286" t="s">
        <v>32</v>
      </c>
      <c r="E286" t="s">
        <v>14</v>
      </c>
      <c r="F286" t="s">
        <v>697</v>
      </c>
      <c r="G286" t="str">
        <f>"201504003706"</f>
        <v>201504003706</v>
      </c>
      <c r="H286" t="s">
        <v>416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50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698</v>
      </c>
    </row>
    <row r="287" spans="1:30" x14ac:dyDescent="0.25">
      <c r="H287">
        <v>1037</v>
      </c>
    </row>
    <row r="288" spans="1:30" x14ac:dyDescent="0.25">
      <c r="A288">
        <v>141</v>
      </c>
      <c r="B288">
        <v>4899</v>
      </c>
      <c r="C288" t="s">
        <v>699</v>
      </c>
      <c r="D288" t="s">
        <v>19</v>
      </c>
      <c r="E288" t="s">
        <v>397</v>
      </c>
      <c r="F288" t="s">
        <v>700</v>
      </c>
      <c r="G288" t="str">
        <f>"201402012062"</f>
        <v>201402012062</v>
      </c>
      <c r="H288" t="s">
        <v>46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701</v>
      </c>
    </row>
    <row r="289" spans="1:30" x14ac:dyDescent="0.25">
      <c r="H289" t="s">
        <v>702</v>
      </c>
    </row>
    <row r="290" spans="1:30" x14ac:dyDescent="0.25">
      <c r="A290">
        <v>142</v>
      </c>
      <c r="B290">
        <v>2363</v>
      </c>
      <c r="C290" t="s">
        <v>703</v>
      </c>
      <c r="D290" t="s">
        <v>172</v>
      </c>
      <c r="E290" t="s">
        <v>61</v>
      </c>
      <c r="F290" t="s">
        <v>704</v>
      </c>
      <c r="G290" t="str">
        <f>"201504001481"</f>
        <v>201504001481</v>
      </c>
      <c r="H290" t="s">
        <v>392</v>
      </c>
      <c r="I290">
        <v>0</v>
      </c>
      <c r="J290">
        <v>0</v>
      </c>
      <c r="K290">
        <v>0</v>
      </c>
      <c r="L290">
        <v>0</v>
      </c>
      <c r="M290">
        <v>100</v>
      </c>
      <c r="N290">
        <v>70</v>
      </c>
      <c r="O290">
        <v>0</v>
      </c>
      <c r="P290">
        <v>30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705</v>
      </c>
    </row>
    <row r="291" spans="1:30" x14ac:dyDescent="0.25">
      <c r="H291" t="s">
        <v>706</v>
      </c>
    </row>
    <row r="292" spans="1:30" x14ac:dyDescent="0.25">
      <c r="A292">
        <v>143</v>
      </c>
      <c r="B292">
        <v>277</v>
      </c>
      <c r="C292" t="s">
        <v>707</v>
      </c>
      <c r="D292" t="s">
        <v>708</v>
      </c>
      <c r="E292" t="s">
        <v>709</v>
      </c>
      <c r="F292" t="s">
        <v>710</v>
      </c>
      <c r="G292" t="str">
        <f>"00246867"</f>
        <v>00246867</v>
      </c>
      <c r="H292" t="s">
        <v>711</v>
      </c>
      <c r="I292">
        <v>150</v>
      </c>
      <c r="J292">
        <v>0</v>
      </c>
      <c r="K292">
        <v>0</v>
      </c>
      <c r="L292">
        <v>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712</v>
      </c>
    </row>
    <row r="293" spans="1:30" x14ac:dyDescent="0.25">
      <c r="H293" t="s">
        <v>713</v>
      </c>
    </row>
    <row r="294" spans="1:30" x14ac:dyDescent="0.25">
      <c r="A294">
        <v>144</v>
      </c>
      <c r="B294">
        <v>5250</v>
      </c>
      <c r="C294" t="s">
        <v>714</v>
      </c>
      <c r="D294" t="s">
        <v>715</v>
      </c>
      <c r="E294" t="s">
        <v>716</v>
      </c>
      <c r="F294" t="s">
        <v>717</v>
      </c>
      <c r="G294" t="str">
        <f>"00363409"</f>
        <v>00363409</v>
      </c>
      <c r="H294" t="s">
        <v>718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60</v>
      </c>
      <c r="W294">
        <v>420</v>
      </c>
      <c r="X294">
        <v>0</v>
      </c>
      <c r="Z294">
        <v>0</v>
      </c>
      <c r="AA294">
        <v>0</v>
      </c>
      <c r="AB294">
        <v>24</v>
      </c>
      <c r="AC294">
        <v>408</v>
      </c>
      <c r="AD294" t="s">
        <v>719</v>
      </c>
    </row>
    <row r="295" spans="1:30" x14ac:dyDescent="0.25">
      <c r="H295" t="s">
        <v>720</v>
      </c>
    </row>
    <row r="296" spans="1:30" x14ac:dyDescent="0.25">
      <c r="A296">
        <v>145</v>
      </c>
      <c r="B296">
        <v>3310</v>
      </c>
      <c r="C296" t="s">
        <v>721</v>
      </c>
      <c r="D296" t="s">
        <v>56</v>
      </c>
      <c r="E296" t="s">
        <v>722</v>
      </c>
      <c r="F296" t="s">
        <v>723</v>
      </c>
      <c r="G296" t="str">
        <f>"00158791"</f>
        <v>00158791</v>
      </c>
      <c r="H296" t="s">
        <v>433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6</v>
      </c>
      <c r="Y296" t="s">
        <v>256</v>
      </c>
      <c r="Z296">
        <v>0</v>
      </c>
      <c r="AA296">
        <v>0</v>
      </c>
      <c r="AB296">
        <v>0</v>
      </c>
      <c r="AC296">
        <v>0</v>
      </c>
      <c r="AD296" t="s">
        <v>724</v>
      </c>
    </row>
    <row r="297" spans="1:30" x14ac:dyDescent="0.25">
      <c r="H297" t="s">
        <v>725</v>
      </c>
    </row>
    <row r="298" spans="1:30" x14ac:dyDescent="0.25">
      <c r="A298">
        <v>146</v>
      </c>
      <c r="B298">
        <v>3310</v>
      </c>
      <c r="C298" t="s">
        <v>721</v>
      </c>
      <c r="D298" t="s">
        <v>56</v>
      </c>
      <c r="E298" t="s">
        <v>722</v>
      </c>
      <c r="F298" t="s">
        <v>723</v>
      </c>
      <c r="G298" t="str">
        <f>"00158791"</f>
        <v>00158791</v>
      </c>
      <c r="H298" t="s">
        <v>433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724</v>
      </c>
    </row>
    <row r="299" spans="1:30" x14ac:dyDescent="0.25">
      <c r="H299" t="s">
        <v>725</v>
      </c>
    </row>
    <row r="300" spans="1:30" x14ac:dyDescent="0.25">
      <c r="A300">
        <v>147</v>
      </c>
      <c r="B300">
        <v>2808</v>
      </c>
      <c r="C300" t="s">
        <v>726</v>
      </c>
      <c r="D300" t="s">
        <v>479</v>
      </c>
      <c r="E300" t="s">
        <v>162</v>
      </c>
      <c r="F300" t="s">
        <v>727</v>
      </c>
      <c r="G300" t="str">
        <f>"00214563"</f>
        <v>00214563</v>
      </c>
      <c r="H300" t="s">
        <v>433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724</v>
      </c>
    </row>
    <row r="301" spans="1:30" x14ac:dyDescent="0.25">
      <c r="H301">
        <v>1038</v>
      </c>
    </row>
    <row r="302" spans="1:30" x14ac:dyDescent="0.25">
      <c r="A302">
        <v>148</v>
      </c>
      <c r="B302">
        <v>1775</v>
      </c>
      <c r="C302" t="s">
        <v>728</v>
      </c>
      <c r="D302" t="s">
        <v>109</v>
      </c>
      <c r="E302" t="s">
        <v>61</v>
      </c>
      <c r="F302" t="s">
        <v>729</v>
      </c>
      <c r="G302" t="str">
        <f>"201410001792"</f>
        <v>201410001792</v>
      </c>
      <c r="H302" t="s">
        <v>304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30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730</v>
      </c>
    </row>
    <row r="303" spans="1:30" x14ac:dyDescent="0.25">
      <c r="H303" t="s">
        <v>731</v>
      </c>
    </row>
    <row r="304" spans="1:30" x14ac:dyDescent="0.25">
      <c r="A304">
        <v>149</v>
      </c>
      <c r="B304">
        <v>1034</v>
      </c>
      <c r="C304" t="s">
        <v>732</v>
      </c>
      <c r="D304" t="s">
        <v>109</v>
      </c>
      <c r="E304" t="s">
        <v>14</v>
      </c>
      <c r="F304" t="s">
        <v>733</v>
      </c>
      <c r="G304" t="str">
        <f>"200802004768"</f>
        <v>200802004768</v>
      </c>
      <c r="H304" t="s">
        <v>278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30</v>
      </c>
      <c r="O304">
        <v>30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734</v>
      </c>
    </row>
    <row r="305" spans="1:30" x14ac:dyDescent="0.25">
      <c r="H305">
        <v>1045</v>
      </c>
    </row>
    <row r="306" spans="1:30" x14ac:dyDescent="0.25">
      <c r="A306">
        <v>150</v>
      </c>
      <c r="B306">
        <v>861</v>
      </c>
      <c r="C306" t="s">
        <v>321</v>
      </c>
      <c r="D306" t="s">
        <v>735</v>
      </c>
      <c r="E306" t="s">
        <v>15</v>
      </c>
      <c r="F306" t="s">
        <v>736</v>
      </c>
      <c r="G306" t="str">
        <f>"201406004434"</f>
        <v>201406004434</v>
      </c>
      <c r="H306" t="s">
        <v>260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737</v>
      </c>
    </row>
    <row r="307" spans="1:30" x14ac:dyDescent="0.25">
      <c r="H307" t="s">
        <v>738</v>
      </c>
    </row>
    <row r="308" spans="1:30" x14ac:dyDescent="0.25">
      <c r="A308">
        <v>151</v>
      </c>
      <c r="B308">
        <v>2865</v>
      </c>
      <c r="C308" t="s">
        <v>739</v>
      </c>
      <c r="D308" t="s">
        <v>414</v>
      </c>
      <c r="E308" t="s">
        <v>722</v>
      </c>
      <c r="F308" t="s">
        <v>740</v>
      </c>
      <c r="G308" t="str">
        <f>"201409004863"</f>
        <v>201409004863</v>
      </c>
      <c r="H308" t="s">
        <v>121</v>
      </c>
      <c r="I308">
        <v>0</v>
      </c>
      <c r="J308">
        <v>0</v>
      </c>
      <c r="K308">
        <v>0</v>
      </c>
      <c r="L308">
        <v>260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741</v>
      </c>
    </row>
    <row r="309" spans="1:30" x14ac:dyDescent="0.25">
      <c r="H309" t="s">
        <v>742</v>
      </c>
    </row>
    <row r="310" spans="1:30" x14ac:dyDescent="0.25">
      <c r="A310">
        <v>152</v>
      </c>
      <c r="B310">
        <v>2037</v>
      </c>
      <c r="C310" t="s">
        <v>223</v>
      </c>
      <c r="D310" t="s">
        <v>69</v>
      </c>
      <c r="E310" t="s">
        <v>32</v>
      </c>
      <c r="F310" t="s">
        <v>224</v>
      </c>
      <c r="G310" t="str">
        <f>"201409003655"</f>
        <v>201409003655</v>
      </c>
      <c r="H310" t="s">
        <v>225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743</v>
      </c>
    </row>
    <row r="311" spans="1:30" x14ac:dyDescent="0.25">
      <c r="H311" t="s">
        <v>227</v>
      </c>
    </row>
    <row r="312" spans="1:30" x14ac:dyDescent="0.25">
      <c r="A312">
        <v>153</v>
      </c>
      <c r="B312">
        <v>2293</v>
      </c>
      <c r="C312" t="s">
        <v>744</v>
      </c>
      <c r="D312" t="s">
        <v>479</v>
      </c>
      <c r="E312" t="s">
        <v>218</v>
      </c>
      <c r="F312" t="s">
        <v>745</v>
      </c>
      <c r="G312" t="str">
        <f>"00325389"</f>
        <v>00325389</v>
      </c>
      <c r="H312" t="s">
        <v>64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746</v>
      </c>
    </row>
    <row r="313" spans="1:30" x14ac:dyDescent="0.25">
      <c r="H313" t="s">
        <v>747</v>
      </c>
    </row>
    <row r="314" spans="1:30" x14ac:dyDescent="0.25">
      <c r="A314">
        <v>154</v>
      </c>
      <c r="B314">
        <v>4192</v>
      </c>
      <c r="C314" t="s">
        <v>748</v>
      </c>
      <c r="D314" t="s">
        <v>189</v>
      </c>
      <c r="E314" t="s">
        <v>75</v>
      </c>
      <c r="F314" t="s">
        <v>749</v>
      </c>
      <c r="G314" t="str">
        <f>"200809001210"</f>
        <v>200809001210</v>
      </c>
      <c r="H314" t="s">
        <v>750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751</v>
      </c>
    </row>
    <row r="315" spans="1:30" x14ac:dyDescent="0.25">
      <c r="H315" t="s">
        <v>752</v>
      </c>
    </row>
    <row r="316" spans="1:30" x14ac:dyDescent="0.25">
      <c r="A316">
        <v>155</v>
      </c>
      <c r="B316">
        <v>921</v>
      </c>
      <c r="C316" t="s">
        <v>753</v>
      </c>
      <c r="D316" t="s">
        <v>15</v>
      </c>
      <c r="E316" t="s">
        <v>162</v>
      </c>
      <c r="F316" t="s">
        <v>754</v>
      </c>
      <c r="G316" t="str">
        <f>"201409006496"</f>
        <v>201409006496</v>
      </c>
      <c r="H316" t="s">
        <v>750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751</v>
      </c>
    </row>
    <row r="317" spans="1:30" x14ac:dyDescent="0.25">
      <c r="H317" t="s">
        <v>755</v>
      </c>
    </row>
    <row r="318" spans="1:30" x14ac:dyDescent="0.25">
      <c r="A318">
        <v>156</v>
      </c>
      <c r="B318">
        <v>762</v>
      </c>
      <c r="C318" t="s">
        <v>756</v>
      </c>
      <c r="D318" t="s">
        <v>125</v>
      </c>
      <c r="E318" t="s">
        <v>32</v>
      </c>
      <c r="F318" t="s">
        <v>757</v>
      </c>
      <c r="G318" t="str">
        <f>"00265618"</f>
        <v>00265618</v>
      </c>
      <c r="H318" t="s">
        <v>758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759</v>
      </c>
    </row>
    <row r="319" spans="1:30" x14ac:dyDescent="0.25">
      <c r="H319">
        <v>1046</v>
      </c>
    </row>
    <row r="320" spans="1:30" x14ac:dyDescent="0.25">
      <c r="A320">
        <v>157</v>
      </c>
      <c r="B320">
        <v>3316</v>
      </c>
      <c r="C320" t="s">
        <v>760</v>
      </c>
      <c r="D320" t="s">
        <v>69</v>
      </c>
      <c r="E320" t="s">
        <v>14</v>
      </c>
      <c r="F320" t="s">
        <v>761</v>
      </c>
      <c r="G320" t="str">
        <f>"201504003449"</f>
        <v>201504003449</v>
      </c>
      <c r="H320" t="s">
        <v>269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762</v>
      </c>
    </row>
    <row r="321" spans="1:30" x14ac:dyDescent="0.25">
      <c r="H321" t="s">
        <v>763</v>
      </c>
    </row>
    <row r="322" spans="1:30" x14ac:dyDescent="0.25">
      <c r="A322">
        <v>158</v>
      </c>
      <c r="B322">
        <v>1795</v>
      </c>
      <c r="C322" t="s">
        <v>764</v>
      </c>
      <c r="D322" t="s">
        <v>75</v>
      </c>
      <c r="E322" t="s">
        <v>229</v>
      </c>
      <c r="F322" t="s">
        <v>765</v>
      </c>
      <c r="G322" t="str">
        <f>"00144282"</f>
        <v>00144282</v>
      </c>
      <c r="H322" t="s">
        <v>630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766</v>
      </c>
    </row>
    <row r="323" spans="1:30" x14ac:dyDescent="0.25">
      <c r="H323" t="s">
        <v>767</v>
      </c>
    </row>
    <row r="324" spans="1:30" x14ac:dyDescent="0.25">
      <c r="A324">
        <v>159</v>
      </c>
      <c r="B324">
        <v>1414</v>
      </c>
      <c r="C324" t="s">
        <v>768</v>
      </c>
      <c r="D324" t="s">
        <v>68</v>
      </c>
      <c r="E324" t="s">
        <v>75</v>
      </c>
      <c r="F324" t="s">
        <v>769</v>
      </c>
      <c r="G324" t="str">
        <f>"200801005166"</f>
        <v>200801005166</v>
      </c>
      <c r="H324" t="s">
        <v>274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770</v>
      </c>
    </row>
    <row r="325" spans="1:30" x14ac:dyDescent="0.25">
      <c r="H325" t="s">
        <v>574</v>
      </c>
    </row>
    <row r="326" spans="1:30" x14ac:dyDescent="0.25">
      <c r="A326">
        <v>160</v>
      </c>
      <c r="B326">
        <v>1213</v>
      </c>
      <c r="C326" t="s">
        <v>771</v>
      </c>
      <c r="D326" t="s">
        <v>119</v>
      </c>
      <c r="E326" t="s">
        <v>69</v>
      </c>
      <c r="F326" t="s">
        <v>772</v>
      </c>
      <c r="G326" t="str">
        <f>"201510004237"</f>
        <v>201510004237</v>
      </c>
      <c r="H326" t="s">
        <v>773</v>
      </c>
      <c r="I326">
        <v>0</v>
      </c>
      <c r="J326">
        <v>0</v>
      </c>
      <c r="K326">
        <v>0</v>
      </c>
      <c r="L326">
        <v>260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774</v>
      </c>
    </row>
    <row r="327" spans="1:30" x14ac:dyDescent="0.25">
      <c r="H327" t="s">
        <v>775</v>
      </c>
    </row>
    <row r="328" spans="1:30" x14ac:dyDescent="0.25">
      <c r="A328">
        <v>161</v>
      </c>
      <c r="B328">
        <v>462</v>
      </c>
      <c r="C328" t="s">
        <v>776</v>
      </c>
      <c r="D328" t="s">
        <v>777</v>
      </c>
      <c r="E328" t="s">
        <v>75</v>
      </c>
      <c r="F328" t="s">
        <v>778</v>
      </c>
      <c r="G328" t="str">
        <f>"200801001727"</f>
        <v>200801001727</v>
      </c>
      <c r="H328">
        <v>726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30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>
        <v>1614</v>
      </c>
    </row>
    <row r="329" spans="1:30" x14ac:dyDescent="0.25">
      <c r="H329" t="s">
        <v>779</v>
      </c>
    </row>
    <row r="330" spans="1:30" x14ac:dyDescent="0.25">
      <c r="A330">
        <v>162</v>
      </c>
      <c r="B330">
        <v>3261</v>
      </c>
      <c r="C330" t="s">
        <v>780</v>
      </c>
      <c r="D330" t="s">
        <v>781</v>
      </c>
      <c r="E330" t="s">
        <v>218</v>
      </c>
      <c r="F330" t="s">
        <v>782</v>
      </c>
      <c r="G330" t="str">
        <f>"201402006972"</f>
        <v>201402006972</v>
      </c>
      <c r="H330" t="s">
        <v>783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50</v>
      </c>
      <c r="Q330">
        <v>0</v>
      </c>
      <c r="R330">
        <v>30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784</v>
      </c>
    </row>
    <row r="331" spans="1:30" x14ac:dyDescent="0.25">
      <c r="H331" t="s">
        <v>785</v>
      </c>
    </row>
    <row r="332" spans="1:30" x14ac:dyDescent="0.25">
      <c r="A332">
        <v>163</v>
      </c>
      <c r="B332">
        <v>3682</v>
      </c>
      <c r="C332" t="s">
        <v>786</v>
      </c>
      <c r="D332" t="s">
        <v>69</v>
      </c>
      <c r="E332" t="s">
        <v>282</v>
      </c>
      <c r="F332" t="s">
        <v>787</v>
      </c>
      <c r="G332" t="str">
        <f>"200712004554"</f>
        <v>200712004554</v>
      </c>
      <c r="H332" t="s">
        <v>672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788</v>
      </c>
    </row>
    <row r="333" spans="1:30" x14ac:dyDescent="0.25">
      <c r="H333" t="s">
        <v>789</v>
      </c>
    </row>
    <row r="334" spans="1:30" x14ac:dyDescent="0.25">
      <c r="A334">
        <v>164</v>
      </c>
      <c r="B334">
        <v>3136</v>
      </c>
      <c r="C334" t="s">
        <v>790</v>
      </c>
      <c r="D334" t="s">
        <v>27</v>
      </c>
      <c r="E334" t="s">
        <v>479</v>
      </c>
      <c r="F334" t="s">
        <v>791</v>
      </c>
      <c r="G334" t="str">
        <f>"00365321"</f>
        <v>00365321</v>
      </c>
      <c r="H334" t="s">
        <v>416</v>
      </c>
      <c r="I334">
        <v>150</v>
      </c>
      <c r="J334">
        <v>0</v>
      </c>
      <c r="K334">
        <v>0</v>
      </c>
      <c r="L334">
        <v>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792</v>
      </c>
    </row>
    <row r="335" spans="1:30" x14ac:dyDescent="0.25">
      <c r="H335">
        <v>1038</v>
      </c>
    </row>
    <row r="336" spans="1:30" x14ac:dyDescent="0.25">
      <c r="A336">
        <v>165</v>
      </c>
      <c r="B336">
        <v>3254</v>
      </c>
      <c r="C336" t="s">
        <v>793</v>
      </c>
      <c r="D336" t="s">
        <v>794</v>
      </c>
      <c r="E336" t="s">
        <v>795</v>
      </c>
      <c r="F336" t="s">
        <v>796</v>
      </c>
      <c r="G336" t="str">
        <f>"00339140"</f>
        <v>00339140</v>
      </c>
      <c r="H336">
        <v>748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>
        <v>1606</v>
      </c>
    </row>
    <row r="337" spans="1:30" x14ac:dyDescent="0.25">
      <c r="H337" t="s">
        <v>797</v>
      </c>
    </row>
    <row r="338" spans="1:30" x14ac:dyDescent="0.25">
      <c r="A338">
        <v>166</v>
      </c>
      <c r="B338">
        <v>1850</v>
      </c>
      <c r="C338" t="s">
        <v>798</v>
      </c>
      <c r="D338" t="s">
        <v>189</v>
      </c>
      <c r="E338" t="s">
        <v>81</v>
      </c>
      <c r="F338" t="s">
        <v>799</v>
      </c>
      <c r="G338" t="str">
        <f>"200802010788"</f>
        <v>200802010788</v>
      </c>
      <c r="H338" t="s">
        <v>345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800</v>
      </c>
    </row>
    <row r="339" spans="1:30" x14ac:dyDescent="0.25">
      <c r="H339">
        <v>1035</v>
      </c>
    </row>
    <row r="340" spans="1:30" x14ac:dyDescent="0.25">
      <c r="A340">
        <v>167</v>
      </c>
      <c r="B340">
        <v>3258</v>
      </c>
      <c r="C340" t="s">
        <v>801</v>
      </c>
      <c r="D340" t="s">
        <v>68</v>
      </c>
      <c r="E340" t="s">
        <v>14</v>
      </c>
      <c r="F340" t="s">
        <v>802</v>
      </c>
      <c r="G340" t="str">
        <f>"201504004539"</f>
        <v>201504004539</v>
      </c>
      <c r="H340" t="s">
        <v>40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803</v>
      </c>
    </row>
    <row r="341" spans="1:30" x14ac:dyDescent="0.25">
      <c r="H341" t="s">
        <v>804</v>
      </c>
    </row>
    <row r="342" spans="1:30" x14ac:dyDescent="0.25">
      <c r="A342">
        <v>168</v>
      </c>
      <c r="B342">
        <v>1351</v>
      </c>
      <c r="C342" t="s">
        <v>805</v>
      </c>
      <c r="D342" t="s">
        <v>69</v>
      </c>
      <c r="E342" t="s">
        <v>109</v>
      </c>
      <c r="F342" t="s">
        <v>806</v>
      </c>
      <c r="G342" t="str">
        <f>"00222148"</f>
        <v>00222148</v>
      </c>
      <c r="H342" t="s">
        <v>231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30</v>
      </c>
      <c r="O342">
        <v>0</v>
      </c>
      <c r="P342">
        <v>30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77</v>
      </c>
      <c r="W342">
        <v>539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807</v>
      </c>
    </row>
    <row r="343" spans="1:30" x14ac:dyDescent="0.25">
      <c r="H343" t="s">
        <v>808</v>
      </c>
    </row>
    <row r="344" spans="1:30" x14ac:dyDescent="0.25">
      <c r="A344">
        <v>169</v>
      </c>
      <c r="B344">
        <v>4124</v>
      </c>
      <c r="C344" t="s">
        <v>809</v>
      </c>
      <c r="D344" t="s">
        <v>810</v>
      </c>
      <c r="E344" t="s">
        <v>109</v>
      </c>
      <c r="F344" t="s">
        <v>811</v>
      </c>
      <c r="G344" t="str">
        <f>"00362896"</f>
        <v>00362896</v>
      </c>
      <c r="H344" t="s">
        <v>248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30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70</v>
      </c>
      <c r="W344">
        <v>490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812</v>
      </c>
    </row>
    <row r="345" spans="1:30" x14ac:dyDescent="0.25">
      <c r="H345" t="s">
        <v>813</v>
      </c>
    </row>
    <row r="346" spans="1:30" x14ac:dyDescent="0.25">
      <c r="A346">
        <v>170</v>
      </c>
      <c r="B346">
        <v>4280</v>
      </c>
      <c r="C346" t="s">
        <v>814</v>
      </c>
      <c r="D346" t="s">
        <v>68</v>
      </c>
      <c r="E346" t="s">
        <v>15</v>
      </c>
      <c r="F346" t="s">
        <v>815</v>
      </c>
      <c r="G346" t="str">
        <f>"201409006082"</f>
        <v>201409006082</v>
      </c>
      <c r="H346" t="s">
        <v>816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0</v>
      </c>
      <c r="P346">
        <v>0</v>
      </c>
      <c r="Q346">
        <v>30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6</v>
      </c>
      <c r="Y346">
        <v>1043</v>
      </c>
      <c r="Z346">
        <v>0</v>
      </c>
      <c r="AA346">
        <v>0</v>
      </c>
      <c r="AB346">
        <v>0</v>
      </c>
      <c r="AC346">
        <v>0</v>
      </c>
      <c r="AD346" t="s">
        <v>817</v>
      </c>
    </row>
    <row r="347" spans="1:30" x14ac:dyDescent="0.25">
      <c r="H347" t="s">
        <v>818</v>
      </c>
    </row>
    <row r="348" spans="1:30" x14ac:dyDescent="0.25">
      <c r="A348">
        <v>171</v>
      </c>
      <c r="B348">
        <v>4280</v>
      </c>
      <c r="C348" t="s">
        <v>814</v>
      </c>
      <c r="D348" t="s">
        <v>68</v>
      </c>
      <c r="E348" t="s">
        <v>15</v>
      </c>
      <c r="F348" t="s">
        <v>815</v>
      </c>
      <c r="G348" t="str">
        <f>"201409006082"</f>
        <v>201409006082</v>
      </c>
      <c r="H348" t="s">
        <v>816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70</v>
      </c>
      <c r="O348">
        <v>0</v>
      </c>
      <c r="P348">
        <v>0</v>
      </c>
      <c r="Q348">
        <v>30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817</v>
      </c>
    </row>
    <row r="349" spans="1:30" x14ac:dyDescent="0.25">
      <c r="H349" t="s">
        <v>818</v>
      </c>
    </row>
    <row r="350" spans="1:30" x14ac:dyDescent="0.25">
      <c r="A350">
        <v>172</v>
      </c>
      <c r="B350">
        <v>2975</v>
      </c>
      <c r="C350" t="s">
        <v>819</v>
      </c>
      <c r="D350" t="s">
        <v>670</v>
      </c>
      <c r="E350" t="s">
        <v>14</v>
      </c>
      <c r="F350" t="s">
        <v>820</v>
      </c>
      <c r="G350" t="str">
        <f>"201412004278"</f>
        <v>201412004278</v>
      </c>
      <c r="H350" t="s">
        <v>821</v>
      </c>
      <c r="I350">
        <v>0</v>
      </c>
      <c r="J350">
        <v>0</v>
      </c>
      <c r="K350">
        <v>0</v>
      </c>
      <c r="L350">
        <v>0</v>
      </c>
      <c r="M350">
        <v>100</v>
      </c>
      <c r="N350">
        <v>70</v>
      </c>
      <c r="O350">
        <v>50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822</v>
      </c>
    </row>
    <row r="351" spans="1:30" x14ac:dyDescent="0.25">
      <c r="H351" t="s">
        <v>823</v>
      </c>
    </row>
    <row r="352" spans="1:30" x14ac:dyDescent="0.25">
      <c r="A352">
        <v>173</v>
      </c>
      <c r="B352">
        <v>2250</v>
      </c>
      <c r="C352" t="s">
        <v>824</v>
      </c>
      <c r="D352" t="s">
        <v>825</v>
      </c>
      <c r="E352" t="s">
        <v>826</v>
      </c>
      <c r="F352" t="s">
        <v>827</v>
      </c>
      <c r="G352" t="str">
        <f>"201504004379"</f>
        <v>201504004379</v>
      </c>
      <c r="H352">
        <v>770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80</v>
      </c>
      <c r="W352">
        <v>560</v>
      </c>
      <c r="X352">
        <v>0</v>
      </c>
      <c r="Z352">
        <v>0</v>
      </c>
      <c r="AA352">
        <v>0</v>
      </c>
      <c r="AB352">
        <v>0</v>
      </c>
      <c r="AC352">
        <v>0</v>
      </c>
      <c r="AD352">
        <v>1600</v>
      </c>
    </row>
    <row r="353" spans="1:30" x14ac:dyDescent="0.25">
      <c r="H353" t="s">
        <v>828</v>
      </c>
    </row>
    <row r="354" spans="1:30" x14ac:dyDescent="0.25">
      <c r="A354">
        <v>174</v>
      </c>
      <c r="B354">
        <v>4023</v>
      </c>
      <c r="C354" t="s">
        <v>790</v>
      </c>
      <c r="D354" t="s">
        <v>109</v>
      </c>
      <c r="E354" t="s">
        <v>479</v>
      </c>
      <c r="F354" t="s">
        <v>829</v>
      </c>
      <c r="G354" t="str">
        <f>"00335058"</f>
        <v>00335058</v>
      </c>
      <c r="H354" t="s">
        <v>830</v>
      </c>
      <c r="I354">
        <v>150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831</v>
      </c>
    </row>
    <row r="355" spans="1:30" x14ac:dyDescent="0.25">
      <c r="H355" t="s">
        <v>832</v>
      </c>
    </row>
    <row r="356" spans="1:30" x14ac:dyDescent="0.25">
      <c r="A356">
        <v>175</v>
      </c>
      <c r="B356">
        <v>3166</v>
      </c>
      <c r="C356" t="s">
        <v>833</v>
      </c>
      <c r="D356" t="s">
        <v>14</v>
      </c>
      <c r="E356" t="s">
        <v>282</v>
      </c>
      <c r="F356" t="s">
        <v>834</v>
      </c>
      <c r="G356" t="str">
        <f>"00345167"</f>
        <v>00345167</v>
      </c>
      <c r="H356" t="s">
        <v>835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0</v>
      </c>
      <c r="P356">
        <v>0</v>
      </c>
      <c r="Q356">
        <v>30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836</v>
      </c>
    </row>
    <row r="357" spans="1:30" x14ac:dyDescent="0.25">
      <c r="H357">
        <v>1034</v>
      </c>
    </row>
    <row r="358" spans="1:30" x14ac:dyDescent="0.25">
      <c r="A358">
        <v>176</v>
      </c>
      <c r="B358">
        <v>4692</v>
      </c>
      <c r="C358" t="s">
        <v>837</v>
      </c>
      <c r="D358" t="s">
        <v>610</v>
      </c>
      <c r="E358" t="s">
        <v>14</v>
      </c>
      <c r="F358" t="s">
        <v>838</v>
      </c>
      <c r="G358" t="str">
        <f>"00139561"</f>
        <v>00139561</v>
      </c>
      <c r="H358" t="s">
        <v>839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77</v>
      </c>
      <c r="W358">
        <v>539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836</v>
      </c>
    </row>
    <row r="359" spans="1:30" x14ac:dyDescent="0.25">
      <c r="H359" t="s">
        <v>840</v>
      </c>
    </row>
    <row r="360" spans="1:30" x14ac:dyDescent="0.25">
      <c r="A360">
        <v>177</v>
      </c>
      <c r="B360">
        <v>4925</v>
      </c>
      <c r="C360" t="s">
        <v>841</v>
      </c>
      <c r="D360" t="s">
        <v>167</v>
      </c>
      <c r="E360" t="s">
        <v>14</v>
      </c>
      <c r="F360" t="s">
        <v>842</v>
      </c>
      <c r="G360" t="str">
        <f>"00362523"</f>
        <v>00362523</v>
      </c>
      <c r="H360">
        <v>737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>
        <v>1595</v>
      </c>
    </row>
    <row r="361" spans="1:30" x14ac:dyDescent="0.25">
      <c r="H361" t="s">
        <v>843</v>
      </c>
    </row>
    <row r="362" spans="1:30" x14ac:dyDescent="0.25">
      <c r="A362">
        <v>178</v>
      </c>
      <c r="B362">
        <v>3973</v>
      </c>
      <c r="C362" t="s">
        <v>844</v>
      </c>
      <c r="D362" t="s">
        <v>459</v>
      </c>
      <c r="E362" t="s">
        <v>15</v>
      </c>
      <c r="F362" t="s">
        <v>845</v>
      </c>
      <c r="G362" t="str">
        <f>"201504004037"</f>
        <v>201504004037</v>
      </c>
      <c r="H362" t="s">
        <v>846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847</v>
      </c>
    </row>
    <row r="363" spans="1:30" x14ac:dyDescent="0.25">
      <c r="H363" t="s">
        <v>848</v>
      </c>
    </row>
    <row r="364" spans="1:30" x14ac:dyDescent="0.25">
      <c r="A364">
        <v>179</v>
      </c>
      <c r="B364">
        <v>4991</v>
      </c>
      <c r="C364" t="s">
        <v>849</v>
      </c>
      <c r="D364" t="s">
        <v>69</v>
      </c>
      <c r="E364" t="s">
        <v>75</v>
      </c>
      <c r="F364" t="s">
        <v>850</v>
      </c>
      <c r="G364" t="str">
        <f>"201410008509"</f>
        <v>201410008509</v>
      </c>
      <c r="H364" t="s">
        <v>758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80</v>
      </c>
      <c r="W364">
        <v>560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851</v>
      </c>
    </row>
    <row r="365" spans="1:30" x14ac:dyDescent="0.25">
      <c r="H365" t="s">
        <v>852</v>
      </c>
    </row>
    <row r="366" spans="1:30" x14ac:dyDescent="0.25">
      <c r="A366">
        <v>180</v>
      </c>
      <c r="B366">
        <v>1181</v>
      </c>
      <c r="C366" t="s">
        <v>853</v>
      </c>
      <c r="D366" t="s">
        <v>854</v>
      </c>
      <c r="E366" t="s">
        <v>855</v>
      </c>
      <c r="F366" t="s">
        <v>856</v>
      </c>
      <c r="G366" t="str">
        <f>"201411001963"</f>
        <v>201411001963</v>
      </c>
      <c r="H366">
        <v>770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>
        <v>1588</v>
      </c>
    </row>
    <row r="367" spans="1:30" x14ac:dyDescent="0.25">
      <c r="H367" t="s">
        <v>857</v>
      </c>
    </row>
    <row r="368" spans="1:30" x14ac:dyDescent="0.25">
      <c r="A368">
        <v>181</v>
      </c>
      <c r="B368">
        <v>549</v>
      </c>
      <c r="C368" t="s">
        <v>858</v>
      </c>
      <c r="D368" t="s">
        <v>859</v>
      </c>
      <c r="E368" t="s">
        <v>115</v>
      </c>
      <c r="F368" t="s">
        <v>860</v>
      </c>
      <c r="G368" t="str">
        <f>"201504004924"</f>
        <v>201504004924</v>
      </c>
      <c r="H368" t="s">
        <v>861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30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80</v>
      </c>
      <c r="W368">
        <v>560</v>
      </c>
      <c r="X368">
        <v>6</v>
      </c>
      <c r="Y368">
        <v>1039</v>
      </c>
      <c r="Z368">
        <v>0</v>
      </c>
      <c r="AA368">
        <v>0</v>
      </c>
      <c r="AB368">
        <v>0</v>
      </c>
      <c r="AC368">
        <v>0</v>
      </c>
      <c r="AD368" t="s">
        <v>862</v>
      </c>
    </row>
    <row r="369" spans="1:30" x14ac:dyDescent="0.25">
      <c r="H369">
        <v>1039</v>
      </c>
    </row>
    <row r="370" spans="1:30" x14ac:dyDescent="0.25">
      <c r="A370">
        <v>182</v>
      </c>
      <c r="B370">
        <v>3966</v>
      </c>
      <c r="C370" t="s">
        <v>863</v>
      </c>
      <c r="D370" t="s">
        <v>864</v>
      </c>
      <c r="E370" t="s">
        <v>19</v>
      </c>
      <c r="F370" t="s">
        <v>865</v>
      </c>
      <c r="G370" t="str">
        <f>"00107211"</f>
        <v>00107211</v>
      </c>
      <c r="H370" t="s">
        <v>666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866</v>
      </c>
    </row>
    <row r="371" spans="1:30" x14ac:dyDescent="0.25">
      <c r="H371" t="s">
        <v>867</v>
      </c>
    </row>
    <row r="372" spans="1:30" x14ac:dyDescent="0.25">
      <c r="A372">
        <v>183</v>
      </c>
      <c r="B372">
        <v>1861</v>
      </c>
      <c r="C372" t="s">
        <v>868</v>
      </c>
      <c r="D372" t="s">
        <v>94</v>
      </c>
      <c r="E372" t="s">
        <v>332</v>
      </c>
      <c r="F372" t="s">
        <v>869</v>
      </c>
      <c r="G372" t="str">
        <f>"00143349"</f>
        <v>00143349</v>
      </c>
      <c r="H372">
        <v>759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1577</v>
      </c>
    </row>
    <row r="373" spans="1:30" x14ac:dyDescent="0.25">
      <c r="H373" t="s">
        <v>870</v>
      </c>
    </row>
    <row r="374" spans="1:30" x14ac:dyDescent="0.25">
      <c r="A374">
        <v>184</v>
      </c>
      <c r="B374">
        <v>4259</v>
      </c>
      <c r="C374" t="s">
        <v>871</v>
      </c>
      <c r="D374" t="s">
        <v>872</v>
      </c>
      <c r="E374" t="s">
        <v>873</v>
      </c>
      <c r="F374" t="s">
        <v>874</v>
      </c>
      <c r="G374" t="str">
        <f>"00040082"</f>
        <v>00040082</v>
      </c>
      <c r="H374" t="s">
        <v>274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875</v>
      </c>
    </row>
    <row r="375" spans="1:30" x14ac:dyDescent="0.25">
      <c r="H375" t="s">
        <v>876</v>
      </c>
    </row>
    <row r="376" spans="1:30" x14ac:dyDescent="0.25">
      <c r="A376">
        <v>185</v>
      </c>
      <c r="B376">
        <v>1241</v>
      </c>
      <c r="C376" t="s">
        <v>877</v>
      </c>
      <c r="D376" t="s">
        <v>94</v>
      </c>
      <c r="E376" t="s">
        <v>437</v>
      </c>
      <c r="F376" t="s">
        <v>878</v>
      </c>
      <c r="G376" t="str">
        <f>"201504001320"</f>
        <v>201504001320</v>
      </c>
      <c r="H376" t="s">
        <v>207</v>
      </c>
      <c r="I376">
        <v>0</v>
      </c>
      <c r="J376">
        <v>0</v>
      </c>
      <c r="K376">
        <v>0</v>
      </c>
      <c r="L376">
        <v>0</v>
      </c>
      <c r="M376">
        <v>100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70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879</v>
      </c>
    </row>
    <row r="377" spans="1:30" x14ac:dyDescent="0.25">
      <c r="H377" t="s">
        <v>880</v>
      </c>
    </row>
    <row r="378" spans="1:30" x14ac:dyDescent="0.25">
      <c r="A378">
        <v>186</v>
      </c>
      <c r="B378">
        <v>4986</v>
      </c>
      <c r="C378" t="s">
        <v>858</v>
      </c>
      <c r="D378" t="s">
        <v>189</v>
      </c>
      <c r="E378" t="s">
        <v>218</v>
      </c>
      <c r="F378" t="s">
        <v>881</v>
      </c>
      <c r="G378" t="str">
        <f>"201410001488"</f>
        <v>201410001488</v>
      </c>
      <c r="H378" t="s">
        <v>376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30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56</v>
      </c>
      <c r="W378">
        <v>392</v>
      </c>
      <c r="X378">
        <v>0</v>
      </c>
      <c r="Z378">
        <v>0</v>
      </c>
      <c r="AA378">
        <v>0</v>
      </c>
      <c r="AB378">
        <v>24</v>
      </c>
      <c r="AC378">
        <v>408</v>
      </c>
      <c r="AD378" t="s">
        <v>882</v>
      </c>
    </row>
    <row r="379" spans="1:30" x14ac:dyDescent="0.25">
      <c r="H379" t="s">
        <v>388</v>
      </c>
    </row>
    <row r="380" spans="1:30" x14ac:dyDescent="0.25">
      <c r="A380">
        <v>187</v>
      </c>
      <c r="B380">
        <v>1998</v>
      </c>
      <c r="C380" t="s">
        <v>883</v>
      </c>
      <c r="D380" t="s">
        <v>884</v>
      </c>
      <c r="E380" t="s">
        <v>69</v>
      </c>
      <c r="F380" t="s">
        <v>885</v>
      </c>
      <c r="G380" t="str">
        <f>"00043480"</f>
        <v>00043480</v>
      </c>
      <c r="H380">
        <v>737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70</v>
      </c>
      <c r="O380">
        <v>30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18</v>
      </c>
      <c r="W380">
        <v>126</v>
      </c>
      <c r="X380">
        <v>0</v>
      </c>
      <c r="Z380">
        <v>0</v>
      </c>
      <c r="AA380">
        <v>0</v>
      </c>
      <c r="AB380">
        <v>24</v>
      </c>
      <c r="AC380">
        <v>408</v>
      </c>
      <c r="AD380">
        <v>1571</v>
      </c>
    </row>
    <row r="381" spans="1:30" x14ac:dyDescent="0.25">
      <c r="H381" t="s">
        <v>388</v>
      </c>
    </row>
    <row r="382" spans="1:30" x14ac:dyDescent="0.25">
      <c r="A382">
        <v>188</v>
      </c>
      <c r="B382">
        <v>2206</v>
      </c>
      <c r="C382" t="s">
        <v>886</v>
      </c>
      <c r="D382" t="s">
        <v>32</v>
      </c>
      <c r="E382" t="s">
        <v>887</v>
      </c>
      <c r="F382" t="s">
        <v>888</v>
      </c>
      <c r="G382" t="str">
        <f>"00219530"</f>
        <v>00219530</v>
      </c>
      <c r="H382" t="s">
        <v>889</v>
      </c>
      <c r="I382">
        <v>0</v>
      </c>
      <c r="J382">
        <v>400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30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13</v>
      </c>
      <c r="W382">
        <v>91</v>
      </c>
      <c r="X382">
        <v>6</v>
      </c>
      <c r="Y382" t="s">
        <v>256</v>
      </c>
      <c r="Z382">
        <v>0</v>
      </c>
      <c r="AA382">
        <v>0</v>
      </c>
      <c r="AB382">
        <v>0</v>
      </c>
      <c r="AC382">
        <v>0</v>
      </c>
      <c r="AD382" t="s">
        <v>890</v>
      </c>
    </row>
    <row r="383" spans="1:30" x14ac:dyDescent="0.25">
      <c r="H383" t="s">
        <v>891</v>
      </c>
    </row>
    <row r="384" spans="1:30" x14ac:dyDescent="0.25">
      <c r="A384">
        <v>189</v>
      </c>
      <c r="B384">
        <v>2206</v>
      </c>
      <c r="C384" t="s">
        <v>886</v>
      </c>
      <c r="D384" t="s">
        <v>32</v>
      </c>
      <c r="E384" t="s">
        <v>887</v>
      </c>
      <c r="F384" t="s">
        <v>888</v>
      </c>
      <c r="G384" t="str">
        <f>"00219530"</f>
        <v>00219530</v>
      </c>
      <c r="H384" t="s">
        <v>889</v>
      </c>
      <c r="I384">
        <v>0</v>
      </c>
      <c r="J384">
        <v>400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30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13</v>
      </c>
      <c r="W384">
        <v>91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890</v>
      </c>
    </row>
    <row r="385" spans="1:30" x14ac:dyDescent="0.25">
      <c r="H385" t="s">
        <v>891</v>
      </c>
    </row>
    <row r="386" spans="1:30" x14ac:dyDescent="0.25">
      <c r="A386">
        <v>190</v>
      </c>
      <c r="B386">
        <v>977</v>
      </c>
      <c r="C386" t="s">
        <v>892</v>
      </c>
      <c r="D386" t="s">
        <v>893</v>
      </c>
      <c r="E386" t="s">
        <v>894</v>
      </c>
      <c r="F386" t="s">
        <v>895</v>
      </c>
      <c r="G386" t="str">
        <f>"201504002727"</f>
        <v>201504002727</v>
      </c>
      <c r="H386" t="s">
        <v>422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31</v>
      </c>
      <c r="W386">
        <v>217</v>
      </c>
      <c r="X386">
        <v>0</v>
      </c>
      <c r="Z386">
        <v>0</v>
      </c>
      <c r="AA386">
        <v>0</v>
      </c>
      <c r="AB386">
        <v>24</v>
      </c>
      <c r="AC386">
        <v>408</v>
      </c>
      <c r="AD386" t="s">
        <v>890</v>
      </c>
    </row>
    <row r="387" spans="1:30" x14ac:dyDescent="0.25">
      <c r="H387">
        <v>1040</v>
      </c>
    </row>
    <row r="388" spans="1:30" x14ac:dyDescent="0.25">
      <c r="A388">
        <v>191</v>
      </c>
      <c r="B388">
        <v>606</v>
      </c>
      <c r="C388" t="s">
        <v>896</v>
      </c>
      <c r="D388" t="s">
        <v>20</v>
      </c>
      <c r="E388" t="s">
        <v>98</v>
      </c>
      <c r="F388" t="s">
        <v>897</v>
      </c>
      <c r="G388" t="str">
        <f>"00018263"</f>
        <v>00018263</v>
      </c>
      <c r="H388" t="s">
        <v>334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70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898</v>
      </c>
    </row>
    <row r="389" spans="1:30" x14ac:dyDescent="0.25">
      <c r="H389">
        <v>1034</v>
      </c>
    </row>
    <row r="390" spans="1:30" x14ac:dyDescent="0.25">
      <c r="A390">
        <v>192</v>
      </c>
      <c r="B390">
        <v>4670</v>
      </c>
      <c r="C390" t="s">
        <v>899</v>
      </c>
      <c r="D390" t="s">
        <v>69</v>
      </c>
      <c r="E390" t="s">
        <v>75</v>
      </c>
      <c r="F390" t="s">
        <v>900</v>
      </c>
      <c r="G390" t="str">
        <f>"201402009741"</f>
        <v>201402009741</v>
      </c>
      <c r="H390" t="s">
        <v>901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902</v>
      </c>
    </row>
    <row r="391" spans="1:30" x14ac:dyDescent="0.25">
      <c r="H391" t="s">
        <v>903</v>
      </c>
    </row>
    <row r="392" spans="1:30" x14ac:dyDescent="0.25">
      <c r="A392">
        <v>193</v>
      </c>
      <c r="B392">
        <v>442</v>
      </c>
      <c r="C392" t="s">
        <v>301</v>
      </c>
      <c r="D392" t="s">
        <v>19</v>
      </c>
      <c r="E392" t="s">
        <v>98</v>
      </c>
      <c r="F392" t="s">
        <v>904</v>
      </c>
      <c r="G392" t="str">
        <f>"00295843"</f>
        <v>00295843</v>
      </c>
      <c r="H392">
        <v>704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>
        <v>1562</v>
      </c>
    </row>
    <row r="393" spans="1:30" x14ac:dyDescent="0.25">
      <c r="H393" t="s">
        <v>905</v>
      </c>
    </row>
    <row r="394" spans="1:30" x14ac:dyDescent="0.25">
      <c r="A394">
        <v>194</v>
      </c>
      <c r="B394">
        <v>843</v>
      </c>
      <c r="C394" t="s">
        <v>906</v>
      </c>
      <c r="D394" t="s">
        <v>68</v>
      </c>
      <c r="E394" t="s">
        <v>384</v>
      </c>
      <c r="F394" t="s">
        <v>907</v>
      </c>
      <c r="G394" t="str">
        <f>"201504003685"</f>
        <v>201504003685</v>
      </c>
      <c r="H394" t="s">
        <v>237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908</v>
      </c>
    </row>
    <row r="395" spans="1:30" x14ac:dyDescent="0.25">
      <c r="H395" t="s">
        <v>909</v>
      </c>
    </row>
    <row r="396" spans="1:30" x14ac:dyDescent="0.25">
      <c r="A396">
        <v>195</v>
      </c>
      <c r="B396">
        <v>4234</v>
      </c>
      <c r="C396" t="s">
        <v>910</v>
      </c>
      <c r="D396" t="s">
        <v>911</v>
      </c>
      <c r="E396" t="s">
        <v>479</v>
      </c>
      <c r="F396" t="s">
        <v>912</v>
      </c>
      <c r="G396" t="str">
        <f>"00150303"</f>
        <v>00150303</v>
      </c>
      <c r="H396" t="s">
        <v>913</v>
      </c>
      <c r="I396">
        <v>0</v>
      </c>
      <c r="J396">
        <v>0</v>
      </c>
      <c r="K396">
        <v>0</v>
      </c>
      <c r="L396">
        <v>0</v>
      </c>
      <c r="M396">
        <v>100</v>
      </c>
      <c r="N396">
        <v>50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914</v>
      </c>
    </row>
    <row r="397" spans="1:30" x14ac:dyDescent="0.25">
      <c r="H397" t="s">
        <v>915</v>
      </c>
    </row>
    <row r="398" spans="1:30" x14ac:dyDescent="0.25">
      <c r="A398">
        <v>196</v>
      </c>
      <c r="B398">
        <v>3137</v>
      </c>
      <c r="C398" t="s">
        <v>916</v>
      </c>
      <c r="D398" t="s">
        <v>917</v>
      </c>
      <c r="E398" t="s">
        <v>918</v>
      </c>
      <c r="F398" t="s">
        <v>919</v>
      </c>
      <c r="G398" t="str">
        <f>"201402008007"</f>
        <v>201402008007</v>
      </c>
      <c r="H398" t="s">
        <v>40</v>
      </c>
      <c r="I398">
        <v>0</v>
      </c>
      <c r="J398">
        <v>0</v>
      </c>
      <c r="K398">
        <v>0</v>
      </c>
      <c r="L398">
        <v>0</v>
      </c>
      <c r="M398">
        <v>100</v>
      </c>
      <c r="N398">
        <v>50</v>
      </c>
      <c r="O398">
        <v>0</v>
      </c>
      <c r="P398">
        <v>0</v>
      </c>
      <c r="Q398">
        <v>0</v>
      </c>
      <c r="R398">
        <v>0</v>
      </c>
      <c r="S398">
        <v>70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1</v>
      </c>
      <c r="AA398">
        <v>0</v>
      </c>
      <c r="AB398">
        <v>0</v>
      </c>
      <c r="AC398">
        <v>0</v>
      </c>
      <c r="AD398" t="s">
        <v>920</v>
      </c>
    </row>
    <row r="399" spans="1:30" x14ac:dyDescent="0.25">
      <c r="H399" t="s">
        <v>921</v>
      </c>
    </row>
    <row r="400" spans="1:30" x14ac:dyDescent="0.25">
      <c r="A400">
        <v>197</v>
      </c>
      <c r="B400">
        <v>4417</v>
      </c>
      <c r="C400" t="s">
        <v>312</v>
      </c>
      <c r="D400" t="s">
        <v>162</v>
      </c>
      <c r="E400" t="s">
        <v>109</v>
      </c>
      <c r="F400" t="s">
        <v>313</v>
      </c>
      <c r="G400" t="str">
        <f>"00335952"</f>
        <v>00335952</v>
      </c>
      <c r="H400">
        <v>715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50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>
        <v>1553</v>
      </c>
    </row>
    <row r="401" spans="1:30" x14ac:dyDescent="0.25">
      <c r="H401" t="s">
        <v>314</v>
      </c>
    </row>
    <row r="402" spans="1:30" x14ac:dyDescent="0.25">
      <c r="A402">
        <v>198</v>
      </c>
      <c r="B402">
        <v>3867</v>
      </c>
      <c r="C402" t="s">
        <v>922</v>
      </c>
      <c r="D402" t="s">
        <v>923</v>
      </c>
      <c r="E402" t="s">
        <v>75</v>
      </c>
      <c r="F402" t="s">
        <v>924</v>
      </c>
      <c r="G402" t="str">
        <f>"00259473"</f>
        <v>00259473</v>
      </c>
      <c r="H402" t="s">
        <v>237</v>
      </c>
      <c r="I402">
        <v>150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925</v>
      </c>
    </row>
    <row r="403" spans="1:30" x14ac:dyDescent="0.25">
      <c r="H403" t="s">
        <v>926</v>
      </c>
    </row>
    <row r="404" spans="1:30" x14ac:dyDescent="0.25">
      <c r="A404">
        <v>199</v>
      </c>
      <c r="B404">
        <v>4545</v>
      </c>
      <c r="C404" t="s">
        <v>927</v>
      </c>
      <c r="D404" t="s">
        <v>928</v>
      </c>
      <c r="E404" t="s">
        <v>162</v>
      </c>
      <c r="F404" t="s">
        <v>929</v>
      </c>
      <c r="G404" t="str">
        <f>"00360575"</f>
        <v>00360575</v>
      </c>
      <c r="H404" t="s">
        <v>269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80</v>
      </c>
      <c r="W404">
        <v>560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930</v>
      </c>
    </row>
    <row r="405" spans="1:30" x14ac:dyDescent="0.25">
      <c r="H405" t="s">
        <v>931</v>
      </c>
    </row>
    <row r="406" spans="1:30" x14ac:dyDescent="0.25">
      <c r="A406">
        <v>200</v>
      </c>
      <c r="B406">
        <v>2315</v>
      </c>
      <c r="C406" t="s">
        <v>932</v>
      </c>
      <c r="D406" t="s">
        <v>933</v>
      </c>
      <c r="E406" t="s">
        <v>69</v>
      </c>
      <c r="F406" t="s">
        <v>934</v>
      </c>
      <c r="G406" t="str">
        <f>"201409001358"</f>
        <v>201409001358</v>
      </c>
      <c r="H406" t="s">
        <v>514</v>
      </c>
      <c r="I406">
        <v>0</v>
      </c>
      <c r="J406">
        <v>0</v>
      </c>
      <c r="K406">
        <v>0</v>
      </c>
      <c r="L406">
        <v>0</v>
      </c>
      <c r="M406">
        <v>100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935</v>
      </c>
    </row>
    <row r="407" spans="1:30" x14ac:dyDescent="0.25">
      <c r="H407" t="s">
        <v>936</v>
      </c>
    </row>
    <row r="408" spans="1:30" x14ac:dyDescent="0.25">
      <c r="A408">
        <v>201</v>
      </c>
      <c r="B408">
        <v>3473</v>
      </c>
      <c r="C408" t="s">
        <v>937</v>
      </c>
      <c r="D408" t="s">
        <v>938</v>
      </c>
      <c r="E408" t="s">
        <v>109</v>
      </c>
      <c r="F408" t="s">
        <v>939</v>
      </c>
      <c r="G408" t="str">
        <f>"201410011119"</f>
        <v>201410011119</v>
      </c>
      <c r="H408" t="s">
        <v>940</v>
      </c>
      <c r="I408">
        <v>0</v>
      </c>
      <c r="J408">
        <v>0</v>
      </c>
      <c r="K408">
        <v>0</v>
      </c>
      <c r="L408">
        <v>0</v>
      </c>
      <c r="M408">
        <v>100</v>
      </c>
      <c r="N408">
        <v>70</v>
      </c>
      <c r="O408">
        <v>30</v>
      </c>
      <c r="P408">
        <v>0</v>
      </c>
      <c r="Q408">
        <v>30</v>
      </c>
      <c r="R408">
        <v>0</v>
      </c>
      <c r="S408">
        <v>0</v>
      </c>
      <c r="T408">
        <v>0</v>
      </c>
      <c r="U408">
        <v>0</v>
      </c>
      <c r="V408">
        <v>77</v>
      </c>
      <c r="W408">
        <v>539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935</v>
      </c>
    </row>
    <row r="409" spans="1:30" x14ac:dyDescent="0.25">
      <c r="H409" t="s">
        <v>941</v>
      </c>
    </row>
    <row r="410" spans="1:30" x14ac:dyDescent="0.25">
      <c r="A410">
        <v>202</v>
      </c>
      <c r="B410">
        <v>4009</v>
      </c>
      <c r="C410" t="s">
        <v>942</v>
      </c>
      <c r="D410" t="s">
        <v>162</v>
      </c>
      <c r="E410" t="s">
        <v>328</v>
      </c>
      <c r="F410" t="s">
        <v>943</v>
      </c>
      <c r="G410" t="str">
        <f>"00365749"</f>
        <v>00365749</v>
      </c>
      <c r="H410" t="s">
        <v>940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73</v>
      </c>
      <c r="W410">
        <v>511</v>
      </c>
      <c r="X410">
        <v>0</v>
      </c>
      <c r="Z410">
        <v>0</v>
      </c>
      <c r="AA410">
        <v>0</v>
      </c>
      <c r="AB410">
        <v>11</v>
      </c>
      <c r="AC410">
        <v>187</v>
      </c>
      <c r="AD410" t="s">
        <v>944</v>
      </c>
    </row>
    <row r="411" spans="1:30" x14ac:dyDescent="0.25">
      <c r="H411" t="s">
        <v>945</v>
      </c>
    </row>
    <row r="412" spans="1:30" x14ac:dyDescent="0.25">
      <c r="A412">
        <v>203</v>
      </c>
      <c r="B412">
        <v>463</v>
      </c>
      <c r="C412" t="s">
        <v>946</v>
      </c>
      <c r="D412" t="s">
        <v>551</v>
      </c>
      <c r="E412" t="s">
        <v>115</v>
      </c>
      <c r="F412" t="s">
        <v>947</v>
      </c>
      <c r="G412" t="str">
        <f>"201504002763"</f>
        <v>201504002763</v>
      </c>
      <c r="H412" t="s">
        <v>278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948</v>
      </c>
    </row>
    <row r="413" spans="1:30" x14ac:dyDescent="0.25">
      <c r="H413" t="s">
        <v>949</v>
      </c>
    </row>
    <row r="414" spans="1:30" x14ac:dyDescent="0.25">
      <c r="A414">
        <v>204</v>
      </c>
      <c r="B414">
        <v>1783</v>
      </c>
      <c r="C414" t="s">
        <v>950</v>
      </c>
      <c r="D414" t="s">
        <v>282</v>
      </c>
      <c r="E414" t="s">
        <v>94</v>
      </c>
      <c r="F414" t="s">
        <v>951</v>
      </c>
      <c r="G414" t="str">
        <f>"00154249"</f>
        <v>00154249</v>
      </c>
      <c r="H414" t="s">
        <v>952</v>
      </c>
      <c r="I414">
        <v>150</v>
      </c>
      <c r="J414">
        <v>0</v>
      </c>
      <c r="K414">
        <v>0</v>
      </c>
      <c r="L414">
        <v>0</v>
      </c>
      <c r="M414">
        <v>100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953</v>
      </c>
    </row>
    <row r="415" spans="1:30" x14ac:dyDescent="0.25">
      <c r="H415" t="s">
        <v>954</v>
      </c>
    </row>
    <row r="416" spans="1:30" x14ac:dyDescent="0.25">
      <c r="A416">
        <v>205</v>
      </c>
      <c r="B416">
        <v>1868</v>
      </c>
      <c r="C416" t="s">
        <v>955</v>
      </c>
      <c r="D416" t="s">
        <v>229</v>
      </c>
      <c r="E416" t="s">
        <v>956</v>
      </c>
      <c r="F416" t="s">
        <v>957</v>
      </c>
      <c r="G416" t="str">
        <f>"201409001238"</f>
        <v>201409001238</v>
      </c>
      <c r="H416" t="s">
        <v>958</v>
      </c>
      <c r="I416">
        <v>0</v>
      </c>
      <c r="J416">
        <v>0</v>
      </c>
      <c r="K416">
        <v>0</v>
      </c>
      <c r="L416">
        <v>0</v>
      </c>
      <c r="M416">
        <v>100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76</v>
      </c>
      <c r="W416">
        <v>532</v>
      </c>
      <c r="X416">
        <v>0</v>
      </c>
      <c r="Z416">
        <v>0</v>
      </c>
      <c r="AA416">
        <v>0</v>
      </c>
      <c r="AB416">
        <v>8</v>
      </c>
      <c r="AC416">
        <v>136</v>
      </c>
      <c r="AD416" t="s">
        <v>959</v>
      </c>
    </row>
    <row r="417" spans="1:30" x14ac:dyDescent="0.25">
      <c r="H417">
        <v>1041</v>
      </c>
    </row>
    <row r="418" spans="1:30" x14ac:dyDescent="0.25">
      <c r="A418">
        <v>206</v>
      </c>
      <c r="B418">
        <v>1405</v>
      </c>
      <c r="C418" t="s">
        <v>960</v>
      </c>
      <c r="D418" t="s">
        <v>229</v>
      </c>
      <c r="E418" t="s">
        <v>479</v>
      </c>
      <c r="F418" t="s">
        <v>961</v>
      </c>
      <c r="G418" t="str">
        <f>"201410001250"</f>
        <v>201410001250</v>
      </c>
      <c r="H418" t="s">
        <v>846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77</v>
      </c>
      <c r="W418">
        <v>539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962</v>
      </c>
    </row>
    <row r="419" spans="1:30" x14ac:dyDescent="0.25">
      <c r="H419" t="s">
        <v>963</v>
      </c>
    </row>
    <row r="420" spans="1:30" x14ac:dyDescent="0.25">
      <c r="A420">
        <v>207</v>
      </c>
      <c r="B420">
        <v>958</v>
      </c>
      <c r="C420" t="s">
        <v>964</v>
      </c>
      <c r="D420" t="s">
        <v>229</v>
      </c>
      <c r="E420" t="s">
        <v>69</v>
      </c>
      <c r="F420" t="s">
        <v>965</v>
      </c>
      <c r="G420" t="str">
        <f>"201406013684"</f>
        <v>201406013684</v>
      </c>
      <c r="H420" t="s">
        <v>71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71</v>
      </c>
      <c r="W420">
        <v>497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966</v>
      </c>
    </row>
    <row r="421" spans="1:30" x14ac:dyDescent="0.25">
      <c r="H421" t="s">
        <v>967</v>
      </c>
    </row>
    <row r="422" spans="1:30" x14ac:dyDescent="0.25">
      <c r="A422">
        <v>208</v>
      </c>
      <c r="B422">
        <v>3657</v>
      </c>
      <c r="C422" t="s">
        <v>968</v>
      </c>
      <c r="D422" t="s">
        <v>969</v>
      </c>
      <c r="E422" t="s">
        <v>69</v>
      </c>
      <c r="F422" t="s">
        <v>970</v>
      </c>
      <c r="G422" t="str">
        <f>"201406001389"</f>
        <v>201406001389</v>
      </c>
      <c r="H422" t="s">
        <v>237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66</v>
      </c>
      <c r="W422">
        <v>462</v>
      </c>
      <c r="X422">
        <v>0</v>
      </c>
      <c r="Z422">
        <v>0</v>
      </c>
      <c r="AA422">
        <v>0</v>
      </c>
      <c r="AB422">
        <v>18</v>
      </c>
      <c r="AC422">
        <v>306</v>
      </c>
      <c r="AD422" t="s">
        <v>971</v>
      </c>
    </row>
    <row r="423" spans="1:30" x14ac:dyDescent="0.25">
      <c r="H423" t="s">
        <v>972</v>
      </c>
    </row>
    <row r="424" spans="1:30" x14ac:dyDescent="0.25">
      <c r="A424">
        <v>209</v>
      </c>
      <c r="B424">
        <v>4381</v>
      </c>
      <c r="C424" t="s">
        <v>973</v>
      </c>
      <c r="D424" t="s">
        <v>917</v>
      </c>
      <c r="E424" t="s">
        <v>218</v>
      </c>
      <c r="F424" t="s">
        <v>974</v>
      </c>
      <c r="G424" t="str">
        <f>"201410000220"</f>
        <v>201410000220</v>
      </c>
      <c r="H424" t="s">
        <v>975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976</v>
      </c>
    </row>
    <row r="425" spans="1:30" x14ac:dyDescent="0.25">
      <c r="H425" t="s">
        <v>977</v>
      </c>
    </row>
    <row r="426" spans="1:30" x14ac:dyDescent="0.25">
      <c r="A426">
        <v>210</v>
      </c>
      <c r="B426">
        <v>1674</v>
      </c>
      <c r="C426" t="s">
        <v>978</v>
      </c>
      <c r="D426" t="s">
        <v>979</v>
      </c>
      <c r="E426" t="s">
        <v>109</v>
      </c>
      <c r="F426" t="s">
        <v>980</v>
      </c>
      <c r="G426" t="str">
        <f>"201409000877"</f>
        <v>201409000877</v>
      </c>
      <c r="H426" t="s">
        <v>231</v>
      </c>
      <c r="I426">
        <v>0</v>
      </c>
      <c r="J426">
        <v>0</v>
      </c>
      <c r="K426">
        <v>0</v>
      </c>
      <c r="L426">
        <v>0</v>
      </c>
      <c r="M426">
        <v>100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80</v>
      </c>
      <c r="W426">
        <v>560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981</v>
      </c>
    </row>
    <row r="427" spans="1:30" x14ac:dyDescent="0.25">
      <c r="H427" t="s">
        <v>982</v>
      </c>
    </row>
    <row r="428" spans="1:30" x14ac:dyDescent="0.25">
      <c r="A428">
        <v>211</v>
      </c>
      <c r="B428">
        <v>1627</v>
      </c>
      <c r="C428" t="s">
        <v>983</v>
      </c>
      <c r="D428" t="s">
        <v>217</v>
      </c>
      <c r="E428" t="s">
        <v>15</v>
      </c>
      <c r="F428" t="s">
        <v>984</v>
      </c>
      <c r="G428" t="str">
        <f>"00320504"</f>
        <v>00320504</v>
      </c>
      <c r="H428" t="s">
        <v>985</v>
      </c>
      <c r="I428">
        <v>0</v>
      </c>
      <c r="J428">
        <v>0</v>
      </c>
      <c r="K428">
        <v>0</v>
      </c>
      <c r="L428">
        <v>0</v>
      </c>
      <c r="M428">
        <v>100</v>
      </c>
      <c r="N428">
        <v>70</v>
      </c>
      <c r="O428">
        <v>30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986</v>
      </c>
    </row>
    <row r="429" spans="1:30" x14ac:dyDescent="0.25">
      <c r="H429" t="s">
        <v>987</v>
      </c>
    </row>
    <row r="430" spans="1:30" x14ac:dyDescent="0.25">
      <c r="A430">
        <v>212</v>
      </c>
      <c r="B430">
        <v>3130</v>
      </c>
      <c r="C430" t="s">
        <v>988</v>
      </c>
      <c r="D430" t="s">
        <v>969</v>
      </c>
      <c r="E430" t="s">
        <v>62</v>
      </c>
      <c r="F430" t="s">
        <v>989</v>
      </c>
      <c r="G430" t="str">
        <f>"201504004278"</f>
        <v>201504004278</v>
      </c>
      <c r="H430" t="s">
        <v>990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6</v>
      </c>
      <c r="Y430">
        <v>1043</v>
      </c>
      <c r="Z430">
        <v>0</v>
      </c>
      <c r="AA430">
        <v>0</v>
      </c>
      <c r="AB430">
        <v>0</v>
      </c>
      <c r="AC430">
        <v>0</v>
      </c>
      <c r="AD430" t="s">
        <v>991</v>
      </c>
    </row>
    <row r="431" spans="1:30" x14ac:dyDescent="0.25">
      <c r="H431" t="s">
        <v>992</v>
      </c>
    </row>
    <row r="432" spans="1:30" x14ac:dyDescent="0.25">
      <c r="A432">
        <v>213</v>
      </c>
      <c r="B432">
        <v>3130</v>
      </c>
      <c r="C432" t="s">
        <v>988</v>
      </c>
      <c r="D432" t="s">
        <v>969</v>
      </c>
      <c r="E432" t="s">
        <v>62</v>
      </c>
      <c r="F432" t="s">
        <v>989</v>
      </c>
      <c r="G432" t="str">
        <f>"201504004278"</f>
        <v>201504004278</v>
      </c>
      <c r="H432" t="s">
        <v>990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991</v>
      </c>
    </row>
    <row r="433" spans="1:30" x14ac:dyDescent="0.25">
      <c r="H433" t="s">
        <v>992</v>
      </c>
    </row>
    <row r="434" spans="1:30" x14ac:dyDescent="0.25">
      <c r="A434">
        <v>214</v>
      </c>
      <c r="B434">
        <v>3257</v>
      </c>
      <c r="C434" t="s">
        <v>993</v>
      </c>
      <c r="D434" t="s">
        <v>328</v>
      </c>
      <c r="E434" t="s">
        <v>14</v>
      </c>
      <c r="F434" t="s">
        <v>994</v>
      </c>
      <c r="G434" t="str">
        <f>"201409001539"</f>
        <v>201409001539</v>
      </c>
      <c r="H434" t="s">
        <v>750</v>
      </c>
      <c r="I434">
        <v>0</v>
      </c>
      <c r="J434">
        <v>0</v>
      </c>
      <c r="K434">
        <v>0</v>
      </c>
      <c r="L434">
        <v>0</v>
      </c>
      <c r="M434">
        <v>100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995</v>
      </c>
    </row>
    <row r="435" spans="1:30" x14ac:dyDescent="0.25">
      <c r="H435" t="s">
        <v>996</v>
      </c>
    </row>
    <row r="436" spans="1:30" x14ac:dyDescent="0.25">
      <c r="A436">
        <v>215</v>
      </c>
      <c r="B436">
        <v>3949</v>
      </c>
      <c r="C436" t="s">
        <v>378</v>
      </c>
      <c r="D436" t="s">
        <v>19</v>
      </c>
      <c r="E436" t="s">
        <v>504</v>
      </c>
      <c r="F436" t="s">
        <v>997</v>
      </c>
      <c r="G436" t="str">
        <f>"00146903"</f>
        <v>00146903</v>
      </c>
      <c r="H436">
        <v>660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1518</v>
      </c>
    </row>
    <row r="437" spans="1:30" x14ac:dyDescent="0.25">
      <c r="H437" t="s">
        <v>998</v>
      </c>
    </row>
    <row r="438" spans="1:30" x14ac:dyDescent="0.25">
      <c r="A438">
        <v>216</v>
      </c>
      <c r="B438">
        <v>1058</v>
      </c>
      <c r="C438" t="s">
        <v>999</v>
      </c>
      <c r="D438" t="s">
        <v>14</v>
      </c>
      <c r="E438" t="s">
        <v>115</v>
      </c>
      <c r="F438" t="s">
        <v>1000</v>
      </c>
      <c r="G438" t="str">
        <f>"200811001794"</f>
        <v>200811001794</v>
      </c>
      <c r="H438" t="s">
        <v>1001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30</v>
      </c>
      <c r="O438">
        <v>0</v>
      </c>
      <c r="P438">
        <v>30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1002</v>
      </c>
    </row>
    <row r="439" spans="1:30" x14ac:dyDescent="0.25">
      <c r="H439" t="s">
        <v>1003</v>
      </c>
    </row>
    <row r="440" spans="1:30" x14ac:dyDescent="0.25">
      <c r="A440">
        <v>217</v>
      </c>
      <c r="B440">
        <v>2720</v>
      </c>
      <c r="C440" t="s">
        <v>1004</v>
      </c>
      <c r="D440" t="s">
        <v>396</v>
      </c>
      <c r="E440" t="s">
        <v>153</v>
      </c>
      <c r="F440" t="s">
        <v>1005</v>
      </c>
      <c r="G440" t="str">
        <f>"201409004475"</f>
        <v>201409004475</v>
      </c>
      <c r="H440" t="s">
        <v>149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50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1006</v>
      </c>
    </row>
    <row r="441" spans="1:30" x14ac:dyDescent="0.25">
      <c r="H441" t="s">
        <v>1007</v>
      </c>
    </row>
    <row r="442" spans="1:30" x14ac:dyDescent="0.25">
      <c r="A442">
        <v>218</v>
      </c>
      <c r="B442">
        <v>417</v>
      </c>
      <c r="C442" t="s">
        <v>638</v>
      </c>
      <c r="D442" t="s">
        <v>153</v>
      </c>
      <c r="E442" t="s">
        <v>1008</v>
      </c>
      <c r="F442" t="s">
        <v>1009</v>
      </c>
      <c r="G442" t="str">
        <f>"00253483"</f>
        <v>00253483</v>
      </c>
      <c r="H442" t="s">
        <v>1010</v>
      </c>
      <c r="I442">
        <v>0</v>
      </c>
      <c r="J442">
        <v>0</v>
      </c>
      <c r="K442">
        <v>0</v>
      </c>
      <c r="L442">
        <v>0</v>
      </c>
      <c r="M442">
        <v>100</v>
      </c>
      <c r="N442">
        <v>70</v>
      </c>
      <c r="O442">
        <v>30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1011</v>
      </c>
    </row>
    <row r="443" spans="1:30" x14ac:dyDescent="0.25">
      <c r="H443" t="s">
        <v>1012</v>
      </c>
    </row>
    <row r="444" spans="1:30" x14ac:dyDescent="0.25">
      <c r="A444">
        <v>219</v>
      </c>
      <c r="B444">
        <v>1945</v>
      </c>
      <c r="C444" t="s">
        <v>347</v>
      </c>
      <c r="D444" t="s">
        <v>75</v>
      </c>
      <c r="E444" t="s">
        <v>20</v>
      </c>
      <c r="F444">
        <v>779781</v>
      </c>
      <c r="G444" t="str">
        <f>"00047798"</f>
        <v>00047798</v>
      </c>
      <c r="H444" t="s">
        <v>46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30</v>
      </c>
      <c r="P444">
        <v>0</v>
      </c>
      <c r="Q444">
        <v>0</v>
      </c>
      <c r="R444">
        <v>50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1013</v>
      </c>
    </row>
    <row r="445" spans="1:30" x14ac:dyDescent="0.25">
      <c r="H445" t="s">
        <v>349</v>
      </c>
    </row>
    <row r="446" spans="1:30" x14ac:dyDescent="0.25">
      <c r="A446">
        <v>220</v>
      </c>
      <c r="B446">
        <v>649</v>
      </c>
      <c r="C446" t="s">
        <v>1014</v>
      </c>
      <c r="D446" t="s">
        <v>1015</v>
      </c>
      <c r="E446" t="s">
        <v>1016</v>
      </c>
      <c r="F446" t="s">
        <v>1017</v>
      </c>
      <c r="G446" t="str">
        <f>"00307366"</f>
        <v>00307366</v>
      </c>
      <c r="H446" t="s">
        <v>461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1018</v>
      </c>
    </row>
    <row r="447" spans="1:30" x14ac:dyDescent="0.25">
      <c r="H447">
        <v>1040</v>
      </c>
    </row>
    <row r="448" spans="1:30" x14ac:dyDescent="0.25">
      <c r="A448">
        <v>221</v>
      </c>
      <c r="B448">
        <v>3183</v>
      </c>
      <c r="C448" t="s">
        <v>1019</v>
      </c>
      <c r="D448" t="s">
        <v>1020</v>
      </c>
      <c r="E448" t="s">
        <v>1021</v>
      </c>
      <c r="F448" t="s">
        <v>1022</v>
      </c>
      <c r="G448" t="str">
        <f>"201504002464"</f>
        <v>201504002464</v>
      </c>
      <c r="H448" t="s">
        <v>913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0</v>
      </c>
      <c r="Q448">
        <v>30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1023</v>
      </c>
    </row>
    <row r="449" spans="1:30" x14ac:dyDescent="0.25">
      <c r="H449">
        <v>1032</v>
      </c>
    </row>
    <row r="450" spans="1:30" x14ac:dyDescent="0.25">
      <c r="A450">
        <v>222</v>
      </c>
      <c r="B450">
        <v>5150</v>
      </c>
      <c r="C450" t="s">
        <v>1024</v>
      </c>
      <c r="D450" t="s">
        <v>414</v>
      </c>
      <c r="E450" t="s">
        <v>1025</v>
      </c>
      <c r="F450" t="s">
        <v>1026</v>
      </c>
      <c r="G450" t="str">
        <f>"00078365"</f>
        <v>00078365</v>
      </c>
      <c r="H450" t="s">
        <v>1027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70</v>
      </c>
      <c r="O450">
        <v>0</v>
      </c>
      <c r="P450">
        <v>50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68</v>
      </c>
      <c r="W450">
        <v>476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1028</v>
      </c>
    </row>
    <row r="451" spans="1:30" x14ac:dyDescent="0.25">
      <c r="H451" t="s">
        <v>1029</v>
      </c>
    </row>
    <row r="452" spans="1:30" x14ac:dyDescent="0.25">
      <c r="A452">
        <v>223</v>
      </c>
      <c r="B452">
        <v>2774</v>
      </c>
      <c r="C452" t="s">
        <v>1030</v>
      </c>
      <c r="D452" t="s">
        <v>551</v>
      </c>
      <c r="E452" t="s">
        <v>75</v>
      </c>
      <c r="F452" t="s">
        <v>1031</v>
      </c>
      <c r="G452" t="str">
        <f>"201001000162"</f>
        <v>201001000162</v>
      </c>
      <c r="H452" t="s">
        <v>1032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0</v>
      </c>
      <c r="P452">
        <v>0</v>
      </c>
      <c r="Q452">
        <v>30</v>
      </c>
      <c r="R452">
        <v>0</v>
      </c>
      <c r="S452">
        <v>0</v>
      </c>
      <c r="T452">
        <v>0</v>
      </c>
      <c r="U452">
        <v>0</v>
      </c>
      <c r="V452">
        <v>76</v>
      </c>
      <c r="W452">
        <v>532</v>
      </c>
      <c r="X452">
        <v>0</v>
      </c>
      <c r="Z452">
        <v>0</v>
      </c>
      <c r="AA452">
        <v>0</v>
      </c>
      <c r="AB452">
        <v>8</v>
      </c>
      <c r="AC452">
        <v>136</v>
      </c>
      <c r="AD452" t="s">
        <v>1033</v>
      </c>
    </row>
    <row r="453" spans="1:30" x14ac:dyDescent="0.25">
      <c r="H453" t="s">
        <v>1034</v>
      </c>
    </row>
    <row r="454" spans="1:30" x14ac:dyDescent="0.25">
      <c r="A454">
        <v>224</v>
      </c>
      <c r="B454">
        <v>2105</v>
      </c>
      <c r="C454" t="s">
        <v>1035</v>
      </c>
      <c r="D454" t="s">
        <v>68</v>
      </c>
      <c r="E454" t="s">
        <v>75</v>
      </c>
      <c r="F454" t="s">
        <v>1036</v>
      </c>
      <c r="G454" t="str">
        <f>"200801001784"</f>
        <v>200801001784</v>
      </c>
      <c r="H454" t="s">
        <v>422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72</v>
      </c>
      <c r="W454">
        <v>504</v>
      </c>
      <c r="X454">
        <v>0</v>
      </c>
      <c r="Z454">
        <v>0</v>
      </c>
      <c r="AA454">
        <v>0</v>
      </c>
      <c r="AB454">
        <v>12</v>
      </c>
      <c r="AC454">
        <v>204</v>
      </c>
      <c r="AD454" t="s">
        <v>1037</v>
      </c>
    </row>
    <row r="455" spans="1:30" x14ac:dyDescent="0.25">
      <c r="H455" t="s">
        <v>1038</v>
      </c>
    </row>
    <row r="456" spans="1:30" x14ac:dyDescent="0.25">
      <c r="A456">
        <v>225</v>
      </c>
      <c r="B456">
        <v>188</v>
      </c>
      <c r="C456" t="s">
        <v>1039</v>
      </c>
      <c r="D456" t="s">
        <v>1040</v>
      </c>
      <c r="E456" t="s">
        <v>561</v>
      </c>
      <c r="F456" t="s">
        <v>1041</v>
      </c>
      <c r="G456" t="str">
        <f>"00294332"</f>
        <v>00294332</v>
      </c>
      <c r="H456" t="s">
        <v>1042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1043</v>
      </c>
    </row>
    <row r="457" spans="1:30" x14ac:dyDescent="0.25">
      <c r="H457" t="s">
        <v>1044</v>
      </c>
    </row>
    <row r="458" spans="1:30" x14ac:dyDescent="0.25">
      <c r="A458">
        <v>226</v>
      </c>
      <c r="B458">
        <v>4221</v>
      </c>
      <c r="C458" t="s">
        <v>1045</v>
      </c>
      <c r="D458" t="s">
        <v>397</v>
      </c>
      <c r="E458" t="s">
        <v>14</v>
      </c>
      <c r="F458" t="s">
        <v>1046</v>
      </c>
      <c r="G458" t="str">
        <f>"00364416"</f>
        <v>00364416</v>
      </c>
      <c r="H458" t="s">
        <v>718</v>
      </c>
      <c r="I458">
        <v>0</v>
      </c>
      <c r="J458">
        <v>0</v>
      </c>
      <c r="K458">
        <v>0</v>
      </c>
      <c r="L458">
        <v>0</v>
      </c>
      <c r="M458">
        <v>100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1047</v>
      </c>
    </row>
    <row r="459" spans="1:30" x14ac:dyDescent="0.25">
      <c r="H459" t="s">
        <v>1048</v>
      </c>
    </row>
    <row r="460" spans="1:30" x14ac:dyDescent="0.25">
      <c r="A460">
        <v>227</v>
      </c>
      <c r="B460">
        <v>1956</v>
      </c>
      <c r="C460" t="s">
        <v>1049</v>
      </c>
      <c r="D460" t="s">
        <v>115</v>
      </c>
      <c r="E460" t="s">
        <v>75</v>
      </c>
      <c r="F460" t="s">
        <v>1050</v>
      </c>
      <c r="G460" t="str">
        <f>"201403000203"</f>
        <v>201403000203</v>
      </c>
      <c r="H460" t="s">
        <v>1051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1052</v>
      </c>
    </row>
    <row r="461" spans="1:30" x14ac:dyDescent="0.25">
      <c r="H461" t="s">
        <v>1053</v>
      </c>
    </row>
    <row r="462" spans="1:30" x14ac:dyDescent="0.25">
      <c r="A462">
        <v>228</v>
      </c>
      <c r="B462">
        <v>4564</v>
      </c>
      <c r="C462" t="s">
        <v>1054</v>
      </c>
      <c r="D462" t="s">
        <v>14</v>
      </c>
      <c r="E462" t="s">
        <v>109</v>
      </c>
      <c r="F462" t="s">
        <v>1055</v>
      </c>
      <c r="G462" t="str">
        <f>"201405000022"</f>
        <v>201405000022</v>
      </c>
      <c r="H462" t="s">
        <v>318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40</v>
      </c>
      <c r="W462">
        <v>280</v>
      </c>
      <c r="X462">
        <v>6</v>
      </c>
      <c r="Y462" t="s">
        <v>1056</v>
      </c>
      <c r="Z462">
        <v>0</v>
      </c>
      <c r="AA462">
        <v>0</v>
      </c>
      <c r="AB462">
        <v>24</v>
      </c>
      <c r="AC462">
        <v>408</v>
      </c>
      <c r="AD462" t="s">
        <v>1057</v>
      </c>
    </row>
    <row r="463" spans="1:30" x14ac:dyDescent="0.25">
      <c r="H463" t="s">
        <v>1058</v>
      </c>
    </row>
    <row r="464" spans="1:30" x14ac:dyDescent="0.25">
      <c r="A464">
        <v>229</v>
      </c>
      <c r="B464">
        <v>4564</v>
      </c>
      <c r="C464" t="s">
        <v>1054</v>
      </c>
      <c r="D464" t="s">
        <v>14</v>
      </c>
      <c r="E464" t="s">
        <v>109</v>
      </c>
      <c r="F464" t="s">
        <v>1055</v>
      </c>
      <c r="G464" t="str">
        <f>"201405000022"</f>
        <v>201405000022</v>
      </c>
      <c r="H464" t="s">
        <v>318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40</v>
      </c>
      <c r="W464">
        <v>280</v>
      </c>
      <c r="X464">
        <v>0</v>
      </c>
      <c r="Z464">
        <v>0</v>
      </c>
      <c r="AA464">
        <v>0</v>
      </c>
      <c r="AB464">
        <v>24</v>
      </c>
      <c r="AC464">
        <v>408</v>
      </c>
      <c r="AD464" t="s">
        <v>1057</v>
      </c>
    </row>
    <row r="465" spans="1:30" x14ac:dyDescent="0.25">
      <c r="H465" t="s">
        <v>1058</v>
      </c>
    </row>
    <row r="466" spans="1:30" x14ac:dyDescent="0.25">
      <c r="A466">
        <v>230</v>
      </c>
      <c r="B466">
        <v>1054</v>
      </c>
      <c r="C466" t="s">
        <v>1059</v>
      </c>
      <c r="D466" t="s">
        <v>75</v>
      </c>
      <c r="E466" t="s">
        <v>859</v>
      </c>
      <c r="F466" t="s">
        <v>1060</v>
      </c>
      <c r="G466" t="str">
        <f>"00219533"</f>
        <v>00219533</v>
      </c>
      <c r="H466" t="s">
        <v>371</v>
      </c>
      <c r="I466">
        <v>0</v>
      </c>
      <c r="J466">
        <v>400</v>
      </c>
      <c r="K466">
        <v>0</v>
      </c>
      <c r="L466">
        <v>200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1061</v>
      </c>
    </row>
    <row r="467" spans="1:30" x14ac:dyDescent="0.25">
      <c r="H467" t="s">
        <v>1062</v>
      </c>
    </row>
    <row r="468" spans="1:30" x14ac:dyDescent="0.25">
      <c r="A468">
        <v>231</v>
      </c>
      <c r="B468">
        <v>4781</v>
      </c>
      <c r="C468" t="s">
        <v>1063</v>
      </c>
      <c r="D468" t="s">
        <v>61</v>
      </c>
      <c r="E468" t="s">
        <v>504</v>
      </c>
      <c r="F468" t="s">
        <v>1064</v>
      </c>
      <c r="G468" t="str">
        <f>"00367318"</f>
        <v>00367318</v>
      </c>
      <c r="H468" t="s">
        <v>1065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30</v>
      </c>
      <c r="R468">
        <v>0</v>
      </c>
      <c r="S468">
        <v>0</v>
      </c>
      <c r="T468">
        <v>0</v>
      </c>
      <c r="U468">
        <v>0</v>
      </c>
      <c r="V468">
        <v>72</v>
      </c>
      <c r="W468">
        <v>504</v>
      </c>
      <c r="X468">
        <v>0</v>
      </c>
      <c r="Z468">
        <v>0</v>
      </c>
      <c r="AA468">
        <v>0</v>
      </c>
      <c r="AB468">
        <v>12</v>
      </c>
      <c r="AC468">
        <v>204</v>
      </c>
      <c r="AD468" t="s">
        <v>1066</v>
      </c>
    </row>
    <row r="469" spans="1:30" x14ac:dyDescent="0.25">
      <c r="H469" t="s">
        <v>1067</v>
      </c>
    </row>
    <row r="470" spans="1:30" x14ac:dyDescent="0.25">
      <c r="A470">
        <v>232</v>
      </c>
      <c r="B470">
        <v>55</v>
      </c>
      <c r="C470" t="s">
        <v>1068</v>
      </c>
      <c r="D470" t="s">
        <v>162</v>
      </c>
      <c r="E470" t="s">
        <v>109</v>
      </c>
      <c r="F470" t="s">
        <v>1069</v>
      </c>
      <c r="G470" t="str">
        <f>"201410002271"</f>
        <v>201410002271</v>
      </c>
      <c r="H470" t="s">
        <v>248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70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1070</v>
      </c>
    </row>
    <row r="471" spans="1:30" x14ac:dyDescent="0.25">
      <c r="H471" t="s">
        <v>1071</v>
      </c>
    </row>
    <row r="472" spans="1:30" x14ac:dyDescent="0.25">
      <c r="A472">
        <v>233</v>
      </c>
      <c r="B472">
        <v>4858</v>
      </c>
      <c r="C472" t="s">
        <v>1072</v>
      </c>
      <c r="D472" t="s">
        <v>917</v>
      </c>
      <c r="E472" t="s">
        <v>328</v>
      </c>
      <c r="F472" t="s">
        <v>1073</v>
      </c>
      <c r="G472" t="str">
        <f>"201410010325"</f>
        <v>201410010325</v>
      </c>
      <c r="H472" t="s">
        <v>133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1</v>
      </c>
      <c r="AA472">
        <v>0</v>
      </c>
      <c r="AB472">
        <v>0</v>
      </c>
      <c r="AC472">
        <v>0</v>
      </c>
      <c r="AD472" t="s">
        <v>1074</v>
      </c>
    </row>
    <row r="473" spans="1:30" x14ac:dyDescent="0.25">
      <c r="H473" t="s">
        <v>1075</v>
      </c>
    </row>
    <row r="474" spans="1:30" x14ac:dyDescent="0.25">
      <c r="A474">
        <v>234</v>
      </c>
      <c r="B474">
        <v>1960</v>
      </c>
      <c r="C474" t="s">
        <v>1076</v>
      </c>
      <c r="D474" t="s">
        <v>14</v>
      </c>
      <c r="E474" t="s">
        <v>229</v>
      </c>
      <c r="F474" t="s">
        <v>1077</v>
      </c>
      <c r="G474" t="str">
        <f>"201504005445"</f>
        <v>201504005445</v>
      </c>
      <c r="H474" t="s">
        <v>213</v>
      </c>
      <c r="I474">
        <v>150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80</v>
      </c>
      <c r="W474">
        <v>560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1078</v>
      </c>
    </row>
    <row r="475" spans="1:30" x14ac:dyDescent="0.25">
      <c r="H475" t="s">
        <v>1079</v>
      </c>
    </row>
    <row r="476" spans="1:30" x14ac:dyDescent="0.25">
      <c r="A476">
        <v>235</v>
      </c>
      <c r="B476">
        <v>3629</v>
      </c>
      <c r="C476" t="s">
        <v>1080</v>
      </c>
      <c r="D476" t="s">
        <v>459</v>
      </c>
      <c r="E476" t="s">
        <v>1081</v>
      </c>
      <c r="F476" t="s">
        <v>1082</v>
      </c>
      <c r="G476" t="str">
        <f>"00158266"</f>
        <v>00158266</v>
      </c>
      <c r="H476" t="s">
        <v>127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0</v>
      </c>
      <c r="P476">
        <v>30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1</v>
      </c>
      <c r="W476">
        <v>7</v>
      </c>
      <c r="X476">
        <v>0</v>
      </c>
      <c r="Z476">
        <v>0</v>
      </c>
      <c r="AA476">
        <v>0</v>
      </c>
      <c r="AB476">
        <v>24</v>
      </c>
      <c r="AC476">
        <v>408</v>
      </c>
      <c r="AD476" t="s">
        <v>1083</v>
      </c>
    </row>
    <row r="477" spans="1:30" x14ac:dyDescent="0.25">
      <c r="H477" t="s">
        <v>574</v>
      </c>
    </row>
    <row r="478" spans="1:30" x14ac:dyDescent="0.25">
      <c r="A478">
        <v>236</v>
      </c>
      <c r="B478">
        <v>931</v>
      </c>
      <c r="C478" t="s">
        <v>1084</v>
      </c>
      <c r="D478" t="s">
        <v>1085</v>
      </c>
      <c r="E478" t="s">
        <v>75</v>
      </c>
      <c r="F478" t="s">
        <v>1086</v>
      </c>
      <c r="G478" t="str">
        <f>"00306657"</f>
        <v>00306657</v>
      </c>
      <c r="H478" t="s">
        <v>58</v>
      </c>
      <c r="I478">
        <v>0</v>
      </c>
      <c r="J478">
        <v>0</v>
      </c>
      <c r="K478">
        <v>0</v>
      </c>
      <c r="L478">
        <v>0</v>
      </c>
      <c r="M478">
        <v>100</v>
      </c>
      <c r="N478">
        <v>70</v>
      </c>
      <c r="O478">
        <v>0</v>
      </c>
      <c r="P478">
        <v>0</v>
      </c>
      <c r="Q478">
        <v>30</v>
      </c>
      <c r="R478">
        <v>0</v>
      </c>
      <c r="S478">
        <v>0</v>
      </c>
      <c r="T478">
        <v>0</v>
      </c>
      <c r="U478">
        <v>0</v>
      </c>
      <c r="V478">
        <v>65</v>
      </c>
      <c r="W478">
        <v>455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1087</v>
      </c>
    </row>
    <row r="479" spans="1:30" x14ac:dyDescent="0.25">
      <c r="H479" t="s">
        <v>1088</v>
      </c>
    </row>
    <row r="480" spans="1:30" x14ac:dyDescent="0.25">
      <c r="A480">
        <v>237</v>
      </c>
      <c r="B480">
        <v>3962</v>
      </c>
      <c r="C480" t="s">
        <v>1089</v>
      </c>
      <c r="D480" t="s">
        <v>75</v>
      </c>
      <c r="E480" t="s">
        <v>14</v>
      </c>
      <c r="F480" t="s">
        <v>1090</v>
      </c>
      <c r="G480" t="str">
        <f>"201504003097"</f>
        <v>201504003097</v>
      </c>
      <c r="H480">
        <v>792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>
        <v>1450</v>
      </c>
    </row>
    <row r="481" spans="1:30" x14ac:dyDescent="0.25">
      <c r="H481" t="s">
        <v>1091</v>
      </c>
    </row>
    <row r="482" spans="1:30" x14ac:dyDescent="0.25">
      <c r="A482">
        <v>238</v>
      </c>
      <c r="B482">
        <v>1256</v>
      </c>
      <c r="C482" t="s">
        <v>1092</v>
      </c>
      <c r="D482" t="s">
        <v>31</v>
      </c>
      <c r="E482" t="s">
        <v>19</v>
      </c>
      <c r="F482" t="s">
        <v>1093</v>
      </c>
      <c r="G482" t="str">
        <f>"201504005438"</f>
        <v>201504005438</v>
      </c>
      <c r="H482" t="s">
        <v>523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1094</v>
      </c>
    </row>
    <row r="483" spans="1:30" x14ac:dyDescent="0.25">
      <c r="H483" t="s">
        <v>1095</v>
      </c>
    </row>
    <row r="484" spans="1:30" x14ac:dyDescent="0.25">
      <c r="A484">
        <v>239</v>
      </c>
      <c r="B484">
        <v>1781</v>
      </c>
      <c r="C484" t="s">
        <v>1096</v>
      </c>
      <c r="D484" t="s">
        <v>109</v>
      </c>
      <c r="E484" t="s">
        <v>69</v>
      </c>
      <c r="F484" t="s">
        <v>1097</v>
      </c>
      <c r="G484" t="str">
        <f>"00290301"</f>
        <v>00290301</v>
      </c>
      <c r="H484" t="s">
        <v>958</v>
      </c>
      <c r="I484">
        <v>0</v>
      </c>
      <c r="J484">
        <v>400</v>
      </c>
      <c r="K484">
        <v>0</v>
      </c>
      <c r="L484">
        <v>200</v>
      </c>
      <c r="M484">
        <v>30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6</v>
      </c>
      <c r="Y484">
        <v>1043</v>
      </c>
      <c r="Z484">
        <v>0</v>
      </c>
      <c r="AA484">
        <v>0</v>
      </c>
      <c r="AB484">
        <v>0</v>
      </c>
      <c r="AC484">
        <v>0</v>
      </c>
      <c r="AD484" t="s">
        <v>1098</v>
      </c>
    </row>
    <row r="485" spans="1:30" x14ac:dyDescent="0.25">
      <c r="H485">
        <v>1043</v>
      </c>
    </row>
    <row r="486" spans="1:30" x14ac:dyDescent="0.25">
      <c r="A486">
        <v>240</v>
      </c>
      <c r="B486">
        <v>181</v>
      </c>
      <c r="C486" t="s">
        <v>1099</v>
      </c>
      <c r="D486" t="s">
        <v>1100</v>
      </c>
      <c r="E486" t="s">
        <v>20</v>
      </c>
      <c r="F486" t="s">
        <v>1101</v>
      </c>
      <c r="G486" t="str">
        <f>"200712002136"</f>
        <v>200712002136</v>
      </c>
      <c r="H486" t="s">
        <v>839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1102</v>
      </c>
    </row>
    <row r="487" spans="1:30" x14ac:dyDescent="0.25">
      <c r="H487" t="s">
        <v>1103</v>
      </c>
    </row>
    <row r="488" spans="1:30" x14ac:dyDescent="0.25">
      <c r="A488">
        <v>241</v>
      </c>
      <c r="B488">
        <v>3528</v>
      </c>
      <c r="C488" t="s">
        <v>1104</v>
      </c>
      <c r="D488" t="s">
        <v>503</v>
      </c>
      <c r="E488" t="s">
        <v>109</v>
      </c>
      <c r="F488" t="s">
        <v>1105</v>
      </c>
      <c r="G488" t="str">
        <f>"201410010419"</f>
        <v>201410010419</v>
      </c>
      <c r="H488" t="s">
        <v>168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50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71</v>
      </c>
      <c r="W488">
        <v>497</v>
      </c>
      <c r="X488">
        <v>6</v>
      </c>
      <c r="Y488">
        <v>1043</v>
      </c>
      <c r="Z488">
        <v>0</v>
      </c>
      <c r="AA488">
        <v>0</v>
      </c>
      <c r="AB488">
        <v>0</v>
      </c>
      <c r="AC488">
        <v>0</v>
      </c>
      <c r="AD488" t="s">
        <v>1106</v>
      </c>
    </row>
    <row r="489" spans="1:30" x14ac:dyDescent="0.25">
      <c r="H489" t="s">
        <v>1107</v>
      </c>
    </row>
    <row r="490" spans="1:30" x14ac:dyDescent="0.25">
      <c r="A490">
        <v>242</v>
      </c>
      <c r="B490">
        <v>3528</v>
      </c>
      <c r="C490" t="s">
        <v>1104</v>
      </c>
      <c r="D490" t="s">
        <v>503</v>
      </c>
      <c r="E490" t="s">
        <v>109</v>
      </c>
      <c r="F490" t="s">
        <v>1105</v>
      </c>
      <c r="G490" t="str">
        <f>"201410010419"</f>
        <v>201410010419</v>
      </c>
      <c r="H490" t="s">
        <v>168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50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71</v>
      </c>
      <c r="W490">
        <v>497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1106</v>
      </c>
    </row>
    <row r="491" spans="1:30" x14ac:dyDescent="0.25">
      <c r="H491" t="s">
        <v>1107</v>
      </c>
    </row>
    <row r="492" spans="1:30" x14ac:dyDescent="0.25">
      <c r="A492">
        <v>243</v>
      </c>
      <c r="B492">
        <v>2620</v>
      </c>
      <c r="C492" t="s">
        <v>1108</v>
      </c>
      <c r="D492" t="s">
        <v>479</v>
      </c>
      <c r="E492" t="s">
        <v>69</v>
      </c>
      <c r="F492" t="s">
        <v>1109</v>
      </c>
      <c r="G492" t="str">
        <f>"00363843"</f>
        <v>00363843</v>
      </c>
      <c r="H492" t="s">
        <v>309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1110</v>
      </c>
    </row>
    <row r="493" spans="1:30" x14ac:dyDescent="0.25">
      <c r="H493" t="s">
        <v>1111</v>
      </c>
    </row>
    <row r="494" spans="1:30" x14ac:dyDescent="0.25">
      <c r="A494">
        <v>244</v>
      </c>
      <c r="B494">
        <v>2924</v>
      </c>
      <c r="C494" t="s">
        <v>1112</v>
      </c>
      <c r="D494" t="s">
        <v>1113</v>
      </c>
      <c r="E494" t="s">
        <v>1114</v>
      </c>
      <c r="F494" t="s">
        <v>1115</v>
      </c>
      <c r="G494" t="str">
        <f>"201410003780"</f>
        <v>201410003780</v>
      </c>
      <c r="H494">
        <v>693</v>
      </c>
      <c r="I494">
        <v>0</v>
      </c>
      <c r="J494">
        <v>0</v>
      </c>
      <c r="K494">
        <v>0</v>
      </c>
      <c r="L494">
        <v>260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60</v>
      </c>
      <c r="W494">
        <v>420</v>
      </c>
      <c r="X494">
        <v>0</v>
      </c>
      <c r="Z494">
        <v>0</v>
      </c>
      <c r="AA494">
        <v>0</v>
      </c>
      <c r="AB494">
        <v>0</v>
      </c>
      <c r="AC494">
        <v>0</v>
      </c>
      <c r="AD494">
        <v>1443</v>
      </c>
    </row>
    <row r="495" spans="1:30" x14ac:dyDescent="0.25">
      <c r="H495" t="s">
        <v>1116</v>
      </c>
    </row>
    <row r="496" spans="1:30" x14ac:dyDescent="0.25">
      <c r="A496">
        <v>245</v>
      </c>
      <c r="B496">
        <v>1773</v>
      </c>
      <c r="C496" t="s">
        <v>1117</v>
      </c>
      <c r="D496" t="s">
        <v>14</v>
      </c>
      <c r="E496" t="s">
        <v>75</v>
      </c>
      <c r="F496" t="s">
        <v>1118</v>
      </c>
      <c r="G496" t="str">
        <f>"200801006889"</f>
        <v>200801006889</v>
      </c>
      <c r="H496" t="s">
        <v>1119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75</v>
      </c>
      <c r="W496">
        <v>525</v>
      </c>
      <c r="X496">
        <v>0</v>
      </c>
      <c r="Z496">
        <v>0</v>
      </c>
      <c r="AA496">
        <v>0</v>
      </c>
      <c r="AB496">
        <v>9</v>
      </c>
      <c r="AC496">
        <v>153</v>
      </c>
      <c r="AD496" t="s">
        <v>1120</v>
      </c>
    </row>
    <row r="497" spans="1:30" x14ac:dyDescent="0.25">
      <c r="H497" t="s">
        <v>1121</v>
      </c>
    </row>
    <row r="498" spans="1:30" x14ac:dyDescent="0.25">
      <c r="A498">
        <v>246</v>
      </c>
      <c r="B498">
        <v>3655</v>
      </c>
      <c r="C498" t="s">
        <v>321</v>
      </c>
      <c r="D498" t="s">
        <v>27</v>
      </c>
      <c r="E498" t="s">
        <v>125</v>
      </c>
      <c r="F498" t="s">
        <v>1122</v>
      </c>
      <c r="G498" t="str">
        <f>"201402007269"</f>
        <v>201402007269</v>
      </c>
      <c r="H498">
        <v>814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>
        <v>1432</v>
      </c>
    </row>
    <row r="499" spans="1:30" x14ac:dyDescent="0.25">
      <c r="H499" t="s">
        <v>1123</v>
      </c>
    </row>
    <row r="500" spans="1:30" x14ac:dyDescent="0.25">
      <c r="A500">
        <v>247</v>
      </c>
      <c r="B500">
        <v>4667</v>
      </c>
      <c r="C500" t="s">
        <v>1124</v>
      </c>
      <c r="D500" t="s">
        <v>894</v>
      </c>
      <c r="E500" t="s">
        <v>14</v>
      </c>
      <c r="F500" t="s">
        <v>1125</v>
      </c>
      <c r="G500" t="str">
        <f>"201511037381"</f>
        <v>201511037381</v>
      </c>
      <c r="H500" t="s">
        <v>253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51</v>
      </c>
      <c r="W500">
        <v>357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1126</v>
      </c>
    </row>
    <row r="501" spans="1:30" x14ac:dyDescent="0.25">
      <c r="H501" t="s">
        <v>1127</v>
      </c>
    </row>
    <row r="502" spans="1:30" x14ac:dyDescent="0.25">
      <c r="A502">
        <v>248</v>
      </c>
      <c r="B502">
        <v>1878</v>
      </c>
      <c r="C502" t="s">
        <v>1128</v>
      </c>
      <c r="D502" t="s">
        <v>68</v>
      </c>
      <c r="E502" t="s">
        <v>94</v>
      </c>
      <c r="F502" t="s">
        <v>1129</v>
      </c>
      <c r="G502" t="str">
        <f>"201412006023"</f>
        <v>201412006023</v>
      </c>
      <c r="H502" t="s">
        <v>133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1130</v>
      </c>
    </row>
    <row r="503" spans="1:30" x14ac:dyDescent="0.25">
      <c r="H503" t="s">
        <v>1131</v>
      </c>
    </row>
    <row r="504" spans="1:30" x14ac:dyDescent="0.25">
      <c r="A504">
        <v>249</v>
      </c>
      <c r="B504">
        <v>5104</v>
      </c>
      <c r="C504" t="s">
        <v>1132</v>
      </c>
      <c r="D504" t="s">
        <v>933</v>
      </c>
      <c r="E504" t="s">
        <v>1133</v>
      </c>
      <c r="F504" t="s">
        <v>1134</v>
      </c>
      <c r="G504" t="str">
        <f>"00338258"</f>
        <v>00338258</v>
      </c>
      <c r="H504" t="s">
        <v>1135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1136</v>
      </c>
    </row>
    <row r="505" spans="1:30" x14ac:dyDescent="0.25">
      <c r="H505" t="s">
        <v>1137</v>
      </c>
    </row>
    <row r="506" spans="1:30" x14ac:dyDescent="0.25">
      <c r="A506">
        <v>250</v>
      </c>
      <c r="B506">
        <v>4879</v>
      </c>
      <c r="C506" t="s">
        <v>1138</v>
      </c>
      <c r="D506" t="s">
        <v>1139</v>
      </c>
      <c r="E506" t="s">
        <v>75</v>
      </c>
      <c r="F506" t="s">
        <v>1140</v>
      </c>
      <c r="G506" t="str">
        <f>"00353200"</f>
        <v>00353200</v>
      </c>
      <c r="H506" t="s">
        <v>260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1141</v>
      </c>
    </row>
    <row r="507" spans="1:30" x14ac:dyDescent="0.25">
      <c r="H507" t="s">
        <v>1142</v>
      </c>
    </row>
    <row r="508" spans="1:30" x14ac:dyDescent="0.25">
      <c r="A508">
        <v>251</v>
      </c>
      <c r="B508">
        <v>1583</v>
      </c>
      <c r="C508" t="s">
        <v>1143</v>
      </c>
      <c r="D508" t="s">
        <v>153</v>
      </c>
      <c r="E508" t="s">
        <v>14</v>
      </c>
      <c r="F508" t="s">
        <v>1144</v>
      </c>
      <c r="G508" t="str">
        <f>"201504001491"</f>
        <v>201504001491</v>
      </c>
      <c r="H508" t="s">
        <v>201</v>
      </c>
      <c r="I508">
        <v>150</v>
      </c>
      <c r="J508">
        <v>0</v>
      </c>
      <c r="K508">
        <v>0</v>
      </c>
      <c r="L508">
        <v>200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6</v>
      </c>
      <c r="W508">
        <v>42</v>
      </c>
      <c r="X508">
        <v>0</v>
      </c>
      <c r="Z508">
        <v>0</v>
      </c>
      <c r="AA508">
        <v>0</v>
      </c>
      <c r="AB508">
        <v>12</v>
      </c>
      <c r="AC508">
        <v>204</v>
      </c>
      <c r="AD508" t="s">
        <v>1145</v>
      </c>
    </row>
    <row r="509" spans="1:30" x14ac:dyDescent="0.25">
      <c r="H509" t="s">
        <v>1146</v>
      </c>
    </row>
    <row r="510" spans="1:30" x14ac:dyDescent="0.25">
      <c r="A510">
        <v>252</v>
      </c>
      <c r="B510">
        <v>57</v>
      </c>
      <c r="C510" t="s">
        <v>1147</v>
      </c>
      <c r="D510" t="s">
        <v>69</v>
      </c>
      <c r="E510" t="s">
        <v>109</v>
      </c>
      <c r="F510" t="s">
        <v>1148</v>
      </c>
      <c r="G510" t="str">
        <f>"00274757"</f>
        <v>00274757</v>
      </c>
      <c r="H510" t="s">
        <v>816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0</v>
      </c>
      <c r="P510">
        <v>50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1149</v>
      </c>
    </row>
    <row r="511" spans="1:30" x14ac:dyDescent="0.25">
      <c r="H511" t="s">
        <v>1150</v>
      </c>
    </row>
    <row r="512" spans="1:30" x14ac:dyDescent="0.25">
      <c r="A512">
        <v>253</v>
      </c>
      <c r="B512">
        <v>1751</v>
      </c>
      <c r="C512" t="s">
        <v>1151</v>
      </c>
      <c r="D512" t="s">
        <v>69</v>
      </c>
      <c r="E512" t="s">
        <v>75</v>
      </c>
      <c r="F512" t="s">
        <v>1152</v>
      </c>
      <c r="G512" t="str">
        <f>"201504004117"</f>
        <v>201504004117</v>
      </c>
      <c r="H512" t="s">
        <v>64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 t="s">
        <v>1153</v>
      </c>
    </row>
    <row r="513" spans="1:30" x14ac:dyDescent="0.25">
      <c r="H513" t="s">
        <v>1154</v>
      </c>
    </row>
    <row r="514" spans="1:30" x14ac:dyDescent="0.25">
      <c r="A514">
        <v>254</v>
      </c>
      <c r="B514">
        <v>5137</v>
      </c>
      <c r="C514" t="s">
        <v>1155</v>
      </c>
      <c r="D514" t="s">
        <v>109</v>
      </c>
      <c r="E514" t="s">
        <v>15</v>
      </c>
      <c r="F514" t="s">
        <v>1156</v>
      </c>
      <c r="G514" t="str">
        <f>"00313212"</f>
        <v>00313212</v>
      </c>
      <c r="H514" t="s">
        <v>514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80</v>
      </c>
      <c r="W514">
        <v>560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1157</v>
      </c>
    </row>
    <row r="515" spans="1:30" x14ac:dyDescent="0.25">
      <c r="H515" t="s">
        <v>945</v>
      </c>
    </row>
    <row r="516" spans="1:30" x14ac:dyDescent="0.25">
      <c r="A516">
        <v>255</v>
      </c>
      <c r="B516">
        <v>2077</v>
      </c>
      <c r="C516" t="s">
        <v>1158</v>
      </c>
      <c r="D516" t="s">
        <v>69</v>
      </c>
      <c r="E516" t="s">
        <v>109</v>
      </c>
      <c r="F516" t="s">
        <v>1159</v>
      </c>
      <c r="G516" t="str">
        <f>"00153163"</f>
        <v>00153163</v>
      </c>
      <c r="H516" t="s">
        <v>588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1160</v>
      </c>
    </row>
    <row r="517" spans="1:30" x14ac:dyDescent="0.25">
      <c r="H517" t="s">
        <v>1161</v>
      </c>
    </row>
    <row r="518" spans="1:30" x14ac:dyDescent="0.25">
      <c r="A518">
        <v>256</v>
      </c>
      <c r="B518">
        <v>1740</v>
      </c>
      <c r="C518" t="s">
        <v>1162</v>
      </c>
      <c r="D518" t="s">
        <v>75</v>
      </c>
      <c r="E518" t="s">
        <v>229</v>
      </c>
      <c r="F518" t="s">
        <v>1163</v>
      </c>
      <c r="G518" t="str">
        <f>"201410006265"</f>
        <v>201410006265</v>
      </c>
      <c r="H518">
        <v>759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>
        <v>1417</v>
      </c>
    </row>
    <row r="519" spans="1:30" x14ac:dyDescent="0.25">
      <c r="H519" t="s">
        <v>1164</v>
      </c>
    </row>
    <row r="520" spans="1:30" x14ac:dyDescent="0.25">
      <c r="A520">
        <v>257</v>
      </c>
      <c r="B520">
        <v>2539</v>
      </c>
      <c r="C520" t="s">
        <v>1165</v>
      </c>
      <c r="D520" t="s">
        <v>1166</v>
      </c>
      <c r="E520" t="s">
        <v>1167</v>
      </c>
      <c r="F520" t="s">
        <v>1168</v>
      </c>
      <c r="G520" t="str">
        <f>"201406010966"</f>
        <v>201406010966</v>
      </c>
      <c r="H520">
        <v>759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>
        <v>0</v>
      </c>
      <c r="AD520">
        <v>1417</v>
      </c>
    </row>
    <row r="521" spans="1:30" x14ac:dyDescent="0.25">
      <c r="H521" t="s">
        <v>1169</v>
      </c>
    </row>
    <row r="522" spans="1:30" x14ac:dyDescent="0.25">
      <c r="A522">
        <v>258</v>
      </c>
      <c r="B522">
        <v>1791</v>
      </c>
      <c r="C522" t="s">
        <v>1170</v>
      </c>
      <c r="D522" t="s">
        <v>109</v>
      </c>
      <c r="E522" t="s">
        <v>75</v>
      </c>
      <c r="F522" t="s">
        <v>1171</v>
      </c>
      <c r="G522" t="str">
        <f>"00020086"</f>
        <v>00020086</v>
      </c>
      <c r="H522" t="s">
        <v>1172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50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1173</v>
      </c>
    </row>
    <row r="523" spans="1:30" x14ac:dyDescent="0.25">
      <c r="H523" t="s">
        <v>1174</v>
      </c>
    </row>
    <row r="524" spans="1:30" x14ac:dyDescent="0.25">
      <c r="A524">
        <v>259</v>
      </c>
      <c r="B524">
        <v>4196</v>
      </c>
      <c r="C524" t="s">
        <v>658</v>
      </c>
      <c r="D524" t="s">
        <v>659</v>
      </c>
      <c r="E524" t="s">
        <v>115</v>
      </c>
      <c r="F524" t="s">
        <v>660</v>
      </c>
      <c r="G524" t="str">
        <f>"200801005520"</f>
        <v>200801005520</v>
      </c>
      <c r="H524" t="s">
        <v>376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50</v>
      </c>
      <c r="O524">
        <v>30</v>
      </c>
      <c r="P524">
        <v>30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1175</v>
      </c>
    </row>
    <row r="525" spans="1:30" x14ac:dyDescent="0.25">
      <c r="H525" t="s">
        <v>662</v>
      </c>
    </row>
    <row r="526" spans="1:30" x14ac:dyDescent="0.25">
      <c r="A526">
        <v>260</v>
      </c>
      <c r="B526">
        <v>3127</v>
      </c>
      <c r="C526" t="s">
        <v>1176</v>
      </c>
      <c r="D526" t="s">
        <v>119</v>
      </c>
      <c r="E526" t="s">
        <v>109</v>
      </c>
      <c r="F526" t="s">
        <v>1177</v>
      </c>
      <c r="G526" t="str">
        <f>"00366858"</f>
        <v>00366858</v>
      </c>
      <c r="H526" t="s">
        <v>830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1178</v>
      </c>
    </row>
    <row r="527" spans="1:30" x14ac:dyDescent="0.25">
      <c r="H527" t="s">
        <v>1179</v>
      </c>
    </row>
    <row r="528" spans="1:30" x14ac:dyDescent="0.25">
      <c r="A528">
        <v>261</v>
      </c>
      <c r="B528">
        <v>4885</v>
      </c>
      <c r="C528" t="s">
        <v>1180</v>
      </c>
      <c r="D528" t="s">
        <v>15</v>
      </c>
      <c r="E528" t="s">
        <v>1181</v>
      </c>
      <c r="F528" t="s">
        <v>1182</v>
      </c>
      <c r="G528" t="str">
        <f>"201409003994"</f>
        <v>201409003994</v>
      </c>
      <c r="H528" t="s">
        <v>514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1183</v>
      </c>
    </row>
    <row r="529" spans="1:30" x14ac:dyDescent="0.25">
      <c r="H529" t="s">
        <v>1184</v>
      </c>
    </row>
    <row r="530" spans="1:30" x14ac:dyDescent="0.25">
      <c r="A530">
        <v>262</v>
      </c>
      <c r="B530">
        <v>4478</v>
      </c>
      <c r="C530" t="s">
        <v>1185</v>
      </c>
      <c r="D530" t="s">
        <v>14</v>
      </c>
      <c r="E530" t="s">
        <v>86</v>
      </c>
      <c r="F530" t="s">
        <v>1186</v>
      </c>
      <c r="G530" t="str">
        <f>"201504002838"</f>
        <v>201504002838</v>
      </c>
      <c r="H530">
        <v>792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55</v>
      </c>
      <c r="W530">
        <v>385</v>
      </c>
      <c r="X530">
        <v>0</v>
      </c>
      <c r="Z530">
        <v>0</v>
      </c>
      <c r="AA530">
        <v>0</v>
      </c>
      <c r="AB530">
        <v>0</v>
      </c>
      <c r="AC530">
        <v>0</v>
      </c>
      <c r="AD530">
        <v>1407</v>
      </c>
    </row>
    <row r="531" spans="1:30" x14ac:dyDescent="0.25">
      <c r="H531" t="s">
        <v>1187</v>
      </c>
    </row>
    <row r="532" spans="1:30" x14ac:dyDescent="0.25">
      <c r="A532">
        <v>263</v>
      </c>
      <c r="B532">
        <v>5025</v>
      </c>
      <c r="C532" t="s">
        <v>521</v>
      </c>
      <c r="D532" t="s">
        <v>15</v>
      </c>
      <c r="E532" t="s">
        <v>69</v>
      </c>
      <c r="F532" t="s">
        <v>1188</v>
      </c>
      <c r="G532" t="str">
        <f>"00370907"</f>
        <v>00370907</v>
      </c>
      <c r="H532">
        <v>759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30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>
        <v>1407</v>
      </c>
    </row>
    <row r="533" spans="1:30" x14ac:dyDescent="0.25">
      <c r="H533" t="s">
        <v>1189</v>
      </c>
    </row>
    <row r="534" spans="1:30" x14ac:dyDescent="0.25">
      <c r="A534">
        <v>264</v>
      </c>
      <c r="B534">
        <v>3201</v>
      </c>
      <c r="C534" t="s">
        <v>1190</v>
      </c>
      <c r="D534" t="s">
        <v>1191</v>
      </c>
      <c r="E534" t="s">
        <v>1192</v>
      </c>
      <c r="F534" t="s">
        <v>1193</v>
      </c>
      <c r="G534" t="str">
        <f>"201511039206"</f>
        <v>201511039206</v>
      </c>
      <c r="H534" t="s">
        <v>1194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50</v>
      </c>
      <c r="O534">
        <v>30</v>
      </c>
      <c r="P534">
        <v>50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1195</v>
      </c>
    </row>
    <row r="535" spans="1:30" x14ac:dyDescent="0.25">
      <c r="H535" t="s">
        <v>1196</v>
      </c>
    </row>
    <row r="536" spans="1:30" x14ac:dyDescent="0.25">
      <c r="A536">
        <v>265</v>
      </c>
      <c r="B536">
        <v>1693</v>
      </c>
      <c r="C536" t="s">
        <v>1197</v>
      </c>
      <c r="D536" t="s">
        <v>864</v>
      </c>
      <c r="E536" t="s">
        <v>109</v>
      </c>
      <c r="F536" t="s">
        <v>1198</v>
      </c>
      <c r="G536" t="str">
        <f>"201409005867"</f>
        <v>201409005867</v>
      </c>
      <c r="H536" t="s">
        <v>750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82</v>
      </c>
      <c r="W536">
        <v>574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1199</v>
      </c>
    </row>
    <row r="537" spans="1:30" x14ac:dyDescent="0.25">
      <c r="H537" t="s">
        <v>1200</v>
      </c>
    </row>
    <row r="538" spans="1:30" x14ac:dyDescent="0.25">
      <c r="A538">
        <v>266</v>
      </c>
      <c r="B538">
        <v>3094</v>
      </c>
      <c r="C538" t="s">
        <v>1201</v>
      </c>
      <c r="D538" t="s">
        <v>69</v>
      </c>
      <c r="E538" t="s">
        <v>14</v>
      </c>
      <c r="F538" t="s">
        <v>1202</v>
      </c>
      <c r="G538" t="str">
        <f>"201504005359"</f>
        <v>201504005359</v>
      </c>
      <c r="H538">
        <v>737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50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>
        <v>1405</v>
      </c>
    </row>
    <row r="539" spans="1:30" x14ac:dyDescent="0.25">
      <c r="H539" t="s">
        <v>1203</v>
      </c>
    </row>
    <row r="540" spans="1:30" x14ac:dyDescent="0.25">
      <c r="A540">
        <v>267</v>
      </c>
      <c r="B540">
        <v>2302</v>
      </c>
      <c r="C540" t="s">
        <v>1204</v>
      </c>
      <c r="D540" t="s">
        <v>403</v>
      </c>
      <c r="E540" t="s">
        <v>109</v>
      </c>
      <c r="F540" t="s">
        <v>1205</v>
      </c>
      <c r="G540" t="str">
        <f>"201402008740"</f>
        <v>201402008740</v>
      </c>
      <c r="H540" t="s">
        <v>839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1206</v>
      </c>
    </row>
    <row r="541" spans="1:30" x14ac:dyDescent="0.25">
      <c r="H541">
        <v>1045</v>
      </c>
    </row>
    <row r="542" spans="1:30" x14ac:dyDescent="0.25">
      <c r="A542">
        <v>268</v>
      </c>
      <c r="B542">
        <v>903</v>
      </c>
      <c r="C542" t="s">
        <v>1207</v>
      </c>
      <c r="D542" t="s">
        <v>437</v>
      </c>
      <c r="E542" t="s">
        <v>20</v>
      </c>
      <c r="F542" t="s">
        <v>1208</v>
      </c>
      <c r="G542" t="str">
        <f>"200802007793"</f>
        <v>200802007793</v>
      </c>
      <c r="H542" t="s">
        <v>207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1209</v>
      </c>
    </row>
    <row r="543" spans="1:30" x14ac:dyDescent="0.25">
      <c r="H543" t="s">
        <v>1210</v>
      </c>
    </row>
    <row r="544" spans="1:30" x14ac:dyDescent="0.25">
      <c r="A544">
        <v>269</v>
      </c>
      <c r="B544">
        <v>2090</v>
      </c>
      <c r="C544" t="s">
        <v>1211</v>
      </c>
      <c r="D544" t="s">
        <v>153</v>
      </c>
      <c r="E544" t="s">
        <v>229</v>
      </c>
      <c r="F544" t="s">
        <v>1212</v>
      </c>
      <c r="G544" t="str">
        <f>"00155038"</f>
        <v>00155038</v>
      </c>
      <c r="H544" t="s">
        <v>207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1209</v>
      </c>
    </row>
    <row r="545" spans="1:30" x14ac:dyDescent="0.25">
      <c r="H545" t="s">
        <v>1213</v>
      </c>
    </row>
    <row r="546" spans="1:30" x14ac:dyDescent="0.25">
      <c r="A546">
        <v>270</v>
      </c>
      <c r="B546">
        <v>1305</v>
      </c>
      <c r="C546" t="s">
        <v>1214</v>
      </c>
      <c r="D546" t="s">
        <v>403</v>
      </c>
      <c r="E546" t="s">
        <v>1215</v>
      </c>
      <c r="F546" t="s">
        <v>1216</v>
      </c>
      <c r="G546" t="str">
        <f>"00018143"</f>
        <v>00018143</v>
      </c>
      <c r="H546" t="s">
        <v>1217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50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1218</v>
      </c>
    </row>
    <row r="547" spans="1:30" x14ac:dyDescent="0.25">
      <c r="H547" t="s">
        <v>1219</v>
      </c>
    </row>
    <row r="548" spans="1:30" x14ac:dyDescent="0.25">
      <c r="A548">
        <v>271</v>
      </c>
      <c r="B548">
        <v>2234</v>
      </c>
      <c r="C548" t="s">
        <v>1220</v>
      </c>
      <c r="D548" t="s">
        <v>125</v>
      </c>
      <c r="E548" t="s">
        <v>14</v>
      </c>
      <c r="F548" t="s">
        <v>1221</v>
      </c>
      <c r="G548" t="str">
        <f>"201409005792"</f>
        <v>201409005792</v>
      </c>
      <c r="H548" t="s">
        <v>681</v>
      </c>
      <c r="I548">
        <v>0</v>
      </c>
      <c r="J548">
        <v>0</v>
      </c>
      <c r="K548">
        <v>0</v>
      </c>
      <c r="L548">
        <v>200</v>
      </c>
      <c r="M548">
        <v>30</v>
      </c>
      <c r="N548">
        <v>70</v>
      </c>
      <c r="O548">
        <v>0</v>
      </c>
      <c r="P548">
        <v>30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45</v>
      </c>
      <c r="W548">
        <v>315</v>
      </c>
      <c r="X548">
        <v>0</v>
      </c>
      <c r="Z548">
        <v>1</v>
      </c>
      <c r="AA548">
        <v>0</v>
      </c>
      <c r="AB548">
        <v>0</v>
      </c>
      <c r="AC548">
        <v>0</v>
      </c>
      <c r="AD548" t="s">
        <v>1222</v>
      </c>
    </row>
    <row r="549" spans="1:30" x14ac:dyDescent="0.25">
      <c r="H549" t="s">
        <v>1223</v>
      </c>
    </row>
    <row r="550" spans="1:30" x14ac:dyDescent="0.25">
      <c r="A550">
        <v>272</v>
      </c>
      <c r="B550">
        <v>4689</v>
      </c>
      <c r="C550" t="s">
        <v>1224</v>
      </c>
      <c r="D550" t="s">
        <v>426</v>
      </c>
      <c r="E550" t="s">
        <v>131</v>
      </c>
      <c r="F550" t="s">
        <v>1225</v>
      </c>
      <c r="G550" t="str">
        <f>"201410001634"</f>
        <v>201410001634</v>
      </c>
      <c r="H550" t="s">
        <v>127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84</v>
      </c>
      <c r="W550">
        <v>588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1226</v>
      </c>
    </row>
    <row r="551" spans="1:30" x14ac:dyDescent="0.25">
      <c r="H551">
        <v>1044</v>
      </c>
    </row>
    <row r="552" spans="1:30" x14ac:dyDescent="0.25">
      <c r="A552">
        <v>273</v>
      </c>
      <c r="B552">
        <v>101</v>
      </c>
      <c r="C552" t="s">
        <v>1227</v>
      </c>
      <c r="D552" t="s">
        <v>61</v>
      </c>
      <c r="E552" t="s">
        <v>19</v>
      </c>
      <c r="F552" t="s">
        <v>1228</v>
      </c>
      <c r="G552" t="str">
        <f>"201409000355"</f>
        <v>201409000355</v>
      </c>
      <c r="H552" t="s">
        <v>595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1229</v>
      </c>
    </row>
    <row r="553" spans="1:30" x14ac:dyDescent="0.25">
      <c r="H553" t="s">
        <v>1230</v>
      </c>
    </row>
    <row r="554" spans="1:30" x14ac:dyDescent="0.25">
      <c r="A554">
        <v>274</v>
      </c>
      <c r="B554">
        <v>1587</v>
      </c>
      <c r="C554" t="s">
        <v>1231</v>
      </c>
      <c r="D554" t="s">
        <v>969</v>
      </c>
      <c r="E554" t="s">
        <v>20</v>
      </c>
      <c r="F554" t="s">
        <v>1232</v>
      </c>
      <c r="G554" t="str">
        <f>"201410008944"</f>
        <v>201410008944</v>
      </c>
      <c r="H554" t="s">
        <v>940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1233</v>
      </c>
    </row>
    <row r="555" spans="1:30" x14ac:dyDescent="0.25">
      <c r="H555" t="s">
        <v>1234</v>
      </c>
    </row>
    <row r="556" spans="1:30" x14ac:dyDescent="0.25">
      <c r="A556">
        <v>275</v>
      </c>
      <c r="B556">
        <v>3446</v>
      </c>
      <c r="C556" t="s">
        <v>1235</v>
      </c>
      <c r="D556" t="s">
        <v>1236</v>
      </c>
      <c r="E556" t="s">
        <v>162</v>
      </c>
      <c r="F556" t="s">
        <v>1237</v>
      </c>
      <c r="G556" t="str">
        <f>"201410010969"</f>
        <v>201410010969</v>
      </c>
      <c r="H556" t="s">
        <v>1238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50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36</v>
      </c>
      <c r="W556">
        <v>252</v>
      </c>
      <c r="X556">
        <v>0</v>
      </c>
      <c r="Z556">
        <v>0</v>
      </c>
      <c r="AA556">
        <v>0</v>
      </c>
      <c r="AB556">
        <v>24</v>
      </c>
      <c r="AC556">
        <v>408</v>
      </c>
      <c r="AD556" t="s">
        <v>1239</v>
      </c>
    </row>
    <row r="557" spans="1:30" x14ac:dyDescent="0.25">
      <c r="H557" t="s">
        <v>388</v>
      </c>
    </row>
    <row r="558" spans="1:30" x14ac:dyDescent="0.25">
      <c r="A558">
        <v>276</v>
      </c>
      <c r="B558">
        <v>4379</v>
      </c>
      <c r="C558" t="s">
        <v>1240</v>
      </c>
      <c r="D558" t="s">
        <v>217</v>
      </c>
      <c r="E558" t="s">
        <v>125</v>
      </c>
      <c r="F558" t="s">
        <v>1241</v>
      </c>
      <c r="G558" t="str">
        <f>"00366662"</f>
        <v>00366662</v>
      </c>
      <c r="H558" t="s">
        <v>46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1242</v>
      </c>
    </row>
    <row r="559" spans="1:30" x14ac:dyDescent="0.25">
      <c r="H559" t="s">
        <v>1243</v>
      </c>
    </row>
    <row r="560" spans="1:30" x14ac:dyDescent="0.25">
      <c r="A560">
        <v>277</v>
      </c>
      <c r="B560">
        <v>628</v>
      </c>
      <c r="C560" t="s">
        <v>1244</v>
      </c>
      <c r="D560" t="s">
        <v>14</v>
      </c>
      <c r="E560" t="s">
        <v>162</v>
      </c>
      <c r="F560" t="s">
        <v>1245</v>
      </c>
      <c r="G560" t="str">
        <f>"201409005827"</f>
        <v>201409005827</v>
      </c>
      <c r="H560" t="s">
        <v>952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30</v>
      </c>
      <c r="P560">
        <v>30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1246</v>
      </c>
    </row>
    <row r="561" spans="1:30" x14ac:dyDescent="0.25">
      <c r="H561" t="s">
        <v>1247</v>
      </c>
    </row>
    <row r="562" spans="1:30" x14ac:dyDescent="0.25">
      <c r="A562">
        <v>278</v>
      </c>
      <c r="B562">
        <v>1056</v>
      </c>
      <c r="C562" t="s">
        <v>1248</v>
      </c>
      <c r="D562" t="s">
        <v>115</v>
      </c>
      <c r="E562" t="s">
        <v>1249</v>
      </c>
      <c r="F562" t="s">
        <v>1250</v>
      </c>
      <c r="G562" t="str">
        <f>"201504000390"</f>
        <v>201504000390</v>
      </c>
      <c r="H562" t="s">
        <v>499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50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1251</v>
      </c>
    </row>
    <row r="563" spans="1:30" x14ac:dyDescent="0.25">
      <c r="H563" t="s">
        <v>1252</v>
      </c>
    </row>
    <row r="564" spans="1:30" x14ac:dyDescent="0.25">
      <c r="A564">
        <v>279</v>
      </c>
      <c r="B564">
        <v>1556</v>
      </c>
      <c r="C564" t="s">
        <v>1253</v>
      </c>
      <c r="D564" t="s">
        <v>384</v>
      </c>
      <c r="E564" t="s">
        <v>153</v>
      </c>
      <c r="F564" t="s">
        <v>1254</v>
      </c>
      <c r="G564" t="str">
        <f>"201406002921"</f>
        <v>201406002921</v>
      </c>
      <c r="H564" t="s">
        <v>1172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70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78</v>
      </c>
      <c r="W564">
        <v>546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1255</v>
      </c>
    </row>
    <row r="565" spans="1:30" x14ac:dyDescent="0.25">
      <c r="H565" t="s">
        <v>1256</v>
      </c>
    </row>
    <row r="566" spans="1:30" x14ac:dyDescent="0.25">
      <c r="A566">
        <v>280</v>
      </c>
      <c r="B566">
        <v>4539</v>
      </c>
      <c r="C566" t="s">
        <v>1257</v>
      </c>
      <c r="D566" t="s">
        <v>94</v>
      </c>
      <c r="E566" t="s">
        <v>109</v>
      </c>
      <c r="F566" t="s">
        <v>1258</v>
      </c>
      <c r="G566" t="str">
        <f>"201410003428"</f>
        <v>201410003428</v>
      </c>
      <c r="H566" t="s">
        <v>1259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50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1255</v>
      </c>
    </row>
    <row r="567" spans="1:30" x14ac:dyDescent="0.25">
      <c r="H567" t="s">
        <v>1260</v>
      </c>
    </row>
    <row r="568" spans="1:30" x14ac:dyDescent="0.25">
      <c r="A568">
        <v>281</v>
      </c>
      <c r="B568">
        <v>2159</v>
      </c>
      <c r="C568" t="s">
        <v>1261</v>
      </c>
      <c r="D568" t="s">
        <v>19</v>
      </c>
      <c r="E568" t="s">
        <v>109</v>
      </c>
      <c r="F568" t="s">
        <v>1262</v>
      </c>
      <c r="G568" t="str">
        <f>"00335391"</f>
        <v>00335391</v>
      </c>
      <c r="H568" t="s">
        <v>1263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70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6</v>
      </c>
      <c r="Y568">
        <v>1039</v>
      </c>
      <c r="Z568">
        <v>0</v>
      </c>
      <c r="AA568">
        <v>0</v>
      </c>
      <c r="AB568">
        <v>0</v>
      </c>
      <c r="AC568">
        <v>0</v>
      </c>
      <c r="AD568" t="s">
        <v>1264</v>
      </c>
    </row>
    <row r="569" spans="1:30" x14ac:dyDescent="0.25">
      <c r="H569">
        <v>1039</v>
      </c>
    </row>
    <row r="570" spans="1:30" x14ac:dyDescent="0.25">
      <c r="A570">
        <v>282</v>
      </c>
      <c r="B570">
        <v>4190</v>
      </c>
      <c r="C570" t="s">
        <v>1265</v>
      </c>
      <c r="D570" t="s">
        <v>69</v>
      </c>
      <c r="E570" t="s">
        <v>14</v>
      </c>
      <c r="F570" t="s">
        <v>1266</v>
      </c>
      <c r="G570" t="str">
        <f>"00114348"</f>
        <v>00114348</v>
      </c>
      <c r="H570" t="s">
        <v>1267</v>
      </c>
      <c r="I570">
        <v>0</v>
      </c>
      <c r="J570">
        <v>0</v>
      </c>
      <c r="K570">
        <v>0</v>
      </c>
      <c r="L570">
        <v>0</v>
      </c>
      <c r="M570">
        <v>100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1268</v>
      </c>
    </row>
    <row r="571" spans="1:30" x14ac:dyDescent="0.25">
      <c r="H571" t="s">
        <v>1269</v>
      </c>
    </row>
    <row r="572" spans="1:30" x14ac:dyDescent="0.25">
      <c r="A572">
        <v>283</v>
      </c>
      <c r="B572">
        <v>2672</v>
      </c>
      <c r="C572" t="s">
        <v>1270</v>
      </c>
      <c r="D572" t="s">
        <v>162</v>
      </c>
      <c r="E572" t="s">
        <v>69</v>
      </c>
      <c r="F572" t="s">
        <v>1271</v>
      </c>
      <c r="G572" t="str">
        <f>"200809000080"</f>
        <v>200809000080</v>
      </c>
      <c r="H572" t="s">
        <v>1135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1272</v>
      </c>
    </row>
    <row r="573" spans="1:30" x14ac:dyDescent="0.25">
      <c r="H573" t="s">
        <v>1273</v>
      </c>
    </row>
    <row r="574" spans="1:30" x14ac:dyDescent="0.25">
      <c r="A574">
        <v>284</v>
      </c>
      <c r="B574">
        <v>1706</v>
      </c>
      <c r="C574" t="s">
        <v>1274</v>
      </c>
      <c r="D574" t="s">
        <v>75</v>
      </c>
      <c r="E574" t="s">
        <v>109</v>
      </c>
      <c r="F574" t="s">
        <v>1275</v>
      </c>
      <c r="G574" t="str">
        <f>"201402010849"</f>
        <v>201402010849</v>
      </c>
      <c r="H574" t="s">
        <v>324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76</v>
      </c>
      <c r="W574">
        <v>532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1276</v>
      </c>
    </row>
    <row r="575" spans="1:30" x14ac:dyDescent="0.25">
      <c r="H575" t="s">
        <v>1277</v>
      </c>
    </row>
    <row r="576" spans="1:30" x14ac:dyDescent="0.25">
      <c r="A576">
        <v>285</v>
      </c>
      <c r="B576">
        <v>1429</v>
      </c>
      <c r="C576" t="s">
        <v>1278</v>
      </c>
      <c r="D576" t="s">
        <v>479</v>
      </c>
      <c r="E576" t="s">
        <v>894</v>
      </c>
      <c r="F576" t="s">
        <v>1279</v>
      </c>
      <c r="G576" t="str">
        <f>"00194788"</f>
        <v>00194788</v>
      </c>
      <c r="H576" t="s">
        <v>196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1280</v>
      </c>
    </row>
    <row r="577" spans="1:30" x14ac:dyDescent="0.25">
      <c r="H577">
        <v>1041</v>
      </c>
    </row>
    <row r="578" spans="1:30" x14ac:dyDescent="0.25">
      <c r="A578">
        <v>286</v>
      </c>
      <c r="B578">
        <v>5032</v>
      </c>
      <c r="C578" t="s">
        <v>1281</v>
      </c>
      <c r="D578" t="s">
        <v>1191</v>
      </c>
      <c r="E578" t="s">
        <v>328</v>
      </c>
      <c r="F578" t="s">
        <v>1282</v>
      </c>
      <c r="G578" t="str">
        <f>"00366235"</f>
        <v>00366235</v>
      </c>
      <c r="H578" t="s">
        <v>1283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30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1284</v>
      </c>
    </row>
    <row r="579" spans="1:30" x14ac:dyDescent="0.25">
      <c r="H579" t="s">
        <v>1285</v>
      </c>
    </row>
    <row r="580" spans="1:30" x14ac:dyDescent="0.25">
      <c r="A580">
        <v>287</v>
      </c>
      <c r="B580">
        <v>4356</v>
      </c>
      <c r="C580" t="s">
        <v>1286</v>
      </c>
      <c r="D580" t="s">
        <v>75</v>
      </c>
      <c r="E580" t="s">
        <v>69</v>
      </c>
      <c r="F580" t="s">
        <v>1287</v>
      </c>
      <c r="G580" t="str">
        <f>"00350199"</f>
        <v>00350199</v>
      </c>
      <c r="H580" t="s">
        <v>1032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30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1288</v>
      </c>
    </row>
    <row r="581" spans="1:30" x14ac:dyDescent="0.25">
      <c r="H581" t="s">
        <v>1289</v>
      </c>
    </row>
    <row r="582" spans="1:30" x14ac:dyDescent="0.25">
      <c r="A582">
        <v>288</v>
      </c>
      <c r="B582">
        <v>792</v>
      </c>
      <c r="C582" t="s">
        <v>1089</v>
      </c>
      <c r="D582" t="s">
        <v>163</v>
      </c>
      <c r="E582" t="s">
        <v>94</v>
      </c>
      <c r="F582" t="s">
        <v>1290</v>
      </c>
      <c r="G582" t="str">
        <f>"00040906"</f>
        <v>00040906</v>
      </c>
      <c r="H582" t="s">
        <v>750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1291</v>
      </c>
    </row>
    <row r="583" spans="1:30" x14ac:dyDescent="0.25">
      <c r="H583" t="s">
        <v>388</v>
      </c>
    </row>
    <row r="584" spans="1:30" x14ac:dyDescent="0.25">
      <c r="A584">
        <v>289</v>
      </c>
      <c r="B584">
        <v>2550</v>
      </c>
      <c r="C584" t="s">
        <v>1292</v>
      </c>
      <c r="D584" t="s">
        <v>15</v>
      </c>
      <c r="E584" t="s">
        <v>69</v>
      </c>
      <c r="F584" t="s">
        <v>1293</v>
      </c>
      <c r="G584" t="str">
        <f>"201103000316"</f>
        <v>201103000316</v>
      </c>
      <c r="H584">
        <v>759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>
        <v>1377</v>
      </c>
    </row>
    <row r="585" spans="1:30" x14ac:dyDescent="0.25">
      <c r="H585" t="s">
        <v>1294</v>
      </c>
    </row>
    <row r="586" spans="1:30" x14ac:dyDescent="0.25">
      <c r="A586">
        <v>290</v>
      </c>
      <c r="B586">
        <v>1874</v>
      </c>
      <c r="C586" t="s">
        <v>675</v>
      </c>
      <c r="D586" t="s">
        <v>328</v>
      </c>
      <c r="E586" t="s">
        <v>14</v>
      </c>
      <c r="F586" t="s">
        <v>1295</v>
      </c>
      <c r="G586" t="str">
        <f>"201504002069"</f>
        <v>201504002069</v>
      </c>
      <c r="H586" t="s">
        <v>816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70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84</v>
      </c>
      <c r="W586">
        <v>588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1296</v>
      </c>
    </row>
    <row r="587" spans="1:30" x14ac:dyDescent="0.25">
      <c r="H587" t="s">
        <v>1297</v>
      </c>
    </row>
    <row r="588" spans="1:30" x14ac:dyDescent="0.25">
      <c r="A588">
        <v>291</v>
      </c>
      <c r="B588">
        <v>2105</v>
      </c>
      <c r="C588" t="s">
        <v>1035</v>
      </c>
      <c r="D588" t="s">
        <v>68</v>
      </c>
      <c r="E588" t="s">
        <v>75</v>
      </c>
      <c r="F588" t="s">
        <v>1036</v>
      </c>
      <c r="G588" t="str">
        <f>"200801001784"</f>
        <v>200801001784</v>
      </c>
      <c r="H588" t="s">
        <v>422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1298</v>
      </c>
    </row>
    <row r="589" spans="1:30" x14ac:dyDescent="0.25">
      <c r="H589" t="s">
        <v>1038</v>
      </c>
    </row>
    <row r="590" spans="1:30" x14ac:dyDescent="0.25">
      <c r="A590">
        <v>292</v>
      </c>
      <c r="B590">
        <v>4973</v>
      </c>
      <c r="C590" t="s">
        <v>1299</v>
      </c>
      <c r="D590" t="s">
        <v>229</v>
      </c>
      <c r="E590" t="s">
        <v>131</v>
      </c>
      <c r="F590" t="s">
        <v>1300</v>
      </c>
      <c r="G590" t="str">
        <f>"00359336"</f>
        <v>00359336</v>
      </c>
      <c r="H590" t="s">
        <v>861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30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1301</v>
      </c>
    </row>
    <row r="591" spans="1:30" x14ac:dyDescent="0.25">
      <c r="H591" t="s">
        <v>1302</v>
      </c>
    </row>
    <row r="592" spans="1:30" x14ac:dyDescent="0.25">
      <c r="A592">
        <v>293</v>
      </c>
      <c r="B592">
        <v>4679</v>
      </c>
      <c r="C592" t="s">
        <v>1303</v>
      </c>
      <c r="D592" t="s">
        <v>218</v>
      </c>
      <c r="E592" t="s">
        <v>115</v>
      </c>
      <c r="F592" t="s">
        <v>1304</v>
      </c>
      <c r="G592" t="str">
        <f>"00264934"</f>
        <v>00264934</v>
      </c>
      <c r="H592" t="s">
        <v>595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1305</v>
      </c>
    </row>
    <row r="593" spans="1:30" x14ac:dyDescent="0.25">
      <c r="H593" t="s">
        <v>1306</v>
      </c>
    </row>
    <row r="594" spans="1:30" x14ac:dyDescent="0.25">
      <c r="A594">
        <v>294</v>
      </c>
      <c r="B594">
        <v>1008</v>
      </c>
      <c r="C594" t="s">
        <v>1307</v>
      </c>
      <c r="D594" t="s">
        <v>131</v>
      </c>
      <c r="E594" t="s">
        <v>581</v>
      </c>
      <c r="F594" t="s">
        <v>1308</v>
      </c>
      <c r="G594" t="str">
        <f>"201504001790"</f>
        <v>201504001790</v>
      </c>
      <c r="H594" t="s">
        <v>40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1309</v>
      </c>
    </row>
    <row r="595" spans="1:30" x14ac:dyDescent="0.25">
      <c r="H595" t="s">
        <v>1310</v>
      </c>
    </row>
    <row r="596" spans="1:30" x14ac:dyDescent="0.25">
      <c r="A596">
        <v>295</v>
      </c>
      <c r="B596">
        <v>3363</v>
      </c>
      <c r="C596" t="s">
        <v>1311</v>
      </c>
      <c r="D596" t="s">
        <v>20</v>
      </c>
      <c r="E596" t="s">
        <v>384</v>
      </c>
      <c r="F596" t="s">
        <v>1312</v>
      </c>
      <c r="G596" t="str">
        <f>"201402008592"</f>
        <v>201402008592</v>
      </c>
      <c r="H596" t="s">
        <v>1313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77</v>
      </c>
      <c r="W596">
        <v>539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1314</v>
      </c>
    </row>
    <row r="597" spans="1:30" x14ac:dyDescent="0.25">
      <c r="H597" t="s">
        <v>1315</v>
      </c>
    </row>
    <row r="598" spans="1:30" x14ac:dyDescent="0.25">
      <c r="A598">
        <v>296</v>
      </c>
      <c r="B598">
        <v>1166</v>
      </c>
      <c r="C598" t="s">
        <v>1316</v>
      </c>
      <c r="D598" t="s">
        <v>1317</v>
      </c>
      <c r="E598" t="s">
        <v>1318</v>
      </c>
      <c r="F598" t="s">
        <v>1319</v>
      </c>
      <c r="G598" t="str">
        <f>"201411002882"</f>
        <v>201411002882</v>
      </c>
      <c r="H598" t="s">
        <v>121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1320</v>
      </c>
    </row>
    <row r="599" spans="1:30" x14ac:dyDescent="0.25">
      <c r="H599" t="s">
        <v>1321</v>
      </c>
    </row>
    <row r="600" spans="1:30" x14ac:dyDescent="0.25">
      <c r="A600">
        <v>297</v>
      </c>
      <c r="B600">
        <v>3390</v>
      </c>
      <c r="C600" t="s">
        <v>1322</v>
      </c>
      <c r="D600" t="s">
        <v>109</v>
      </c>
      <c r="E600" t="s">
        <v>14</v>
      </c>
      <c r="F600" t="s">
        <v>1323</v>
      </c>
      <c r="G600" t="str">
        <f>"201412000165"</f>
        <v>201412000165</v>
      </c>
      <c r="H600" t="s">
        <v>952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50</v>
      </c>
      <c r="O600">
        <v>0</v>
      </c>
      <c r="P600">
        <v>50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1324</v>
      </c>
    </row>
    <row r="601" spans="1:30" x14ac:dyDescent="0.25">
      <c r="H601" t="s">
        <v>1325</v>
      </c>
    </row>
    <row r="602" spans="1:30" x14ac:dyDescent="0.25">
      <c r="A602">
        <v>298</v>
      </c>
      <c r="B602">
        <v>2008</v>
      </c>
      <c r="C602" t="s">
        <v>1326</v>
      </c>
      <c r="D602" t="s">
        <v>722</v>
      </c>
      <c r="E602" t="s">
        <v>75</v>
      </c>
      <c r="F602" t="s">
        <v>1327</v>
      </c>
      <c r="G602" t="str">
        <f>"00334630"</f>
        <v>00334630</v>
      </c>
      <c r="H602" t="s">
        <v>1065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1328</v>
      </c>
    </row>
    <row r="603" spans="1:30" x14ac:dyDescent="0.25">
      <c r="H603" t="s">
        <v>644</v>
      </c>
    </row>
    <row r="604" spans="1:30" x14ac:dyDescent="0.25">
      <c r="A604">
        <v>299</v>
      </c>
      <c r="B604">
        <v>419</v>
      </c>
      <c r="C604" t="s">
        <v>1329</v>
      </c>
      <c r="D604" t="s">
        <v>109</v>
      </c>
      <c r="E604" t="s">
        <v>1330</v>
      </c>
      <c r="F604" t="s">
        <v>1331</v>
      </c>
      <c r="G604" t="str">
        <f>"00116447"</f>
        <v>00116447</v>
      </c>
      <c r="H604" t="s">
        <v>89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1332</v>
      </c>
    </row>
    <row r="605" spans="1:30" x14ac:dyDescent="0.25">
      <c r="H605">
        <v>1040</v>
      </c>
    </row>
    <row r="606" spans="1:30" x14ac:dyDescent="0.25">
      <c r="A606">
        <v>300</v>
      </c>
      <c r="B606">
        <v>1606</v>
      </c>
      <c r="C606" t="s">
        <v>1333</v>
      </c>
      <c r="D606" t="s">
        <v>14</v>
      </c>
      <c r="E606" t="s">
        <v>131</v>
      </c>
      <c r="F606" t="s">
        <v>1334</v>
      </c>
      <c r="G606" t="str">
        <f>"201409000060"</f>
        <v>201409000060</v>
      </c>
      <c r="H606" t="s">
        <v>1335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1336</v>
      </c>
    </row>
    <row r="607" spans="1:30" x14ac:dyDescent="0.25">
      <c r="H607" t="s">
        <v>1337</v>
      </c>
    </row>
    <row r="608" spans="1:30" x14ac:dyDescent="0.25">
      <c r="A608">
        <v>301</v>
      </c>
      <c r="B608">
        <v>5046</v>
      </c>
      <c r="C608" t="s">
        <v>1338</v>
      </c>
      <c r="D608" t="s">
        <v>14</v>
      </c>
      <c r="E608" t="s">
        <v>328</v>
      </c>
      <c r="F608" t="s">
        <v>1339</v>
      </c>
      <c r="G608" t="str">
        <f>"201410005724"</f>
        <v>201410005724</v>
      </c>
      <c r="H608" t="s">
        <v>127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1340</v>
      </c>
    </row>
    <row r="609" spans="1:30" x14ac:dyDescent="0.25">
      <c r="H609">
        <v>1032</v>
      </c>
    </row>
    <row r="610" spans="1:30" x14ac:dyDescent="0.25">
      <c r="A610">
        <v>302</v>
      </c>
      <c r="B610">
        <v>2714</v>
      </c>
      <c r="C610" t="s">
        <v>1341</v>
      </c>
      <c r="D610" t="s">
        <v>125</v>
      </c>
      <c r="E610" t="s">
        <v>131</v>
      </c>
      <c r="F610" t="s">
        <v>1342</v>
      </c>
      <c r="G610" t="str">
        <f>"00346765"</f>
        <v>00346765</v>
      </c>
      <c r="H610" t="s">
        <v>1001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70</v>
      </c>
      <c r="O610">
        <v>30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1343</v>
      </c>
    </row>
    <row r="611" spans="1:30" x14ac:dyDescent="0.25">
      <c r="H611" t="s">
        <v>1344</v>
      </c>
    </row>
    <row r="612" spans="1:30" x14ac:dyDescent="0.25">
      <c r="A612">
        <v>303</v>
      </c>
      <c r="B612">
        <v>4582</v>
      </c>
      <c r="C612" t="s">
        <v>937</v>
      </c>
      <c r="D612" t="s">
        <v>1345</v>
      </c>
      <c r="E612" t="s">
        <v>1346</v>
      </c>
      <c r="F612" t="s">
        <v>1347</v>
      </c>
      <c r="G612" t="str">
        <f>"201504002610"</f>
        <v>201504002610</v>
      </c>
      <c r="H612" t="s">
        <v>985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84</v>
      </c>
      <c r="W612">
        <v>588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1348</v>
      </c>
    </row>
    <row r="613" spans="1:30" x14ac:dyDescent="0.25">
      <c r="H613" t="s">
        <v>1349</v>
      </c>
    </row>
    <row r="614" spans="1:30" x14ac:dyDescent="0.25">
      <c r="A614">
        <v>304</v>
      </c>
      <c r="B614">
        <v>2840</v>
      </c>
      <c r="C614" t="s">
        <v>1350</v>
      </c>
      <c r="D614" t="s">
        <v>15</v>
      </c>
      <c r="E614" t="s">
        <v>20</v>
      </c>
      <c r="F614" t="s">
        <v>1351</v>
      </c>
      <c r="G614" t="str">
        <f>"00357621"</f>
        <v>00357621</v>
      </c>
      <c r="H614" t="s">
        <v>345</v>
      </c>
      <c r="I614">
        <v>0</v>
      </c>
      <c r="J614">
        <v>0</v>
      </c>
      <c r="K614">
        <v>0</v>
      </c>
      <c r="L614">
        <v>0</v>
      </c>
      <c r="M614">
        <v>100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56</v>
      </c>
      <c r="W614">
        <v>392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1352</v>
      </c>
    </row>
    <row r="615" spans="1:30" x14ac:dyDescent="0.25">
      <c r="H615" t="s">
        <v>1353</v>
      </c>
    </row>
    <row r="616" spans="1:30" x14ac:dyDescent="0.25">
      <c r="A616">
        <v>305</v>
      </c>
      <c r="B616">
        <v>3589</v>
      </c>
      <c r="C616" t="s">
        <v>1354</v>
      </c>
      <c r="D616" t="s">
        <v>15</v>
      </c>
      <c r="E616" t="s">
        <v>69</v>
      </c>
      <c r="F616" t="s">
        <v>1355</v>
      </c>
      <c r="G616" t="str">
        <f>"00341085"</f>
        <v>00341085</v>
      </c>
      <c r="H616" t="s">
        <v>1356</v>
      </c>
      <c r="I616">
        <v>0</v>
      </c>
      <c r="J616">
        <v>0</v>
      </c>
      <c r="K616">
        <v>0</v>
      </c>
      <c r="L616">
        <v>0</v>
      </c>
      <c r="M616">
        <v>100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1357</v>
      </c>
    </row>
    <row r="617" spans="1:30" x14ac:dyDescent="0.25">
      <c r="H617" t="s">
        <v>1358</v>
      </c>
    </row>
    <row r="618" spans="1:30" x14ac:dyDescent="0.25">
      <c r="A618">
        <v>306</v>
      </c>
      <c r="B618">
        <v>3712</v>
      </c>
      <c r="C618" t="s">
        <v>153</v>
      </c>
      <c r="D618" t="s">
        <v>581</v>
      </c>
      <c r="E618" t="s">
        <v>94</v>
      </c>
      <c r="F618" t="s">
        <v>1359</v>
      </c>
      <c r="G618" t="str">
        <f>"201410005987"</f>
        <v>201410005987</v>
      </c>
      <c r="H618" t="s">
        <v>220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77</v>
      </c>
      <c r="W618">
        <v>539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1360</v>
      </c>
    </row>
    <row r="619" spans="1:30" x14ac:dyDescent="0.25">
      <c r="H619" t="s">
        <v>1361</v>
      </c>
    </row>
    <row r="620" spans="1:30" x14ac:dyDescent="0.25">
      <c r="A620">
        <v>307</v>
      </c>
      <c r="B620">
        <v>2048</v>
      </c>
      <c r="C620" t="s">
        <v>1362</v>
      </c>
      <c r="D620" t="s">
        <v>68</v>
      </c>
      <c r="E620" t="s">
        <v>162</v>
      </c>
      <c r="F620" t="s">
        <v>1363</v>
      </c>
      <c r="G620" t="str">
        <f>"00160101"</f>
        <v>00160101</v>
      </c>
      <c r="H620" t="s">
        <v>1010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1364</v>
      </c>
    </row>
    <row r="621" spans="1:30" x14ac:dyDescent="0.25">
      <c r="H621" t="s">
        <v>1365</v>
      </c>
    </row>
    <row r="622" spans="1:30" x14ac:dyDescent="0.25">
      <c r="A622">
        <v>308</v>
      </c>
      <c r="B622">
        <v>5207</v>
      </c>
      <c r="C622" t="s">
        <v>1366</v>
      </c>
      <c r="D622" t="s">
        <v>68</v>
      </c>
      <c r="E622" t="s">
        <v>19</v>
      </c>
      <c r="F622" t="s">
        <v>1367</v>
      </c>
      <c r="G622" t="str">
        <f>"201506002472"</f>
        <v>201506002472</v>
      </c>
      <c r="H622" t="s">
        <v>839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50</v>
      </c>
      <c r="O622">
        <v>50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65</v>
      </c>
      <c r="W622">
        <v>455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1368</v>
      </c>
    </row>
    <row r="623" spans="1:30" x14ac:dyDescent="0.25">
      <c r="H623" t="s">
        <v>1369</v>
      </c>
    </row>
    <row r="624" spans="1:30" x14ac:dyDescent="0.25">
      <c r="A624">
        <v>309</v>
      </c>
      <c r="B624">
        <v>5214</v>
      </c>
      <c r="C624" t="s">
        <v>1370</v>
      </c>
      <c r="D624" t="s">
        <v>659</v>
      </c>
      <c r="E624" t="s">
        <v>20</v>
      </c>
      <c r="F624" t="s">
        <v>1371</v>
      </c>
      <c r="G624" t="str">
        <f>"00369567"</f>
        <v>00369567</v>
      </c>
      <c r="H624" t="s">
        <v>861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1372</v>
      </c>
    </row>
    <row r="625" spans="1:30" x14ac:dyDescent="0.25">
      <c r="H625" t="s">
        <v>1373</v>
      </c>
    </row>
    <row r="626" spans="1:30" x14ac:dyDescent="0.25">
      <c r="A626">
        <v>310</v>
      </c>
      <c r="B626">
        <v>1098</v>
      </c>
      <c r="C626" t="s">
        <v>1374</v>
      </c>
      <c r="D626" t="s">
        <v>485</v>
      </c>
      <c r="E626" t="s">
        <v>14</v>
      </c>
      <c r="F626" t="s">
        <v>1375</v>
      </c>
      <c r="G626" t="str">
        <f>"00289395"</f>
        <v>00289395</v>
      </c>
      <c r="H626" t="s">
        <v>1376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70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6</v>
      </c>
      <c r="Y626">
        <v>1043</v>
      </c>
      <c r="Z626">
        <v>0</v>
      </c>
      <c r="AA626">
        <v>0</v>
      </c>
      <c r="AB626">
        <v>0</v>
      </c>
      <c r="AC626">
        <v>0</v>
      </c>
      <c r="AD626" t="s">
        <v>1377</v>
      </c>
    </row>
    <row r="627" spans="1:30" x14ac:dyDescent="0.25">
      <c r="H627" t="s">
        <v>1378</v>
      </c>
    </row>
    <row r="628" spans="1:30" x14ac:dyDescent="0.25">
      <c r="A628">
        <v>311</v>
      </c>
      <c r="B628">
        <v>1098</v>
      </c>
      <c r="C628" t="s">
        <v>1374</v>
      </c>
      <c r="D628" t="s">
        <v>485</v>
      </c>
      <c r="E628" t="s">
        <v>14</v>
      </c>
      <c r="F628" t="s">
        <v>1375</v>
      </c>
      <c r="G628" t="str">
        <f>"00289395"</f>
        <v>00289395</v>
      </c>
      <c r="H628" t="s">
        <v>1376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70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1377</v>
      </c>
    </row>
    <row r="629" spans="1:30" x14ac:dyDescent="0.25">
      <c r="H629" t="s">
        <v>1378</v>
      </c>
    </row>
    <row r="630" spans="1:30" x14ac:dyDescent="0.25">
      <c r="A630">
        <v>312</v>
      </c>
      <c r="B630">
        <v>2558</v>
      </c>
      <c r="C630" t="s">
        <v>1379</v>
      </c>
      <c r="D630" t="s">
        <v>437</v>
      </c>
      <c r="E630" t="s">
        <v>94</v>
      </c>
      <c r="F630" t="s">
        <v>1380</v>
      </c>
      <c r="G630" t="str">
        <f>"00352689"</f>
        <v>00352689</v>
      </c>
      <c r="H630" t="s">
        <v>1381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60</v>
      </c>
      <c r="W630">
        <v>420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1382</v>
      </c>
    </row>
    <row r="631" spans="1:30" x14ac:dyDescent="0.25">
      <c r="H631" t="s">
        <v>1383</v>
      </c>
    </row>
    <row r="632" spans="1:30" x14ac:dyDescent="0.25">
      <c r="A632">
        <v>313</v>
      </c>
      <c r="B632">
        <v>386</v>
      </c>
      <c r="C632" t="s">
        <v>1384</v>
      </c>
      <c r="D632" t="s">
        <v>109</v>
      </c>
      <c r="E632" t="s">
        <v>19</v>
      </c>
      <c r="F632" t="s">
        <v>1385</v>
      </c>
      <c r="G632" t="str">
        <f>"00274890"</f>
        <v>00274890</v>
      </c>
      <c r="H632" t="s">
        <v>213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84</v>
      </c>
      <c r="W632">
        <v>588</v>
      </c>
      <c r="X632">
        <v>6</v>
      </c>
      <c r="Y632">
        <v>1043</v>
      </c>
      <c r="Z632">
        <v>0</v>
      </c>
      <c r="AA632">
        <v>0</v>
      </c>
      <c r="AB632">
        <v>0</v>
      </c>
      <c r="AC632">
        <v>0</v>
      </c>
      <c r="AD632" t="s">
        <v>1386</v>
      </c>
    </row>
    <row r="633" spans="1:30" x14ac:dyDescent="0.25">
      <c r="H633">
        <v>1043</v>
      </c>
    </row>
    <row r="634" spans="1:30" x14ac:dyDescent="0.25">
      <c r="A634">
        <v>314</v>
      </c>
      <c r="B634">
        <v>2544</v>
      </c>
      <c r="C634" t="s">
        <v>1387</v>
      </c>
      <c r="D634" t="s">
        <v>894</v>
      </c>
      <c r="E634" t="s">
        <v>1388</v>
      </c>
      <c r="F634" t="s">
        <v>1389</v>
      </c>
      <c r="G634" t="str">
        <f>"00361512"</f>
        <v>00361512</v>
      </c>
      <c r="H634">
        <v>715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>
        <v>1333</v>
      </c>
    </row>
    <row r="635" spans="1:30" x14ac:dyDescent="0.25">
      <c r="H635" t="s">
        <v>876</v>
      </c>
    </row>
    <row r="636" spans="1:30" x14ac:dyDescent="0.25">
      <c r="A636">
        <v>315</v>
      </c>
      <c r="B636">
        <v>1996</v>
      </c>
      <c r="C636" t="s">
        <v>1390</v>
      </c>
      <c r="D636" t="s">
        <v>69</v>
      </c>
      <c r="E636" t="s">
        <v>218</v>
      </c>
      <c r="F636" t="s">
        <v>1391</v>
      </c>
      <c r="G636" t="str">
        <f>"201410004399"</f>
        <v>201410004399</v>
      </c>
      <c r="H636" t="s">
        <v>71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41</v>
      </c>
      <c r="W636">
        <v>287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1392</v>
      </c>
    </row>
    <row r="637" spans="1:30" x14ac:dyDescent="0.25">
      <c r="H637" t="s">
        <v>1393</v>
      </c>
    </row>
    <row r="638" spans="1:30" x14ac:dyDescent="0.25">
      <c r="A638">
        <v>316</v>
      </c>
      <c r="B638">
        <v>708</v>
      </c>
      <c r="C638" t="s">
        <v>1394</v>
      </c>
      <c r="D638" t="s">
        <v>68</v>
      </c>
      <c r="E638" t="s">
        <v>218</v>
      </c>
      <c r="F638" t="s">
        <v>1395</v>
      </c>
      <c r="G638" t="str">
        <f>"201410005689"</f>
        <v>201410005689</v>
      </c>
      <c r="H638" t="s">
        <v>422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1396</v>
      </c>
    </row>
    <row r="639" spans="1:30" x14ac:dyDescent="0.25">
      <c r="H639" t="s">
        <v>1397</v>
      </c>
    </row>
    <row r="640" spans="1:30" x14ac:dyDescent="0.25">
      <c r="A640">
        <v>317</v>
      </c>
      <c r="B640">
        <v>3046</v>
      </c>
      <c r="C640" t="s">
        <v>1398</v>
      </c>
      <c r="D640" t="s">
        <v>1399</v>
      </c>
      <c r="E640" t="s">
        <v>15</v>
      </c>
      <c r="F640" t="s">
        <v>1400</v>
      </c>
      <c r="G640" t="str">
        <f>"00265092"</f>
        <v>00265092</v>
      </c>
      <c r="H640" t="s">
        <v>422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50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81</v>
      </c>
      <c r="W640">
        <v>567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1401</v>
      </c>
    </row>
    <row r="641" spans="1:30" x14ac:dyDescent="0.25">
      <c r="H641" t="s">
        <v>1402</v>
      </c>
    </row>
    <row r="642" spans="1:30" x14ac:dyDescent="0.25">
      <c r="A642">
        <v>318</v>
      </c>
      <c r="B642">
        <v>1025</v>
      </c>
      <c r="C642" t="s">
        <v>1403</v>
      </c>
      <c r="D642" t="s">
        <v>75</v>
      </c>
      <c r="E642" t="s">
        <v>218</v>
      </c>
      <c r="F642" t="s">
        <v>1404</v>
      </c>
      <c r="G642" t="str">
        <f>"201410009831"</f>
        <v>201410009831</v>
      </c>
      <c r="H642" t="s">
        <v>1405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1406</v>
      </c>
    </row>
    <row r="643" spans="1:30" x14ac:dyDescent="0.25">
      <c r="H643" t="s">
        <v>1407</v>
      </c>
    </row>
    <row r="644" spans="1:30" x14ac:dyDescent="0.25">
      <c r="A644">
        <v>319</v>
      </c>
      <c r="B644">
        <v>2803</v>
      </c>
      <c r="C644" t="s">
        <v>1408</v>
      </c>
      <c r="D644" t="s">
        <v>969</v>
      </c>
      <c r="E644" t="s">
        <v>109</v>
      </c>
      <c r="F644" t="s">
        <v>1409</v>
      </c>
      <c r="G644" t="str">
        <f>"00018083"</f>
        <v>00018083</v>
      </c>
      <c r="H644" t="s">
        <v>1410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1411</v>
      </c>
    </row>
    <row r="645" spans="1:30" x14ac:dyDescent="0.25">
      <c r="H645" t="s">
        <v>1412</v>
      </c>
    </row>
    <row r="646" spans="1:30" x14ac:dyDescent="0.25">
      <c r="A646">
        <v>320</v>
      </c>
      <c r="B646">
        <v>471</v>
      </c>
      <c r="C646" t="s">
        <v>1413</v>
      </c>
      <c r="D646" t="s">
        <v>32</v>
      </c>
      <c r="E646" t="s">
        <v>15</v>
      </c>
      <c r="F646" t="s">
        <v>1414</v>
      </c>
      <c r="G646" t="str">
        <f>"00298494"</f>
        <v>00298494</v>
      </c>
      <c r="H646" t="s">
        <v>958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50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17</v>
      </c>
      <c r="W646">
        <v>119</v>
      </c>
      <c r="X646">
        <v>0</v>
      </c>
      <c r="Z646">
        <v>0</v>
      </c>
      <c r="AA646">
        <v>0</v>
      </c>
      <c r="AB646">
        <v>24</v>
      </c>
      <c r="AC646">
        <v>408</v>
      </c>
      <c r="AD646" t="s">
        <v>1415</v>
      </c>
    </row>
    <row r="647" spans="1:30" x14ac:dyDescent="0.25">
      <c r="H647" t="s">
        <v>1416</v>
      </c>
    </row>
    <row r="648" spans="1:30" x14ac:dyDescent="0.25">
      <c r="A648">
        <v>321</v>
      </c>
      <c r="B648">
        <v>4361</v>
      </c>
      <c r="C648" t="s">
        <v>327</v>
      </c>
      <c r="D648" t="s">
        <v>19</v>
      </c>
      <c r="E648" t="s">
        <v>69</v>
      </c>
      <c r="F648" t="s">
        <v>1417</v>
      </c>
      <c r="G648" t="str">
        <f>"00358115"</f>
        <v>00358115</v>
      </c>
      <c r="H648" t="s">
        <v>127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73</v>
      </c>
      <c r="W648">
        <v>511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1418</v>
      </c>
    </row>
    <row r="649" spans="1:30" x14ac:dyDescent="0.25">
      <c r="H649" t="s">
        <v>1419</v>
      </c>
    </row>
    <row r="650" spans="1:30" x14ac:dyDescent="0.25">
      <c r="A650">
        <v>322</v>
      </c>
      <c r="B650">
        <v>910</v>
      </c>
      <c r="C650" t="s">
        <v>1420</v>
      </c>
      <c r="D650" t="s">
        <v>670</v>
      </c>
      <c r="E650" t="s">
        <v>109</v>
      </c>
      <c r="F650" t="s">
        <v>1421</v>
      </c>
      <c r="G650" t="str">
        <f>"201402006953"</f>
        <v>201402006953</v>
      </c>
      <c r="H650" t="s">
        <v>1422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1423</v>
      </c>
    </row>
    <row r="651" spans="1:30" x14ac:dyDescent="0.25">
      <c r="H651" t="s">
        <v>1424</v>
      </c>
    </row>
    <row r="652" spans="1:30" x14ac:dyDescent="0.25">
      <c r="A652">
        <v>323</v>
      </c>
      <c r="B652">
        <v>4721</v>
      </c>
      <c r="C652" t="s">
        <v>1425</v>
      </c>
      <c r="D652" t="s">
        <v>125</v>
      </c>
      <c r="E652" t="s">
        <v>1426</v>
      </c>
      <c r="F652" t="s">
        <v>1427</v>
      </c>
      <c r="G652" t="str">
        <f>"00144794"</f>
        <v>00144794</v>
      </c>
      <c r="H652" t="s">
        <v>1428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1429</v>
      </c>
    </row>
    <row r="653" spans="1:30" x14ac:dyDescent="0.25">
      <c r="H653" t="s">
        <v>1430</v>
      </c>
    </row>
    <row r="654" spans="1:30" x14ac:dyDescent="0.25">
      <c r="A654">
        <v>324</v>
      </c>
      <c r="B654">
        <v>663</v>
      </c>
      <c r="C654" t="s">
        <v>1431</v>
      </c>
      <c r="D654" t="s">
        <v>69</v>
      </c>
      <c r="E654" t="s">
        <v>384</v>
      </c>
      <c r="F654" t="s">
        <v>1432</v>
      </c>
      <c r="G654" t="str">
        <f>"00302297"</f>
        <v>00302297</v>
      </c>
      <c r="H654" t="s">
        <v>1433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1434</v>
      </c>
    </row>
    <row r="655" spans="1:30" x14ac:dyDescent="0.25">
      <c r="H655" t="s">
        <v>1435</v>
      </c>
    </row>
    <row r="656" spans="1:30" x14ac:dyDescent="0.25">
      <c r="A656">
        <v>325</v>
      </c>
      <c r="B656">
        <v>174</v>
      </c>
      <c r="C656" t="s">
        <v>1436</v>
      </c>
      <c r="D656" t="s">
        <v>1081</v>
      </c>
      <c r="E656" t="s">
        <v>397</v>
      </c>
      <c r="F656" t="s">
        <v>1437</v>
      </c>
      <c r="G656" t="str">
        <f>"201401000960"</f>
        <v>201401000960</v>
      </c>
      <c r="H656" t="s">
        <v>428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84</v>
      </c>
      <c r="W656">
        <v>588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1438</v>
      </c>
    </row>
    <row r="657" spans="1:30" x14ac:dyDescent="0.25">
      <c r="H657" t="s">
        <v>1439</v>
      </c>
    </row>
    <row r="658" spans="1:30" x14ac:dyDescent="0.25">
      <c r="A658">
        <v>326</v>
      </c>
      <c r="B658">
        <v>2132</v>
      </c>
      <c r="C658" t="s">
        <v>1440</v>
      </c>
      <c r="D658" t="s">
        <v>109</v>
      </c>
      <c r="E658" t="s">
        <v>19</v>
      </c>
      <c r="F658" t="s">
        <v>1441</v>
      </c>
      <c r="G658" t="str">
        <f>"201504003164"</f>
        <v>201504003164</v>
      </c>
      <c r="H658" t="s">
        <v>1442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1443</v>
      </c>
    </row>
    <row r="659" spans="1:30" x14ac:dyDescent="0.25">
      <c r="H659" t="s">
        <v>1444</v>
      </c>
    </row>
    <row r="660" spans="1:30" x14ac:dyDescent="0.25">
      <c r="A660">
        <v>327</v>
      </c>
      <c r="B660">
        <v>2065</v>
      </c>
      <c r="C660" t="s">
        <v>1445</v>
      </c>
      <c r="D660" t="s">
        <v>328</v>
      </c>
      <c r="E660" t="s">
        <v>32</v>
      </c>
      <c r="F660" t="s">
        <v>1446</v>
      </c>
      <c r="G660" t="str">
        <f>"00328326"</f>
        <v>00328326</v>
      </c>
      <c r="H660" t="s">
        <v>445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1447</v>
      </c>
    </row>
    <row r="661" spans="1:30" x14ac:dyDescent="0.25">
      <c r="H661" t="s">
        <v>1448</v>
      </c>
    </row>
    <row r="662" spans="1:30" x14ac:dyDescent="0.25">
      <c r="A662">
        <v>328</v>
      </c>
      <c r="B662">
        <v>1211</v>
      </c>
      <c r="C662" t="s">
        <v>1449</v>
      </c>
      <c r="D662" t="s">
        <v>69</v>
      </c>
      <c r="E662" t="s">
        <v>328</v>
      </c>
      <c r="F662">
        <v>81544</v>
      </c>
      <c r="G662" t="str">
        <f>"00233548"</f>
        <v>00233548</v>
      </c>
      <c r="H662" t="s">
        <v>1450</v>
      </c>
      <c r="I662">
        <v>150</v>
      </c>
      <c r="J662">
        <v>0</v>
      </c>
      <c r="K662">
        <v>0</v>
      </c>
      <c r="L662">
        <v>200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7</v>
      </c>
      <c r="W662">
        <v>49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1451</v>
      </c>
    </row>
    <row r="663" spans="1:30" x14ac:dyDescent="0.25">
      <c r="H663" t="s">
        <v>1452</v>
      </c>
    </row>
    <row r="664" spans="1:30" x14ac:dyDescent="0.25">
      <c r="A664">
        <v>329</v>
      </c>
      <c r="B664">
        <v>1583</v>
      </c>
      <c r="C664" t="s">
        <v>1143</v>
      </c>
      <c r="D664" t="s">
        <v>153</v>
      </c>
      <c r="E664" t="s">
        <v>14</v>
      </c>
      <c r="F664" t="s">
        <v>1144</v>
      </c>
      <c r="G664" t="str">
        <f>"201504001491"</f>
        <v>201504001491</v>
      </c>
      <c r="H664" t="s">
        <v>201</v>
      </c>
      <c r="I664">
        <v>150</v>
      </c>
      <c r="J664">
        <v>0</v>
      </c>
      <c r="K664">
        <v>0</v>
      </c>
      <c r="L664">
        <v>200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18</v>
      </c>
      <c r="W664">
        <v>126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1453</v>
      </c>
    </row>
    <row r="665" spans="1:30" x14ac:dyDescent="0.25">
      <c r="H665" t="s">
        <v>1146</v>
      </c>
    </row>
    <row r="666" spans="1:30" x14ac:dyDescent="0.25">
      <c r="A666">
        <v>330</v>
      </c>
      <c r="B666">
        <v>3219</v>
      </c>
      <c r="C666" t="s">
        <v>1454</v>
      </c>
      <c r="D666" t="s">
        <v>15</v>
      </c>
      <c r="E666" t="s">
        <v>109</v>
      </c>
      <c r="F666" t="s">
        <v>1455</v>
      </c>
      <c r="G666" t="str">
        <f>"00015592"</f>
        <v>00015592</v>
      </c>
      <c r="H666" t="s">
        <v>243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1456</v>
      </c>
    </row>
    <row r="667" spans="1:30" x14ac:dyDescent="0.25">
      <c r="H667" t="s">
        <v>1457</v>
      </c>
    </row>
    <row r="668" spans="1:30" x14ac:dyDescent="0.25">
      <c r="A668">
        <v>331</v>
      </c>
      <c r="B668">
        <v>4359</v>
      </c>
      <c r="C668" t="s">
        <v>1458</v>
      </c>
      <c r="D668" t="s">
        <v>479</v>
      </c>
      <c r="E668" t="s">
        <v>109</v>
      </c>
      <c r="F668" t="s">
        <v>1459</v>
      </c>
      <c r="G668" t="str">
        <f>"00368714"</f>
        <v>00368714</v>
      </c>
      <c r="H668" t="s">
        <v>846</v>
      </c>
      <c r="I668">
        <v>0</v>
      </c>
      <c r="J668">
        <v>0</v>
      </c>
      <c r="K668">
        <v>0</v>
      </c>
      <c r="L668">
        <v>0</v>
      </c>
      <c r="M668">
        <v>100</v>
      </c>
      <c r="N668">
        <v>30</v>
      </c>
      <c r="O668">
        <v>0</v>
      </c>
      <c r="P668">
        <v>0</v>
      </c>
      <c r="Q668">
        <v>30</v>
      </c>
      <c r="R668">
        <v>0</v>
      </c>
      <c r="S668">
        <v>0</v>
      </c>
      <c r="T668">
        <v>0</v>
      </c>
      <c r="U668">
        <v>0</v>
      </c>
      <c r="V668">
        <v>51</v>
      </c>
      <c r="W668">
        <v>357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1460</v>
      </c>
    </row>
    <row r="669" spans="1:30" x14ac:dyDescent="0.25">
      <c r="H669" t="s">
        <v>1461</v>
      </c>
    </row>
    <row r="670" spans="1:30" x14ac:dyDescent="0.25">
      <c r="A670">
        <v>332</v>
      </c>
      <c r="B670">
        <v>2072</v>
      </c>
      <c r="C670" t="s">
        <v>1462</v>
      </c>
      <c r="D670" t="s">
        <v>75</v>
      </c>
      <c r="E670" t="s">
        <v>229</v>
      </c>
      <c r="F670" t="s">
        <v>1463</v>
      </c>
      <c r="G670" t="str">
        <f>"00323546"</f>
        <v>00323546</v>
      </c>
      <c r="H670" t="s">
        <v>1464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1465</v>
      </c>
    </row>
    <row r="671" spans="1:30" x14ac:dyDescent="0.25">
      <c r="H671">
        <v>1041</v>
      </c>
    </row>
    <row r="672" spans="1:30" x14ac:dyDescent="0.25">
      <c r="A672">
        <v>333</v>
      </c>
      <c r="B672">
        <v>2540</v>
      </c>
      <c r="C672" t="s">
        <v>1466</v>
      </c>
      <c r="D672" t="s">
        <v>264</v>
      </c>
      <c r="E672" t="s">
        <v>624</v>
      </c>
      <c r="F672" t="s">
        <v>1467</v>
      </c>
      <c r="G672" t="str">
        <f>"00367431"</f>
        <v>00367431</v>
      </c>
      <c r="H672" t="s">
        <v>274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71</v>
      </c>
      <c r="W672">
        <v>497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1468</v>
      </c>
    </row>
    <row r="673" spans="1:30" x14ac:dyDescent="0.25">
      <c r="H673" t="s">
        <v>1469</v>
      </c>
    </row>
    <row r="674" spans="1:30" x14ac:dyDescent="0.25">
      <c r="A674">
        <v>334</v>
      </c>
      <c r="B674">
        <v>1975</v>
      </c>
      <c r="C674" t="s">
        <v>1470</v>
      </c>
      <c r="D674" t="s">
        <v>172</v>
      </c>
      <c r="E674" t="s">
        <v>75</v>
      </c>
      <c r="F674" t="s">
        <v>1471</v>
      </c>
      <c r="G674" t="str">
        <f>"201410002949"</f>
        <v>201410002949</v>
      </c>
      <c r="H674" t="s">
        <v>1472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29</v>
      </c>
      <c r="W674">
        <v>203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1473</v>
      </c>
    </row>
    <row r="675" spans="1:30" x14ac:dyDescent="0.25">
      <c r="H675" t="s">
        <v>1474</v>
      </c>
    </row>
    <row r="676" spans="1:30" x14ac:dyDescent="0.25">
      <c r="A676">
        <v>335</v>
      </c>
      <c r="B676">
        <v>642</v>
      </c>
      <c r="C676" t="s">
        <v>1475</v>
      </c>
      <c r="D676" t="s">
        <v>14</v>
      </c>
      <c r="E676" t="s">
        <v>19</v>
      </c>
      <c r="F676" t="s">
        <v>1476</v>
      </c>
      <c r="G676" t="str">
        <f>"201410001086"</f>
        <v>201410001086</v>
      </c>
      <c r="H676" t="s">
        <v>1477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1478</v>
      </c>
    </row>
    <row r="677" spans="1:30" x14ac:dyDescent="0.25">
      <c r="H677" t="s">
        <v>1479</v>
      </c>
    </row>
    <row r="678" spans="1:30" x14ac:dyDescent="0.25">
      <c r="A678">
        <v>336</v>
      </c>
      <c r="B678">
        <v>3189</v>
      </c>
      <c r="C678" t="s">
        <v>1480</v>
      </c>
      <c r="D678" t="s">
        <v>69</v>
      </c>
      <c r="E678" t="s">
        <v>218</v>
      </c>
      <c r="F678" t="s">
        <v>1481</v>
      </c>
      <c r="G678" t="str">
        <f>"00186877"</f>
        <v>00186877</v>
      </c>
      <c r="H678" t="s">
        <v>64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68</v>
      </c>
      <c r="W678">
        <v>476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1482</v>
      </c>
    </row>
    <row r="679" spans="1:30" x14ac:dyDescent="0.25">
      <c r="H679" t="s">
        <v>1483</v>
      </c>
    </row>
    <row r="680" spans="1:30" x14ac:dyDescent="0.25">
      <c r="A680">
        <v>337</v>
      </c>
      <c r="B680">
        <v>3271</v>
      </c>
      <c r="C680" t="s">
        <v>1484</v>
      </c>
      <c r="D680" t="s">
        <v>264</v>
      </c>
      <c r="E680" t="s">
        <v>69</v>
      </c>
      <c r="F680" t="s">
        <v>1485</v>
      </c>
      <c r="G680" t="str">
        <f>"201504003476"</f>
        <v>201504003476</v>
      </c>
      <c r="H680" t="s">
        <v>630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56</v>
      </c>
      <c r="W680">
        <v>392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1486</v>
      </c>
    </row>
    <row r="681" spans="1:30" x14ac:dyDescent="0.25">
      <c r="H681" t="s">
        <v>1487</v>
      </c>
    </row>
    <row r="682" spans="1:30" x14ac:dyDescent="0.25">
      <c r="A682">
        <v>338</v>
      </c>
      <c r="B682">
        <v>2689</v>
      </c>
      <c r="C682" t="s">
        <v>1488</v>
      </c>
      <c r="D682" t="s">
        <v>69</v>
      </c>
      <c r="E682" t="s">
        <v>162</v>
      </c>
      <c r="F682" t="s">
        <v>1489</v>
      </c>
      <c r="G682" t="str">
        <f>"200801003274"</f>
        <v>200801003274</v>
      </c>
      <c r="H682" t="s">
        <v>1217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50</v>
      </c>
      <c r="O682">
        <v>0</v>
      </c>
      <c r="P682">
        <v>30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59</v>
      </c>
      <c r="W682">
        <v>413</v>
      </c>
      <c r="X682">
        <v>0</v>
      </c>
      <c r="Z682">
        <v>1</v>
      </c>
      <c r="AA682">
        <v>0</v>
      </c>
      <c r="AB682">
        <v>0</v>
      </c>
      <c r="AC682">
        <v>0</v>
      </c>
      <c r="AD682" t="s">
        <v>1490</v>
      </c>
    </row>
    <row r="683" spans="1:30" x14ac:dyDescent="0.25">
      <c r="H683" t="s">
        <v>1491</v>
      </c>
    </row>
    <row r="684" spans="1:30" x14ac:dyDescent="0.25">
      <c r="A684">
        <v>339</v>
      </c>
      <c r="B684">
        <v>2011</v>
      </c>
      <c r="C684" t="s">
        <v>1492</v>
      </c>
      <c r="D684" t="s">
        <v>109</v>
      </c>
      <c r="E684" t="s">
        <v>15</v>
      </c>
      <c r="F684" t="s">
        <v>1493</v>
      </c>
      <c r="G684" t="str">
        <f>"201504003389"</f>
        <v>201504003389</v>
      </c>
      <c r="H684" t="s">
        <v>127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50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61</v>
      </c>
      <c r="W684">
        <v>427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1494</v>
      </c>
    </row>
    <row r="685" spans="1:30" x14ac:dyDescent="0.25">
      <c r="H685" t="s">
        <v>1495</v>
      </c>
    </row>
    <row r="686" spans="1:30" x14ac:dyDescent="0.25">
      <c r="A686">
        <v>340</v>
      </c>
      <c r="B686">
        <v>469</v>
      </c>
      <c r="C686" t="s">
        <v>1496</v>
      </c>
      <c r="D686" t="s">
        <v>1497</v>
      </c>
      <c r="E686" t="s">
        <v>1498</v>
      </c>
      <c r="F686" t="s">
        <v>1499</v>
      </c>
      <c r="G686" t="str">
        <f>"00299963"</f>
        <v>00299963</v>
      </c>
      <c r="H686">
        <v>660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70</v>
      </c>
      <c r="U686">
        <v>0</v>
      </c>
      <c r="V686">
        <v>7</v>
      </c>
      <c r="W686">
        <v>49</v>
      </c>
      <c r="X686">
        <v>6</v>
      </c>
      <c r="Y686">
        <v>1043</v>
      </c>
      <c r="Z686">
        <v>0</v>
      </c>
      <c r="AA686">
        <v>0</v>
      </c>
      <c r="AB686">
        <v>24</v>
      </c>
      <c r="AC686">
        <v>408</v>
      </c>
      <c r="AD686">
        <v>1217</v>
      </c>
    </row>
    <row r="687" spans="1:30" x14ac:dyDescent="0.25">
      <c r="H687">
        <v>1043</v>
      </c>
    </row>
    <row r="688" spans="1:30" x14ac:dyDescent="0.25">
      <c r="A688">
        <v>341</v>
      </c>
      <c r="B688">
        <v>339</v>
      </c>
      <c r="C688" t="s">
        <v>1500</v>
      </c>
      <c r="D688" t="s">
        <v>32</v>
      </c>
      <c r="E688" t="s">
        <v>15</v>
      </c>
      <c r="F688" t="s">
        <v>1501</v>
      </c>
      <c r="G688" t="str">
        <f>"00296646"</f>
        <v>00296646</v>
      </c>
      <c r="H688">
        <v>550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0</v>
      </c>
      <c r="AA688">
        <v>0</v>
      </c>
      <c r="AB688">
        <v>0</v>
      </c>
      <c r="AC688">
        <v>0</v>
      </c>
      <c r="AD688">
        <v>1208</v>
      </c>
    </row>
    <row r="689" spans="1:30" x14ac:dyDescent="0.25">
      <c r="H689" t="s">
        <v>1502</v>
      </c>
    </row>
    <row r="690" spans="1:30" x14ac:dyDescent="0.25">
      <c r="A690">
        <v>342</v>
      </c>
      <c r="B690">
        <v>4620</v>
      </c>
      <c r="C690" t="s">
        <v>1503</v>
      </c>
      <c r="D690" t="s">
        <v>56</v>
      </c>
      <c r="E690" t="s">
        <v>109</v>
      </c>
      <c r="F690" t="s">
        <v>1504</v>
      </c>
      <c r="G690" t="str">
        <f>"00107168"</f>
        <v>00107168</v>
      </c>
      <c r="H690" t="s">
        <v>1010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64</v>
      </c>
      <c r="W690">
        <v>448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1505</v>
      </c>
    </row>
    <row r="691" spans="1:30" x14ac:dyDescent="0.25">
      <c r="H691" t="s">
        <v>1506</v>
      </c>
    </row>
    <row r="692" spans="1:30" x14ac:dyDescent="0.25">
      <c r="A692">
        <v>343</v>
      </c>
      <c r="B692">
        <v>2650</v>
      </c>
      <c r="C692" t="s">
        <v>1507</v>
      </c>
      <c r="D692" t="s">
        <v>1508</v>
      </c>
      <c r="E692" t="s">
        <v>479</v>
      </c>
      <c r="F692" t="s">
        <v>1509</v>
      </c>
      <c r="G692" t="str">
        <f>"201604001173"</f>
        <v>201604001173</v>
      </c>
      <c r="H692" t="s">
        <v>1510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32</v>
      </c>
      <c r="W692">
        <v>224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1511</v>
      </c>
    </row>
    <row r="693" spans="1:30" x14ac:dyDescent="0.25">
      <c r="H693" t="s">
        <v>1512</v>
      </c>
    </row>
    <row r="694" spans="1:30" x14ac:dyDescent="0.25">
      <c r="A694">
        <v>344</v>
      </c>
      <c r="B694">
        <v>2859</v>
      </c>
      <c r="C694" t="s">
        <v>1513</v>
      </c>
      <c r="D694" t="s">
        <v>75</v>
      </c>
      <c r="E694" t="s">
        <v>1514</v>
      </c>
      <c r="F694" t="s">
        <v>1515</v>
      </c>
      <c r="G694" t="str">
        <f>"00351851"</f>
        <v>00351851</v>
      </c>
      <c r="H694" t="s">
        <v>121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70</v>
      </c>
      <c r="O694">
        <v>0</v>
      </c>
      <c r="P694">
        <v>0</v>
      </c>
      <c r="Q694">
        <v>30</v>
      </c>
      <c r="R694">
        <v>0</v>
      </c>
      <c r="S694">
        <v>0</v>
      </c>
      <c r="T694">
        <v>0</v>
      </c>
      <c r="U694">
        <v>0</v>
      </c>
      <c r="V694">
        <v>51</v>
      </c>
      <c r="W694">
        <v>357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1516</v>
      </c>
    </row>
    <row r="695" spans="1:30" x14ac:dyDescent="0.25">
      <c r="H695" t="s">
        <v>1517</v>
      </c>
    </row>
    <row r="696" spans="1:30" x14ac:dyDescent="0.25">
      <c r="A696">
        <v>345</v>
      </c>
      <c r="B696">
        <v>4580</v>
      </c>
      <c r="C696" t="s">
        <v>1518</v>
      </c>
      <c r="D696" t="s">
        <v>15</v>
      </c>
      <c r="E696" t="s">
        <v>75</v>
      </c>
      <c r="F696" t="s">
        <v>1519</v>
      </c>
      <c r="G696" t="str">
        <f>"201504004552"</f>
        <v>201504004552</v>
      </c>
      <c r="H696" t="s">
        <v>1520</v>
      </c>
      <c r="I696">
        <v>0</v>
      </c>
      <c r="J696">
        <v>0</v>
      </c>
      <c r="K696">
        <v>0</v>
      </c>
      <c r="L696">
        <v>200</v>
      </c>
      <c r="M696">
        <v>0</v>
      </c>
      <c r="N696">
        <v>70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34</v>
      </c>
      <c r="W696">
        <v>238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1521</v>
      </c>
    </row>
    <row r="697" spans="1:30" x14ac:dyDescent="0.25">
      <c r="H697" t="s">
        <v>1522</v>
      </c>
    </row>
    <row r="698" spans="1:30" x14ac:dyDescent="0.25">
      <c r="A698">
        <v>346</v>
      </c>
      <c r="B698">
        <v>4444</v>
      </c>
      <c r="C698" t="s">
        <v>1523</v>
      </c>
      <c r="D698" t="s">
        <v>109</v>
      </c>
      <c r="E698" t="s">
        <v>14</v>
      </c>
      <c r="F698" t="s">
        <v>1524</v>
      </c>
      <c r="G698" t="str">
        <f>"00354189"</f>
        <v>00354189</v>
      </c>
      <c r="H698" t="s">
        <v>356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70</v>
      </c>
      <c r="O698">
        <v>0</v>
      </c>
      <c r="P698">
        <v>30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40</v>
      </c>
      <c r="W698">
        <v>280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1525</v>
      </c>
    </row>
    <row r="699" spans="1:30" x14ac:dyDescent="0.25">
      <c r="H699" t="s">
        <v>1526</v>
      </c>
    </row>
    <row r="700" spans="1:30" x14ac:dyDescent="0.25">
      <c r="A700">
        <v>347</v>
      </c>
      <c r="B700">
        <v>1724</v>
      </c>
      <c r="C700" t="s">
        <v>1527</v>
      </c>
      <c r="D700" t="s">
        <v>826</v>
      </c>
      <c r="E700" t="s">
        <v>69</v>
      </c>
      <c r="F700" t="s">
        <v>1528</v>
      </c>
      <c r="G700" t="str">
        <f>"201409003679"</f>
        <v>201409003679</v>
      </c>
      <c r="H700">
        <v>550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50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>
        <v>1188</v>
      </c>
    </row>
    <row r="701" spans="1:30" x14ac:dyDescent="0.25">
      <c r="H701" t="s">
        <v>1529</v>
      </c>
    </row>
    <row r="702" spans="1:30" x14ac:dyDescent="0.25">
      <c r="A702">
        <v>348</v>
      </c>
      <c r="B702">
        <v>4626</v>
      </c>
      <c r="C702" t="s">
        <v>1530</v>
      </c>
      <c r="D702" t="s">
        <v>1531</v>
      </c>
      <c r="E702" t="s">
        <v>61</v>
      </c>
      <c r="F702" t="s">
        <v>1532</v>
      </c>
      <c r="G702" t="str">
        <f>"201402004408"</f>
        <v>201402004408</v>
      </c>
      <c r="H702" t="s">
        <v>816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50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Z702">
        <v>0</v>
      </c>
      <c r="AA702">
        <v>0</v>
      </c>
      <c r="AB702">
        <v>24</v>
      </c>
      <c r="AC702">
        <v>408</v>
      </c>
      <c r="AD702" t="s">
        <v>1533</v>
      </c>
    </row>
    <row r="703" spans="1:30" x14ac:dyDescent="0.25">
      <c r="H703" t="s">
        <v>1534</v>
      </c>
    </row>
    <row r="704" spans="1:30" x14ac:dyDescent="0.25">
      <c r="A704">
        <v>349</v>
      </c>
      <c r="B704">
        <v>3915</v>
      </c>
      <c r="C704" t="s">
        <v>209</v>
      </c>
      <c r="D704" t="s">
        <v>431</v>
      </c>
      <c r="E704" t="s">
        <v>75</v>
      </c>
      <c r="F704" t="s">
        <v>1535</v>
      </c>
      <c r="G704" t="str">
        <f>"201410006919"</f>
        <v>201410006919</v>
      </c>
      <c r="H704" t="s">
        <v>278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50</v>
      </c>
      <c r="O704">
        <v>0</v>
      </c>
      <c r="P704">
        <v>70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39</v>
      </c>
      <c r="W704">
        <v>273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1536</v>
      </c>
    </row>
    <row r="705" spans="1:30" x14ac:dyDescent="0.25">
      <c r="H705" t="s">
        <v>1537</v>
      </c>
    </row>
    <row r="706" spans="1:30" x14ac:dyDescent="0.25">
      <c r="A706">
        <v>350</v>
      </c>
      <c r="B706">
        <v>1887</v>
      </c>
      <c r="C706" t="s">
        <v>1538</v>
      </c>
      <c r="D706" t="s">
        <v>15</v>
      </c>
      <c r="E706" t="s">
        <v>44</v>
      </c>
      <c r="F706" t="s">
        <v>1539</v>
      </c>
      <c r="G706" t="str">
        <f>"201406005387"</f>
        <v>201406005387</v>
      </c>
      <c r="H706" t="s">
        <v>1540</v>
      </c>
      <c r="I706">
        <v>0</v>
      </c>
      <c r="J706">
        <v>0</v>
      </c>
      <c r="K706">
        <v>0</v>
      </c>
      <c r="L706">
        <v>200</v>
      </c>
      <c r="M706">
        <v>0</v>
      </c>
      <c r="N706">
        <v>70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18</v>
      </c>
      <c r="W706">
        <v>126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1541</v>
      </c>
    </row>
    <row r="707" spans="1:30" x14ac:dyDescent="0.25">
      <c r="H707" t="s">
        <v>1542</v>
      </c>
    </row>
    <row r="708" spans="1:30" x14ac:dyDescent="0.25">
      <c r="A708">
        <v>351</v>
      </c>
      <c r="B708">
        <v>2802</v>
      </c>
      <c r="C708" t="s">
        <v>1543</v>
      </c>
      <c r="D708" t="s">
        <v>884</v>
      </c>
      <c r="E708" t="s">
        <v>69</v>
      </c>
      <c r="F708" t="s">
        <v>1544</v>
      </c>
      <c r="G708" t="str">
        <f>"201504005185"</f>
        <v>201504005185</v>
      </c>
      <c r="H708" t="s">
        <v>1065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64</v>
      </c>
      <c r="W708">
        <v>448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1545</v>
      </c>
    </row>
    <row r="709" spans="1:30" x14ac:dyDescent="0.25">
      <c r="H709">
        <v>1041</v>
      </c>
    </row>
    <row r="710" spans="1:30" x14ac:dyDescent="0.25">
      <c r="A710">
        <v>352</v>
      </c>
      <c r="B710">
        <v>1958</v>
      </c>
      <c r="C710" t="s">
        <v>1546</v>
      </c>
      <c r="D710" t="s">
        <v>109</v>
      </c>
      <c r="E710" t="s">
        <v>75</v>
      </c>
      <c r="F710" t="s">
        <v>1547</v>
      </c>
      <c r="G710" t="str">
        <f>"201504001365"</f>
        <v>201504001365</v>
      </c>
      <c r="H710" t="s">
        <v>672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70</v>
      </c>
      <c r="O710">
        <v>30</v>
      </c>
      <c r="P710">
        <v>30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4</v>
      </c>
      <c r="W710">
        <v>28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1548</v>
      </c>
    </row>
    <row r="711" spans="1:30" x14ac:dyDescent="0.25">
      <c r="H711" t="s">
        <v>1549</v>
      </c>
    </row>
    <row r="712" spans="1:30" x14ac:dyDescent="0.25">
      <c r="A712">
        <v>353</v>
      </c>
      <c r="B712">
        <v>1572</v>
      </c>
      <c r="C712" t="s">
        <v>1550</v>
      </c>
      <c r="D712" t="s">
        <v>437</v>
      </c>
      <c r="E712" t="s">
        <v>15</v>
      </c>
      <c r="F712" t="s">
        <v>1551</v>
      </c>
      <c r="G712" t="str">
        <f>"00112958"</f>
        <v>00112958</v>
      </c>
      <c r="H712" t="s">
        <v>595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30</v>
      </c>
      <c r="O712">
        <v>0</v>
      </c>
      <c r="P712">
        <v>30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15</v>
      </c>
      <c r="W712">
        <v>105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1552</v>
      </c>
    </row>
    <row r="713" spans="1:30" x14ac:dyDescent="0.25">
      <c r="H713">
        <v>1041</v>
      </c>
    </row>
    <row r="714" spans="1:30" x14ac:dyDescent="0.25">
      <c r="A714">
        <v>354</v>
      </c>
      <c r="B714">
        <v>4383</v>
      </c>
      <c r="C714" t="s">
        <v>1553</v>
      </c>
      <c r="D714" t="s">
        <v>15</v>
      </c>
      <c r="E714" t="s">
        <v>75</v>
      </c>
      <c r="F714" t="s">
        <v>1554</v>
      </c>
      <c r="G714" t="str">
        <f>"201409005620"</f>
        <v>201409005620</v>
      </c>
      <c r="H714" t="s">
        <v>1555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50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60</v>
      </c>
      <c r="W714">
        <v>420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1556</v>
      </c>
    </row>
    <row r="715" spans="1:30" x14ac:dyDescent="0.25">
      <c r="H715">
        <v>1044</v>
      </c>
    </row>
    <row r="716" spans="1:30" x14ac:dyDescent="0.25">
      <c r="A716">
        <v>355</v>
      </c>
      <c r="B716">
        <v>1759</v>
      </c>
      <c r="C716" t="s">
        <v>1557</v>
      </c>
      <c r="D716" t="s">
        <v>1558</v>
      </c>
      <c r="E716" t="s">
        <v>69</v>
      </c>
      <c r="F716" t="s">
        <v>1559</v>
      </c>
      <c r="G716" t="str">
        <f>"00116409"</f>
        <v>00116409</v>
      </c>
      <c r="H716" t="s">
        <v>1560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70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4</v>
      </c>
      <c r="W716">
        <v>28</v>
      </c>
      <c r="X716">
        <v>0</v>
      </c>
      <c r="Z716">
        <v>0</v>
      </c>
      <c r="AA716">
        <v>0</v>
      </c>
      <c r="AB716">
        <v>20</v>
      </c>
      <c r="AC716">
        <v>340</v>
      </c>
      <c r="AD716" t="s">
        <v>1561</v>
      </c>
    </row>
    <row r="717" spans="1:30" x14ac:dyDescent="0.25">
      <c r="H717">
        <v>1040</v>
      </c>
    </row>
    <row r="718" spans="1:30" x14ac:dyDescent="0.25">
      <c r="A718">
        <v>356</v>
      </c>
      <c r="B718">
        <v>701</v>
      </c>
      <c r="C718" t="s">
        <v>1562</v>
      </c>
      <c r="D718" t="s">
        <v>735</v>
      </c>
      <c r="E718" t="s">
        <v>14</v>
      </c>
      <c r="F718" t="s">
        <v>1563</v>
      </c>
      <c r="G718" t="str">
        <f>"00215052"</f>
        <v>00215052</v>
      </c>
      <c r="H718" t="s">
        <v>22</v>
      </c>
      <c r="I718">
        <v>0</v>
      </c>
      <c r="J718">
        <v>0</v>
      </c>
      <c r="K718">
        <v>0</v>
      </c>
      <c r="L718">
        <v>200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17</v>
      </c>
      <c r="W718">
        <v>119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1564</v>
      </c>
    </row>
    <row r="719" spans="1:30" x14ac:dyDescent="0.25">
      <c r="H719" t="s">
        <v>1565</v>
      </c>
    </row>
    <row r="720" spans="1:30" x14ac:dyDescent="0.25">
      <c r="A720">
        <v>357</v>
      </c>
      <c r="B720">
        <v>2639</v>
      </c>
      <c r="C720" t="s">
        <v>1566</v>
      </c>
      <c r="D720" t="s">
        <v>479</v>
      </c>
      <c r="E720" t="s">
        <v>32</v>
      </c>
      <c r="F720" t="s">
        <v>1567</v>
      </c>
      <c r="G720" t="str">
        <f>"201503000066"</f>
        <v>201503000066</v>
      </c>
      <c r="H720">
        <v>781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40</v>
      </c>
      <c r="W720">
        <v>280</v>
      </c>
      <c r="X720">
        <v>0</v>
      </c>
      <c r="Z720">
        <v>0</v>
      </c>
      <c r="AA720">
        <v>0</v>
      </c>
      <c r="AB720">
        <v>0</v>
      </c>
      <c r="AC720">
        <v>0</v>
      </c>
      <c r="AD720">
        <v>1131</v>
      </c>
    </row>
    <row r="721" spans="1:30" x14ac:dyDescent="0.25">
      <c r="H721">
        <v>1046</v>
      </c>
    </row>
    <row r="722" spans="1:30" x14ac:dyDescent="0.25">
      <c r="A722">
        <v>358</v>
      </c>
      <c r="B722">
        <v>5023</v>
      </c>
      <c r="C722" t="s">
        <v>1568</v>
      </c>
      <c r="D722" t="s">
        <v>20</v>
      </c>
      <c r="E722" t="s">
        <v>94</v>
      </c>
      <c r="F722" t="s">
        <v>1569</v>
      </c>
      <c r="G722" t="str">
        <f>"201410009950"</f>
        <v>201410009950</v>
      </c>
      <c r="H722" t="s">
        <v>975</v>
      </c>
      <c r="I722">
        <v>150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36</v>
      </c>
      <c r="W722">
        <v>252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1570</v>
      </c>
    </row>
    <row r="723" spans="1:30" x14ac:dyDescent="0.25">
      <c r="H723" t="s">
        <v>1571</v>
      </c>
    </row>
    <row r="724" spans="1:30" x14ac:dyDescent="0.25">
      <c r="A724">
        <v>359</v>
      </c>
      <c r="B724">
        <v>46</v>
      </c>
      <c r="C724" t="s">
        <v>1572</v>
      </c>
      <c r="D724" t="s">
        <v>1573</v>
      </c>
      <c r="E724" t="s">
        <v>153</v>
      </c>
      <c r="F724" t="s">
        <v>1574</v>
      </c>
      <c r="G724" t="str">
        <f>"201410012444"</f>
        <v>201410012444</v>
      </c>
      <c r="H724" t="s">
        <v>499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30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44</v>
      </c>
      <c r="W724">
        <v>308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1575</v>
      </c>
    </row>
    <row r="725" spans="1:30" x14ac:dyDescent="0.25">
      <c r="H725" t="s">
        <v>198</v>
      </c>
    </row>
    <row r="726" spans="1:30" x14ac:dyDescent="0.25">
      <c r="A726">
        <v>360</v>
      </c>
      <c r="B726">
        <v>2588</v>
      </c>
      <c r="C726" t="s">
        <v>1576</v>
      </c>
      <c r="D726" t="s">
        <v>167</v>
      </c>
      <c r="E726" t="s">
        <v>153</v>
      </c>
      <c r="F726" t="s">
        <v>1577</v>
      </c>
      <c r="G726" t="str">
        <f>"201504004336"</f>
        <v>201504004336</v>
      </c>
      <c r="H726" t="s">
        <v>1560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30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51</v>
      </c>
      <c r="W726">
        <v>357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1578</v>
      </c>
    </row>
    <row r="727" spans="1:30" x14ac:dyDescent="0.25">
      <c r="H727" t="s">
        <v>1579</v>
      </c>
    </row>
    <row r="728" spans="1:30" x14ac:dyDescent="0.25">
      <c r="A728">
        <v>361</v>
      </c>
      <c r="B728">
        <v>5278</v>
      </c>
      <c r="C728" t="s">
        <v>1580</v>
      </c>
      <c r="D728" t="s">
        <v>1581</v>
      </c>
      <c r="E728" t="s">
        <v>1582</v>
      </c>
      <c r="F728" t="s">
        <v>1583</v>
      </c>
      <c r="G728" t="str">
        <f>"00256852"</f>
        <v>00256852</v>
      </c>
      <c r="H728" t="s">
        <v>248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70</v>
      </c>
      <c r="O728">
        <v>30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1584</v>
      </c>
    </row>
    <row r="729" spans="1:30" x14ac:dyDescent="0.25">
      <c r="H729" t="s">
        <v>1585</v>
      </c>
    </row>
    <row r="730" spans="1:30" x14ac:dyDescent="0.25">
      <c r="A730">
        <v>362</v>
      </c>
      <c r="B730">
        <v>1047</v>
      </c>
      <c r="C730" t="s">
        <v>1586</v>
      </c>
      <c r="D730" t="s">
        <v>32</v>
      </c>
      <c r="E730" t="s">
        <v>235</v>
      </c>
      <c r="F730" t="s">
        <v>1587</v>
      </c>
      <c r="G730" t="str">
        <f>"201409004154"</f>
        <v>201409004154</v>
      </c>
      <c r="H730" t="s">
        <v>1283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36</v>
      </c>
      <c r="W730">
        <v>252</v>
      </c>
      <c r="X730">
        <v>0</v>
      </c>
      <c r="Z730">
        <v>0</v>
      </c>
      <c r="AA730">
        <v>0</v>
      </c>
      <c r="AB730">
        <v>8</v>
      </c>
      <c r="AC730">
        <v>136</v>
      </c>
      <c r="AD730" t="s">
        <v>1588</v>
      </c>
    </row>
    <row r="731" spans="1:30" x14ac:dyDescent="0.25">
      <c r="H731" t="s">
        <v>1589</v>
      </c>
    </row>
    <row r="732" spans="1:30" x14ac:dyDescent="0.25">
      <c r="A732">
        <v>363</v>
      </c>
      <c r="B732">
        <v>2923</v>
      </c>
      <c r="C732" t="s">
        <v>1590</v>
      </c>
      <c r="D732" t="s">
        <v>1591</v>
      </c>
      <c r="E732" t="s">
        <v>581</v>
      </c>
      <c r="F732" t="s">
        <v>1592</v>
      </c>
      <c r="G732" t="str">
        <f>"00343421"</f>
        <v>00343421</v>
      </c>
      <c r="H732" t="s">
        <v>711</v>
      </c>
      <c r="I732">
        <v>0</v>
      </c>
      <c r="J732">
        <v>0</v>
      </c>
      <c r="K732">
        <v>0</v>
      </c>
      <c r="L732">
        <v>260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1593</v>
      </c>
    </row>
    <row r="733" spans="1:30" x14ac:dyDescent="0.25">
      <c r="H733" t="s">
        <v>1594</v>
      </c>
    </row>
    <row r="734" spans="1:30" x14ac:dyDescent="0.25">
      <c r="A734">
        <v>364</v>
      </c>
      <c r="B734">
        <v>4099</v>
      </c>
      <c r="C734" t="s">
        <v>1595</v>
      </c>
      <c r="D734" t="s">
        <v>1596</v>
      </c>
      <c r="E734" t="s">
        <v>479</v>
      </c>
      <c r="F734" t="s">
        <v>1597</v>
      </c>
      <c r="G734" t="str">
        <f>"201504004027"</f>
        <v>201504004027</v>
      </c>
      <c r="H734">
        <v>737</v>
      </c>
      <c r="I734">
        <v>0</v>
      </c>
      <c r="J734">
        <v>0</v>
      </c>
      <c r="K734">
        <v>0</v>
      </c>
      <c r="L734">
        <v>200</v>
      </c>
      <c r="M734">
        <v>0</v>
      </c>
      <c r="N734">
        <v>70</v>
      </c>
      <c r="O734">
        <v>0</v>
      </c>
      <c r="P734">
        <v>30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10</v>
      </c>
      <c r="W734">
        <v>70</v>
      </c>
      <c r="X734">
        <v>0</v>
      </c>
      <c r="Z734">
        <v>0</v>
      </c>
      <c r="AA734">
        <v>0</v>
      </c>
      <c r="AB734">
        <v>0</v>
      </c>
      <c r="AC734">
        <v>0</v>
      </c>
      <c r="AD734">
        <v>1107</v>
      </c>
    </row>
    <row r="735" spans="1:30" x14ac:dyDescent="0.25">
      <c r="H735" t="s">
        <v>1598</v>
      </c>
    </row>
    <row r="736" spans="1:30" x14ac:dyDescent="0.25">
      <c r="A736">
        <v>365</v>
      </c>
      <c r="B736">
        <v>3178</v>
      </c>
      <c r="C736" t="s">
        <v>1599</v>
      </c>
      <c r="D736" t="s">
        <v>1600</v>
      </c>
      <c r="E736" t="s">
        <v>218</v>
      </c>
      <c r="F736" t="s">
        <v>1601</v>
      </c>
      <c r="G736" t="str">
        <f>"00150657"</f>
        <v>00150657</v>
      </c>
      <c r="H736" t="s">
        <v>416</v>
      </c>
      <c r="I736">
        <v>0</v>
      </c>
      <c r="J736">
        <v>0</v>
      </c>
      <c r="K736">
        <v>0</v>
      </c>
      <c r="L736">
        <v>200</v>
      </c>
      <c r="M736">
        <v>30</v>
      </c>
      <c r="N736">
        <v>70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1602</v>
      </c>
    </row>
    <row r="737" spans="1:30" x14ac:dyDescent="0.25">
      <c r="H737" t="s">
        <v>1603</v>
      </c>
    </row>
    <row r="738" spans="1:30" x14ac:dyDescent="0.25">
      <c r="A738">
        <v>366</v>
      </c>
      <c r="B738">
        <v>894</v>
      </c>
      <c r="C738" t="s">
        <v>1604</v>
      </c>
      <c r="D738" t="s">
        <v>1605</v>
      </c>
      <c r="E738" t="s">
        <v>19</v>
      </c>
      <c r="F738" t="s">
        <v>1606</v>
      </c>
      <c r="G738" t="str">
        <f>"201409004586"</f>
        <v>201409004586</v>
      </c>
      <c r="H738" t="s">
        <v>1428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46</v>
      </c>
      <c r="W738">
        <v>322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1607</v>
      </c>
    </row>
    <row r="739" spans="1:30" x14ac:dyDescent="0.25">
      <c r="H739" t="s">
        <v>1608</v>
      </c>
    </row>
    <row r="740" spans="1:30" x14ac:dyDescent="0.25">
      <c r="A740">
        <v>367</v>
      </c>
      <c r="B740">
        <v>643</v>
      </c>
      <c r="C740" t="s">
        <v>1609</v>
      </c>
      <c r="D740" t="s">
        <v>1610</v>
      </c>
      <c r="E740" t="s">
        <v>15</v>
      </c>
      <c r="F740" t="s">
        <v>1611</v>
      </c>
      <c r="G740" t="str">
        <f>"00218646"</f>
        <v>00218646</v>
      </c>
      <c r="H740">
        <v>781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70</v>
      </c>
      <c r="O740">
        <v>30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0</v>
      </c>
      <c r="AA740">
        <v>0</v>
      </c>
      <c r="AB740">
        <v>0</v>
      </c>
      <c r="AC740">
        <v>0</v>
      </c>
      <c r="AD740">
        <v>1081</v>
      </c>
    </row>
    <row r="741" spans="1:30" x14ac:dyDescent="0.25">
      <c r="H741" t="s">
        <v>605</v>
      </c>
    </row>
    <row r="742" spans="1:30" x14ac:dyDescent="0.25">
      <c r="A742">
        <v>368</v>
      </c>
      <c r="B742">
        <v>3724</v>
      </c>
      <c r="C742" t="s">
        <v>1612</v>
      </c>
      <c r="D742" t="s">
        <v>1613</v>
      </c>
      <c r="E742" t="s">
        <v>94</v>
      </c>
      <c r="F742" t="s">
        <v>1614</v>
      </c>
      <c r="G742" t="str">
        <f>"00366232"</f>
        <v>00366232</v>
      </c>
      <c r="H742" t="s">
        <v>1615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70</v>
      </c>
      <c r="O742">
        <v>0</v>
      </c>
      <c r="P742">
        <v>30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Z742">
        <v>0</v>
      </c>
      <c r="AA742">
        <v>0</v>
      </c>
      <c r="AB742">
        <v>16</v>
      </c>
      <c r="AC742">
        <v>272</v>
      </c>
      <c r="AD742" t="s">
        <v>1616</v>
      </c>
    </row>
    <row r="743" spans="1:30" x14ac:dyDescent="0.25">
      <c r="H743" t="s">
        <v>1617</v>
      </c>
    </row>
    <row r="744" spans="1:30" x14ac:dyDescent="0.25">
      <c r="A744">
        <v>369</v>
      </c>
      <c r="B744">
        <v>1602</v>
      </c>
      <c r="C744" t="s">
        <v>1618</v>
      </c>
      <c r="D744" t="s">
        <v>1619</v>
      </c>
      <c r="E744" t="s">
        <v>109</v>
      </c>
      <c r="F744" t="s">
        <v>1620</v>
      </c>
      <c r="G744" t="str">
        <f>"00148821"</f>
        <v>00148821</v>
      </c>
      <c r="H744" t="s">
        <v>1621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19</v>
      </c>
      <c r="W744">
        <v>133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1622</v>
      </c>
    </row>
    <row r="745" spans="1:30" x14ac:dyDescent="0.25">
      <c r="H745" t="s">
        <v>641</v>
      </c>
    </row>
    <row r="746" spans="1:30" x14ac:dyDescent="0.25">
      <c r="A746">
        <v>370</v>
      </c>
      <c r="B746">
        <v>591</v>
      </c>
      <c r="C746" t="s">
        <v>1623</v>
      </c>
      <c r="D746" t="s">
        <v>68</v>
      </c>
      <c r="E746" t="s">
        <v>218</v>
      </c>
      <c r="F746" t="s">
        <v>1624</v>
      </c>
      <c r="G746" t="str">
        <f>"00010819"</f>
        <v>00010819</v>
      </c>
      <c r="H746" t="s">
        <v>22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30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31</v>
      </c>
      <c r="W746">
        <v>217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1625</v>
      </c>
    </row>
    <row r="747" spans="1:30" x14ac:dyDescent="0.25">
      <c r="H747">
        <v>1045</v>
      </c>
    </row>
    <row r="748" spans="1:30" x14ac:dyDescent="0.25">
      <c r="A748">
        <v>371</v>
      </c>
      <c r="B748">
        <v>4853</v>
      </c>
      <c r="C748" t="s">
        <v>922</v>
      </c>
      <c r="D748" t="s">
        <v>1081</v>
      </c>
      <c r="E748" t="s">
        <v>1626</v>
      </c>
      <c r="F748" t="s">
        <v>1627</v>
      </c>
      <c r="G748" t="str">
        <f>"201401000500"</f>
        <v>201401000500</v>
      </c>
      <c r="H748" t="s">
        <v>1259</v>
      </c>
      <c r="I748">
        <v>150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16</v>
      </c>
      <c r="W748">
        <v>112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1628</v>
      </c>
    </row>
    <row r="749" spans="1:30" x14ac:dyDescent="0.25">
      <c r="H749" t="s">
        <v>1629</v>
      </c>
    </row>
    <row r="750" spans="1:30" x14ac:dyDescent="0.25">
      <c r="A750">
        <v>372</v>
      </c>
      <c r="B750">
        <v>821</v>
      </c>
      <c r="C750" t="s">
        <v>1630</v>
      </c>
      <c r="D750" t="s">
        <v>1631</v>
      </c>
      <c r="E750" t="s">
        <v>14</v>
      </c>
      <c r="F750" t="s">
        <v>1632</v>
      </c>
      <c r="G750" t="str">
        <f>"200801007964"</f>
        <v>200801007964</v>
      </c>
      <c r="H750" t="s">
        <v>127</v>
      </c>
      <c r="I750">
        <v>0</v>
      </c>
      <c r="J750">
        <v>0</v>
      </c>
      <c r="K750">
        <v>0</v>
      </c>
      <c r="L750">
        <v>200</v>
      </c>
      <c r="M750">
        <v>0</v>
      </c>
      <c r="N750">
        <v>70</v>
      </c>
      <c r="O750">
        <v>30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1633</v>
      </c>
    </row>
    <row r="751" spans="1:30" x14ac:dyDescent="0.25">
      <c r="H751" t="s">
        <v>1634</v>
      </c>
    </row>
    <row r="752" spans="1:30" x14ac:dyDescent="0.25">
      <c r="A752">
        <v>373</v>
      </c>
      <c r="B752">
        <v>249</v>
      </c>
      <c r="C752" t="s">
        <v>1635</v>
      </c>
      <c r="D752" t="s">
        <v>189</v>
      </c>
      <c r="E752" t="s">
        <v>19</v>
      </c>
      <c r="F752" t="s">
        <v>1636</v>
      </c>
      <c r="G752" t="str">
        <f>"00186496"</f>
        <v>00186496</v>
      </c>
      <c r="H752" t="s">
        <v>846</v>
      </c>
      <c r="I752">
        <v>0</v>
      </c>
      <c r="J752">
        <v>0</v>
      </c>
      <c r="K752">
        <v>0</v>
      </c>
      <c r="L752">
        <v>0</v>
      </c>
      <c r="M752">
        <v>100</v>
      </c>
      <c r="N752">
        <v>50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16</v>
      </c>
      <c r="W752">
        <v>112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1637</v>
      </c>
    </row>
    <row r="753" spans="1:30" x14ac:dyDescent="0.25">
      <c r="H753" t="s">
        <v>1638</v>
      </c>
    </row>
    <row r="754" spans="1:30" x14ac:dyDescent="0.25">
      <c r="A754">
        <v>374</v>
      </c>
      <c r="B754">
        <v>733</v>
      </c>
      <c r="C754" t="s">
        <v>1639</v>
      </c>
      <c r="D754" t="s">
        <v>917</v>
      </c>
      <c r="E754" t="s">
        <v>14</v>
      </c>
      <c r="F754" t="s">
        <v>1640</v>
      </c>
      <c r="G754" t="str">
        <f>"00144146"</f>
        <v>00144146</v>
      </c>
      <c r="H754" t="s">
        <v>138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30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1641</v>
      </c>
    </row>
    <row r="755" spans="1:30" x14ac:dyDescent="0.25">
      <c r="H755" t="s">
        <v>1642</v>
      </c>
    </row>
    <row r="756" spans="1:30" x14ac:dyDescent="0.25">
      <c r="A756">
        <v>375</v>
      </c>
      <c r="B756">
        <v>4815</v>
      </c>
      <c r="C756" t="s">
        <v>1643</v>
      </c>
      <c r="D756" t="s">
        <v>20</v>
      </c>
      <c r="E756" t="s">
        <v>109</v>
      </c>
      <c r="F756" t="s">
        <v>1644</v>
      </c>
      <c r="G756" t="str">
        <f>"201504005390"</f>
        <v>201504005390</v>
      </c>
      <c r="H756" t="s">
        <v>1645</v>
      </c>
      <c r="I756">
        <v>0</v>
      </c>
      <c r="J756">
        <v>0</v>
      </c>
      <c r="K756">
        <v>0</v>
      </c>
      <c r="L756">
        <v>0</v>
      </c>
      <c r="M756">
        <v>100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30</v>
      </c>
      <c r="W756">
        <v>210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1646</v>
      </c>
    </row>
    <row r="757" spans="1:30" x14ac:dyDescent="0.25">
      <c r="H757" t="s">
        <v>1647</v>
      </c>
    </row>
    <row r="758" spans="1:30" x14ac:dyDescent="0.25">
      <c r="A758">
        <v>376</v>
      </c>
      <c r="B758">
        <v>2924</v>
      </c>
      <c r="C758" t="s">
        <v>1112</v>
      </c>
      <c r="D758" t="s">
        <v>1113</v>
      </c>
      <c r="E758" t="s">
        <v>1114</v>
      </c>
      <c r="F758" t="s">
        <v>1115</v>
      </c>
      <c r="G758" t="str">
        <f>"201410003780"</f>
        <v>201410003780</v>
      </c>
      <c r="H758">
        <v>693</v>
      </c>
      <c r="I758">
        <v>0</v>
      </c>
      <c r="J758">
        <v>0</v>
      </c>
      <c r="K758">
        <v>0</v>
      </c>
      <c r="L758">
        <v>260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Z758">
        <v>0</v>
      </c>
      <c r="AA758">
        <v>0</v>
      </c>
      <c r="AB758">
        <v>0</v>
      </c>
      <c r="AC758">
        <v>0</v>
      </c>
      <c r="AD758">
        <v>1023</v>
      </c>
    </row>
    <row r="759" spans="1:30" x14ac:dyDescent="0.25">
      <c r="H759" t="s">
        <v>1116</v>
      </c>
    </row>
    <row r="760" spans="1:30" x14ac:dyDescent="0.25">
      <c r="A760">
        <v>377</v>
      </c>
      <c r="B760">
        <v>1894</v>
      </c>
      <c r="C760" t="s">
        <v>1648</v>
      </c>
      <c r="D760" t="s">
        <v>14</v>
      </c>
      <c r="E760" t="s">
        <v>328</v>
      </c>
      <c r="F760" t="s">
        <v>1649</v>
      </c>
      <c r="G760" t="str">
        <f>"00221021"</f>
        <v>00221021</v>
      </c>
      <c r="H760" t="s">
        <v>231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50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23</v>
      </c>
      <c r="W760">
        <v>161</v>
      </c>
      <c r="X760">
        <v>6</v>
      </c>
      <c r="Y760">
        <v>1036</v>
      </c>
      <c r="Z760">
        <v>0</v>
      </c>
      <c r="AA760">
        <v>0</v>
      </c>
      <c r="AB760">
        <v>0</v>
      </c>
      <c r="AC760">
        <v>0</v>
      </c>
      <c r="AD760" t="s">
        <v>1650</v>
      </c>
    </row>
    <row r="761" spans="1:30" x14ac:dyDescent="0.25">
      <c r="H761">
        <v>1036</v>
      </c>
    </row>
    <row r="762" spans="1:30" x14ac:dyDescent="0.25">
      <c r="A762">
        <v>378</v>
      </c>
      <c r="B762">
        <v>4222</v>
      </c>
      <c r="C762" t="s">
        <v>1651</v>
      </c>
      <c r="D762" t="s">
        <v>19</v>
      </c>
      <c r="E762" t="s">
        <v>1514</v>
      </c>
      <c r="F762" t="s">
        <v>1652</v>
      </c>
      <c r="G762" t="str">
        <f>"00234896"</f>
        <v>00234896</v>
      </c>
      <c r="H762" t="s">
        <v>64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15</v>
      </c>
      <c r="W762">
        <v>105</v>
      </c>
      <c r="X762">
        <v>0</v>
      </c>
      <c r="Z762">
        <v>1</v>
      </c>
      <c r="AA762">
        <v>0</v>
      </c>
      <c r="AB762">
        <v>4</v>
      </c>
      <c r="AC762">
        <v>68</v>
      </c>
      <c r="AD762" t="s">
        <v>1653</v>
      </c>
    </row>
    <row r="763" spans="1:30" x14ac:dyDescent="0.25">
      <c r="H763" t="s">
        <v>1654</v>
      </c>
    </row>
    <row r="764" spans="1:30" x14ac:dyDescent="0.25">
      <c r="A764">
        <v>379</v>
      </c>
      <c r="B764">
        <v>4795</v>
      </c>
      <c r="C764" t="s">
        <v>1655</v>
      </c>
      <c r="D764" t="s">
        <v>20</v>
      </c>
      <c r="E764" t="s">
        <v>69</v>
      </c>
      <c r="F764" t="s">
        <v>1656</v>
      </c>
      <c r="G764" t="str">
        <f>"00363508"</f>
        <v>00363508</v>
      </c>
      <c r="H764" t="s">
        <v>185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70</v>
      </c>
      <c r="O764">
        <v>0</v>
      </c>
      <c r="P764">
        <v>30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5</v>
      </c>
      <c r="W764">
        <v>35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1657</v>
      </c>
    </row>
    <row r="765" spans="1:30" x14ac:dyDescent="0.25">
      <c r="H765" t="s">
        <v>1658</v>
      </c>
    </row>
    <row r="766" spans="1:30" x14ac:dyDescent="0.25">
      <c r="A766">
        <v>380</v>
      </c>
      <c r="B766">
        <v>684</v>
      </c>
      <c r="C766" t="s">
        <v>1659</v>
      </c>
      <c r="D766" t="s">
        <v>288</v>
      </c>
      <c r="E766" t="s">
        <v>119</v>
      </c>
      <c r="F766" t="s">
        <v>1660</v>
      </c>
      <c r="G766" t="str">
        <f>"00297668"</f>
        <v>00297668</v>
      </c>
      <c r="H766" t="s">
        <v>1661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70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1662</v>
      </c>
    </row>
    <row r="767" spans="1:30" x14ac:dyDescent="0.25">
      <c r="H767" t="s">
        <v>1663</v>
      </c>
    </row>
    <row r="768" spans="1:30" x14ac:dyDescent="0.25">
      <c r="A768">
        <v>381</v>
      </c>
      <c r="B768">
        <v>684</v>
      </c>
      <c r="C768" t="s">
        <v>1659</v>
      </c>
      <c r="D768" t="s">
        <v>288</v>
      </c>
      <c r="E768" t="s">
        <v>119</v>
      </c>
      <c r="F768" t="s">
        <v>1660</v>
      </c>
      <c r="G768" t="str">
        <f>"00297668"</f>
        <v>00297668</v>
      </c>
      <c r="H768" t="s">
        <v>1661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70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6</v>
      </c>
      <c r="Y768">
        <v>1043</v>
      </c>
      <c r="Z768">
        <v>0</v>
      </c>
      <c r="AA768">
        <v>0</v>
      </c>
      <c r="AB768">
        <v>0</v>
      </c>
      <c r="AC768">
        <v>0</v>
      </c>
      <c r="AD768" t="s">
        <v>1662</v>
      </c>
    </row>
    <row r="769" spans="1:30" x14ac:dyDescent="0.25">
      <c r="H769" t="s">
        <v>1663</v>
      </c>
    </row>
    <row r="770" spans="1:30" x14ac:dyDescent="0.25">
      <c r="A770">
        <v>382</v>
      </c>
      <c r="B770">
        <v>4738</v>
      </c>
      <c r="C770" t="s">
        <v>521</v>
      </c>
      <c r="D770" t="s">
        <v>420</v>
      </c>
      <c r="E770" t="s">
        <v>131</v>
      </c>
      <c r="F770" t="s">
        <v>1664</v>
      </c>
      <c r="G770" t="str">
        <f>"201402005635"</f>
        <v>201402005635</v>
      </c>
      <c r="H770" t="s">
        <v>1665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36</v>
      </c>
      <c r="W770">
        <v>252</v>
      </c>
      <c r="X770">
        <v>0</v>
      </c>
      <c r="Z770">
        <v>1</v>
      </c>
      <c r="AA770">
        <v>0</v>
      </c>
      <c r="AB770">
        <v>0</v>
      </c>
      <c r="AC770">
        <v>0</v>
      </c>
      <c r="AD770" t="s">
        <v>1666</v>
      </c>
    </row>
    <row r="771" spans="1:30" x14ac:dyDescent="0.25">
      <c r="H771" t="s">
        <v>1667</v>
      </c>
    </row>
    <row r="772" spans="1:30" x14ac:dyDescent="0.25">
      <c r="A772">
        <v>383</v>
      </c>
      <c r="B772">
        <v>210</v>
      </c>
      <c r="C772" t="s">
        <v>1668</v>
      </c>
      <c r="D772" t="s">
        <v>131</v>
      </c>
      <c r="E772" t="s">
        <v>14</v>
      </c>
      <c r="F772" t="s">
        <v>1669</v>
      </c>
      <c r="G772" t="str">
        <f>"00288876"</f>
        <v>00288876</v>
      </c>
      <c r="H772" t="s">
        <v>1259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70</v>
      </c>
      <c r="O772">
        <v>0</v>
      </c>
      <c r="P772">
        <v>30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15</v>
      </c>
      <c r="W772">
        <v>105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1670</v>
      </c>
    </row>
    <row r="773" spans="1:30" x14ac:dyDescent="0.25">
      <c r="H773" t="s">
        <v>1671</v>
      </c>
    </row>
    <row r="774" spans="1:30" x14ac:dyDescent="0.25">
      <c r="A774">
        <v>384</v>
      </c>
      <c r="B774">
        <v>5039</v>
      </c>
      <c r="C774" t="s">
        <v>1672</v>
      </c>
      <c r="D774" t="s">
        <v>61</v>
      </c>
      <c r="E774" t="s">
        <v>19</v>
      </c>
      <c r="F774" t="s">
        <v>1673</v>
      </c>
      <c r="G774" t="str">
        <f>"00369389"</f>
        <v>00369389</v>
      </c>
      <c r="H774" t="s">
        <v>105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70</v>
      </c>
      <c r="O774">
        <v>0</v>
      </c>
      <c r="P774">
        <v>30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1674</v>
      </c>
    </row>
    <row r="775" spans="1:30" x14ac:dyDescent="0.25">
      <c r="H775" t="s">
        <v>1675</v>
      </c>
    </row>
    <row r="776" spans="1:30" x14ac:dyDescent="0.25">
      <c r="A776">
        <v>385</v>
      </c>
      <c r="B776">
        <v>4211</v>
      </c>
      <c r="C776" t="s">
        <v>1676</v>
      </c>
      <c r="D776" t="s">
        <v>1677</v>
      </c>
      <c r="E776" t="s">
        <v>94</v>
      </c>
      <c r="F776" t="s">
        <v>1678</v>
      </c>
      <c r="G776" t="str">
        <f>"00328414"</f>
        <v>00328414</v>
      </c>
      <c r="H776" t="s">
        <v>64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50</v>
      </c>
      <c r="P776">
        <v>0</v>
      </c>
      <c r="Q776">
        <v>50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6</v>
      </c>
      <c r="Y776">
        <v>1043</v>
      </c>
      <c r="Z776">
        <v>0</v>
      </c>
      <c r="AA776">
        <v>0</v>
      </c>
      <c r="AB776">
        <v>0</v>
      </c>
      <c r="AC776">
        <v>0</v>
      </c>
      <c r="AD776" t="s">
        <v>1679</v>
      </c>
    </row>
    <row r="777" spans="1:30" x14ac:dyDescent="0.25">
      <c r="H777" t="s">
        <v>1680</v>
      </c>
    </row>
    <row r="778" spans="1:30" x14ac:dyDescent="0.25">
      <c r="A778">
        <v>386</v>
      </c>
      <c r="B778">
        <v>4211</v>
      </c>
      <c r="C778" t="s">
        <v>1676</v>
      </c>
      <c r="D778" t="s">
        <v>1677</v>
      </c>
      <c r="E778" t="s">
        <v>94</v>
      </c>
      <c r="F778" t="s">
        <v>1678</v>
      </c>
      <c r="G778" t="str">
        <f>"00328414"</f>
        <v>00328414</v>
      </c>
      <c r="H778" t="s">
        <v>64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70</v>
      </c>
      <c r="O778">
        <v>50</v>
      </c>
      <c r="P778">
        <v>0</v>
      </c>
      <c r="Q778">
        <v>50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0</v>
      </c>
      <c r="AC778">
        <v>0</v>
      </c>
      <c r="AD778" t="s">
        <v>1679</v>
      </c>
    </row>
    <row r="779" spans="1:30" x14ac:dyDescent="0.25">
      <c r="H779" t="s">
        <v>1680</v>
      </c>
    </row>
    <row r="780" spans="1:30" x14ac:dyDescent="0.25">
      <c r="A780">
        <v>387</v>
      </c>
      <c r="B780">
        <v>2071</v>
      </c>
      <c r="C780" t="s">
        <v>1681</v>
      </c>
      <c r="D780" t="s">
        <v>20</v>
      </c>
      <c r="E780" t="s">
        <v>69</v>
      </c>
      <c r="F780" t="s">
        <v>1682</v>
      </c>
      <c r="G780" t="str">
        <f>"201506000940"</f>
        <v>201506000940</v>
      </c>
      <c r="H780" t="s">
        <v>499</v>
      </c>
      <c r="I780">
        <v>0</v>
      </c>
      <c r="J780">
        <v>0</v>
      </c>
      <c r="K780">
        <v>0</v>
      </c>
      <c r="L780">
        <v>0</v>
      </c>
      <c r="M780">
        <v>100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1683</v>
      </c>
    </row>
    <row r="781" spans="1:30" x14ac:dyDescent="0.25">
      <c r="H781" t="s">
        <v>1684</v>
      </c>
    </row>
    <row r="782" spans="1:30" x14ac:dyDescent="0.25">
      <c r="A782">
        <v>388</v>
      </c>
      <c r="B782">
        <v>3679</v>
      </c>
      <c r="C782" t="s">
        <v>1685</v>
      </c>
      <c r="D782" t="s">
        <v>1686</v>
      </c>
      <c r="E782" t="s">
        <v>1021</v>
      </c>
      <c r="F782" t="s">
        <v>1687</v>
      </c>
      <c r="G782" t="str">
        <f>"00294328"</f>
        <v>00294328</v>
      </c>
      <c r="H782" t="s">
        <v>816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70</v>
      </c>
      <c r="R782">
        <v>0</v>
      </c>
      <c r="S782">
        <v>0</v>
      </c>
      <c r="T782">
        <v>70</v>
      </c>
      <c r="U782">
        <v>0</v>
      </c>
      <c r="V782">
        <v>0</v>
      </c>
      <c r="W782">
        <v>0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1688</v>
      </c>
    </row>
    <row r="783" spans="1:30" x14ac:dyDescent="0.25">
      <c r="H783" t="s">
        <v>1689</v>
      </c>
    </row>
    <row r="784" spans="1:30" x14ac:dyDescent="0.25">
      <c r="A784">
        <v>389</v>
      </c>
      <c r="B784">
        <v>2822</v>
      </c>
      <c r="C784" t="s">
        <v>1690</v>
      </c>
      <c r="D784" t="s">
        <v>15</v>
      </c>
      <c r="E784" t="s">
        <v>20</v>
      </c>
      <c r="F784" t="s">
        <v>1691</v>
      </c>
      <c r="G784" t="str">
        <f>"00357016"</f>
        <v>00357016</v>
      </c>
      <c r="H784" t="s">
        <v>201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12</v>
      </c>
      <c r="W784">
        <v>84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1692</v>
      </c>
    </row>
    <row r="785" spans="1:30" x14ac:dyDescent="0.25">
      <c r="H785" t="s">
        <v>1693</v>
      </c>
    </row>
    <row r="786" spans="1:30" x14ac:dyDescent="0.25">
      <c r="A786">
        <v>390</v>
      </c>
      <c r="B786">
        <v>538</v>
      </c>
      <c r="C786" t="s">
        <v>1694</v>
      </c>
      <c r="D786" t="s">
        <v>735</v>
      </c>
      <c r="E786" t="s">
        <v>884</v>
      </c>
      <c r="F786" t="s">
        <v>1695</v>
      </c>
      <c r="G786" t="str">
        <f>"00010325"</f>
        <v>00010325</v>
      </c>
      <c r="H786" t="s">
        <v>1696</v>
      </c>
      <c r="I786">
        <v>0</v>
      </c>
      <c r="J786">
        <v>0</v>
      </c>
      <c r="K786">
        <v>0</v>
      </c>
      <c r="L786">
        <v>0</v>
      </c>
      <c r="M786">
        <v>100</v>
      </c>
      <c r="N786">
        <v>70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1697</v>
      </c>
    </row>
    <row r="787" spans="1:30" x14ac:dyDescent="0.25">
      <c r="H787" t="s">
        <v>1698</v>
      </c>
    </row>
    <row r="788" spans="1:30" x14ac:dyDescent="0.25">
      <c r="A788">
        <v>391</v>
      </c>
      <c r="B788">
        <v>60</v>
      </c>
      <c r="C788" t="s">
        <v>1699</v>
      </c>
      <c r="D788" t="s">
        <v>1700</v>
      </c>
      <c r="E788" t="s">
        <v>1701</v>
      </c>
      <c r="F788" t="s">
        <v>1702</v>
      </c>
      <c r="G788" t="str">
        <f>"00291438"</f>
        <v>00291438</v>
      </c>
      <c r="H788" t="s">
        <v>499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50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12</v>
      </c>
      <c r="W788">
        <v>84</v>
      </c>
      <c r="X788">
        <v>0</v>
      </c>
      <c r="Z788">
        <v>0</v>
      </c>
      <c r="AA788">
        <v>0</v>
      </c>
      <c r="AB788">
        <v>0</v>
      </c>
      <c r="AC788">
        <v>0</v>
      </c>
      <c r="AD788" t="s">
        <v>1703</v>
      </c>
    </row>
    <row r="789" spans="1:30" x14ac:dyDescent="0.25">
      <c r="H789" t="s">
        <v>1704</v>
      </c>
    </row>
    <row r="790" spans="1:30" x14ac:dyDescent="0.25">
      <c r="A790">
        <v>392</v>
      </c>
      <c r="B790">
        <v>4333</v>
      </c>
      <c r="C790" t="s">
        <v>1705</v>
      </c>
      <c r="D790" t="s">
        <v>15</v>
      </c>
      <c r="E790" t="s">
        <v>384</v>
      </c>
      <c r="F790" t="s">
        <v>1706</v>
      </c>
      <c r="G790" t="str">
        <f>"00249055"</f>
        <v>00249055</v>
      </c>
      <c r="H790" t="s">
        <v>416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1707</v>
      </c>
    </row>
    <row r="791" spans="1:30" x14ac:dyDescent="0.25">
      <c r="H791" t="s">
        <v>1708</v>
      </c>
    </row>
    <row r="792" spans="1:30" x14ac:dyDescent="0.25">
      <c r="A792">
        <v>393</v>
      </c>
      <c r="B792">
        <v>3683</v>
      </c>
      <c r="C792" t="s">
        <v>1709</v>
      </c>
      <c r="D792" t="s">
        <v>969</v>
      </c>
      <c r="E792" t="s">
        <v>75</v>
      </c>
      <c r="F792" t="s">
        <v>1710</v>
      </c>
      <c r="G792" t="str">
        <f>"00143027"</f>
        <v>00143027</v>
      </c>
      <c r="H792" t="s">
        <v>1711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70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16</v>
      </c>
      <c r="W792">
        <v>112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1712</v>
      </c>
    </row>
    <row r="793" spans="1:30" x14ac:dyDescent="0.25">
      <c r="H793" t="s">
        <v>1713</v>
      </c>
    </row>
    <row r="794" spans="1:30" x14ac:dyDescent="0.25">
      <c r="A794">
        <v>394</v>
      </c>
      <c r="B794">
        <v>1250</v>
      </c>
      <c r="C794" t="s">
        <v>1714</v>
      </c>
      <c r="D794" t="s">
        <v>119</v>
      </c>
      <c r="E794" t="s">
        <v>1021</v>
      </c>
      <c r="F794" t="s">
        <v>1715</v>
      </c>
      <c r="G794" t="str">
        <f>"00145490"</f>
        <v>00145490</v>
      </c>
      <c r="H794" t="s">
        <v>1410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30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Z794">
        <v>0</v>
      </c>
      <c r="AA794">
        <v>0</v>
      </c>
      <c r="AB794">
        <v>2</v>
      </c>
      <c r="AC794">
        <v>34</v>
      </c>
      <c r="AD794" t="s">
        <v>1716</v>
      </c>
    </row>
    <row r="795" spans="1:30" x14ac:dyDescent="0.25">
      <c r="H795" t="s">
        <v>1717</v>
      </c>
    </row>
    <row r="796" spans="1:30" x14ac:dyDescent="0.25">
      <c r="A796">
        <v>395</v>
      </c>
      <c r="B796">
        <v>3581</v>
      </c>
      <c r="C796" t="s">
        <v>81</v>
      </c>
      <c r="D796" t="s">
        <v>119</v>
      </c>
      <c r="E796" t="s">
        <v>61</v>
      </c>
      <c r="F796" t="s">
        <v>1718</v>
      </c>
      <c r="G796" t="str">
        <f>"00348319"</f>
        <v>00348319</v>
      </c>
      <c r="H796" t="s">
        <v>1520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17</v>
      </c>
      <c r="W796">
        <v>119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1719</v>
      </c>
    </row>
    <row r="797" spans="1:30" x14ac:dyDescent="0.25">
      <c r="H797">
        <v>1040</v>
      </c>
    </row>
    <row r="798" spans="1:30" x14ac:dyDescent="0.25">
      <c r="A798">
        <v>396</v>
      </c>
      <c r="B798">
        <v>1458</v>
      </c>
      <c r="C798" t="s">
        <v>1720</v>
      </c>
      <c r="D798" t="s">
        <v>1721</v>
      </c>
      <c r="E798" t="s">
        <v>229</v>
      </c>
      <c r="F798">
        <v>977846</v>
      </c>
      <c r="G798" t="str">
        <f>"201504000959"</f>
        <v>201504000959</v>
      </c>
      <c r="H798" t="s">
        <v>1283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50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12</v>
      </c>
      <c r="W798">
        <v>84</v>
      </c>
      <c r="X798">
        <v>0</v>
      </c>
      <c r="Z798">
        <v>1</v>
      </c>
      <c r="AA798">
        <v>0</v>
      </c>
      <c r="AB798">
        <v>0</v>
      </c>
      <c r="AC798">
        <v>0</v>
      </c>
      <c r="AD798" t="s">
        <v>1722</v>
      </c>
    </row>
    <row r="799" spans="1:30" x14ac:dyDescent="0.25">
      <c r="H799">
        <v>1037</v>
      </c>
    </row>
    <row r="800" spans="1:30" x14ac:dyDescent="0.25">
      <c r="A800">
        <v>397</v>
      </c>
      <c r="B800">
        <v>1629</v>
      </c>
      <c r="C800" t="s">
        <v>1723</v>
      </c>
      <c r="D800" t="s">
        <v>153</v>
      </c>
      <c r="E800" t="s">
        <v>15</v>
      </c>
      <c r="F800" t="s">
        <v>1724</v>
      </c>
      <c r="G800" t="str">
        <f>"201504000571"</f>
        <v>201504000571</v>
      </c>
      <c r="H800">
        <v>726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70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4</v>
      </c>
      <c r="W800">
        <v>28</v>
      </c>
      <c r="X800">
        <v>0</v>
      </c>
      <c r="Z800">
        <v>0</v>
      </c>
      <c r="AA800">
        <v>0</v>
      </c>
      <c r="AB800">
        <v>0</v>
      </c>
      <c r="AC800">
        <v>0</v>
      </c>
      <c r="AD800">
        <v>824</v>
      </c>
    </row>
    <row r="801" spans="1:30" x14ac:dyDescent="0.25">
      <c r="H801" t="s">
        <v>1725</v>
      </c>
    </row>
    <row r="802" spans="1:30" x14ac:dyDescent="0.25">
      <c r="A802">
        <v>398</v>
      </c>
      <c r="B802">
        <v>5335</v>
      </c>
      <c r="C802" t="s">
        <v>795</v>
      </c>
      <c r="D802" t="s">
        <v>14</v>
      </c>
      <c r="E802" t="s">
        <v>94</v>
      </c>
      <c r="F802" t="s">
        <v>1726</v>
      </c>
      <c r="G802" t="str">
        <f>"201412003504"</f>
        <v>201412003504</v>
      </c>
      <c r="H802" t="s">
        <v>612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70</v>
      </c>
      <c r="O802">
        <v>30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1727</v>
      </c>
    </row>
    <row r="803" spans="1:30" x14ac:dyDescent="0.25">
      <c r="H803" t="s">
        <v>1728</v>
      </c>
    </row>
    <row r="804" spans="1:30" x14ac:dyDescent="0.25">
      <c r="A804">
        <v>399</v>
      </c>
      <c r="B804">
        <v>2811</v>
      </c>
      <c r="C804" t="s">
        <v>1729</v>
      </c>
      <c r="D804" t="s">
        <v>14</v>
      </c>
      <c r="E804" t="s">
        <v>15</v>
      </c>
      <c r="F804" t="s">
        <v>1730</v>
      </c>
      <c r="G804" t="str">
        <f>"00366926"</f>
        <v>00366926</v>
      </c>
      <c r="H804" t="s">
        <v>681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70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1731</v>
      </c>
    </row>
    <row r="805" spans="1:30" x14ac:dyDescent="0.25">
      <c r="H805" t="s">
        <v>1732</v>
      </c>
    </row>
    <row r="806" spans="1:30" x14ac:dyDescent="0.25">
      <c r="A806">
        <v>400</v>
      </c>
      <c r="B806">
        <v>4854</v>
      </c>
      <c r="C806" t="s">
        <v>1733</v>
      </c>
      <c r="D806" t="s">
        <v>14</v>
      </c>
      <c r="E806" t="s">
        <v>218</v>
      </c>
      <c r="F806" t="s">
        <v>1734</v>
      </c>
      <c r="G806" t="str">
        <f>"00303937"</f>
        <v>00303937</v>
      </c>
      <c r="H806" t="s">
        <v>985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</v>
      </c>
      <c r="W806">
        <v>56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1735</v>
      </c>
    </row>
    <row r="807" spans="1:30" x14ac:dyDescent="0.25">
      <c r="H807" t="s">
        <v>1736</v>
      </c>
    </row>
    <row r="808" spans="1:30" x14ac:dyDescent="0.25">
      <c r="A808">
        <v>401</v>
      </c>
      <c r="B808">
        <v>3411</v>
      </c>
      <c r="C808" t="s">
        <v>1737</v>
      </c>
      <c r="D808" t="s">
        <v>1738</v>
      </c>
      <c r="E808" t="s">
        <v>218</v>
      </c>
      <c r="F808" t="s">
        <v>1739</v>
      </c>
      <c r="G808" t="str">
        <f>"00212021"</f>
        <v>00212021</v>
      </c>
      <c r="H808" t="s">
        <v>681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30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1740</v>
      </c>
    </row>
    <row r="809" spans="1:30" x14ac:dyDescent="0.25">
      <c r="H809" t="s">
        <v>84</v>
      </c>
    </row>
    <row r="810" spans="1:30" x14ac:dyDescent="0.25">
      <c r="A810">
        <v>402</v>
      </c>
      <c r="B810">
        <v>4624</v>
      </c>
      <c r="C810" t="s">
        <v>1741</v>
      </c>
      <c r="D810" t="s">
        <v>503</v>
      </c>
      <c r="E810" t="s">
        <v>153</v>
      </c>
      <c r="F810" t="s">
        <v>1742</v>
      </c>
      <c r="G810" t="str">
        <f>"201410004588"</f>
        <v>201410004588</v>
      </c>
      <c r="H810" t="s">
        <v>40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5</v>
      </c>
      <c r="W810">
        <v>35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1743</v>
      </c>
    </row>
    <row r="811" spans="1:30" x14ac:dyDescent="0.25">
      <c r="H811" t="s">
        <v>1744</v>
      </c>
    </row>
    <row r="812" spans="1:30" x14ac:dyDescent="0.25">
      <c r="A812">
        <v>403</v>
      </c>
      <c r="B812">
        <v>4516</v>
      </c>
      <c r="C812" t="s">
        <v>1745</v>
      </c>
      <c r="D812" t="s">
        <v>14</v>
      </c>
      <c r="E812" t="s">
        <v>218</v>
      </c>
      <c r="F812" t="s">
        <v>1746</v>
      </c>
      <c r="G812" t="str">
        <f>"201412006578"</f>
        <v>201412006578</v>
      </c>
      <c r="H812" t="s">
        <v>445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50</v>
      </c>
      <c r="O812">
        <v>0</v>
      </c>
      <c r="P812">
        <v>0</v>
      </c>
      <c r="Q812">
        <v>70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1747</v>
      </c>
    </row>
    <row r="813" spans="1:30" x14ac:dyDescent="0.25">
      <c r="H813" t="s">
        <v>1748</v>
      </c>
    </row>
    <row r="814" spans="1:30" x14ac:dyDescent="0.25">
      <c r="A814">
        <v>404</v>
      </c>
      <c r="B814">
        <v>3592</v>
      </c>
      <c r="C814" t="s">
        <v>1749</v>
      </c>
      <c r="D814" t="s">
        <v>14</v>
      </c>
      <c r="E814" t="s">
        <v>1750</v>
      </c>
      <c r="F814" t="s">
        <v>1751</v>
      </c>
      <c r="G814" t="str">
        <f>"00024629"</f>
        <v>00024629</v>
      </c>
      <c r="H814" t="s">
        <v>1027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70</v>
      </c>
      <c r="U814">
        <v>0</v>
      </c>
      <c r="V814">
        <v>0</v>
      </c>
      <c r="W814">
        <v>0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1752</v>
      </c>
    </row>
    <row r="815" spans="1:30" x14ac:dyDescent="0.25">
      <c r="H815" t="s">
        <v>1753</v>
      </c>
    </row>
    <row r="816" spans="1:30" x14ac:dyDescent="0.25">
      <c r="A816">
        <v>405</v>
      </c>
      <c r="B816">
        <v>5245</v>
      </c>
      <c r="C816" t="s">
        <v>1754</v>
      </c>
      <c r="D816" t="s">
        <v>1755</v>
      </c>
      <c r="E816" t="s">
        <v>15</v>
      </c>
      <c r="F816" t="s">
        <v>1756</v>
      </c>
      <c r="G816" t="str">
        <f>"00369074"</f>
        <v>00369074</v>
      </c>
      <c r="H816">
        <v>715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50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6</v>
      </c>
      <c r="W816">
        <v>42</v>
      </c>
      <c r="X816">
        <v>0</v>
      </c>
      <c r="Z816">
        <v>0</v>
      </c>
      <c r="AA816">
        <v>0</v>
      </c>
      <c r="AB816">
        <v>0</v>
      </c>
      <c r="AC816">
        <v>0</v>
      </c>
      <c r="AD816">
        <v>807</v>
      </c>
    </row>
    <row r="817" spans="1:30" x14ac:dyDescent="0.25">
      <c r="H817" t="s">
        <v>1757</v>
      </c>
    </row>
    <row r="818" spans="1:30" x14ac:dyDescent="0.25">
      <c r="A818">
        <v>406</v>
      </c>
      <c r="B818">
        <v>3513</v>
      </c>
      <c r="C818" t="s">
        <v>1758</v>
      </c>
      <c r="D818" t="s">
        <v>69</v>
      </c>
      <c r="E818" t="s">
        <v>189</v>
      </c>
      <c r="F818" t="s">
        <v>1759</v>
      </c>
      <c r="G818" t="str">
        <f>"200802010413"</f>
        <v>200802010413</v>
      </c>
      <c r="H818" t="s">
        <v>1119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1760</v>
      </c>
    </row>
    <row r="819" spans="1:30" x14ac:dyDescent="0.25">
      <c r="H819" t="s">
        <v>1761</v>
      </c>
    </row>
    <row r="820" spans="1:30" x14ac:dyDescent="0.25">
      <c r="A820">
        <v>407</v>
      </c>
      <c r="B820">
        <v>3517</v>
      </c>
      <c r="C820" t="s">
        <v>1762</v>
      </c>
      <c r="D820" t="s">
        <v>917</v>
      </c>
      <c r="E820" t="s">
        <v>109</v>
      </c>
      <c r="F820" t="s">
        <v>1763</v>
      </c>
      <c r="G820" t="str">
        <f>"201412002319"</f>
        <v>201412002319</v>
      </c>
      <c r="H820">
        <v>704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50</v>
      </c>
      <c r="O820">
        <v>30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Z820">
        <v>0</v>
      </c>
      <c r="AA820">
        <v>0</v>
      </c>
      <c r="AB820">
        <v>0</v>
      </c>
      <c r="AC820">
        <v>0</v>
      </c>
      <c r="AD820">
        <v>784</v>
      </c>
    </row>
    <row r="821" spans="1:30" x14ac:dyDescent="0.25">
      <c r="H821" t="s">
        <v>1764</v>
      </c>
    </row>
    <row r="822" spans="1:30" x14ac:dyDescent="0.25">
      <c r="A822">
        <v>408</v>
      </c>
      <c r="B822">
        <v>1023</v>
      </c>
      <c r="C822" t="s">
        <v>1765</v>
      </c>
      <c r="D822" t="s">
        <v>1766</v>
      </c>
      <c r="E822" t="s">
        <v>167</v>
      </c>
      <c r="F822" t="s">
        <v>1767</v>
      </c>
      <c r="G822" t="str">
        <f>"00300214"</f>
        <v>00300214</v>
      </c>
      <c r="H822" t="s">
        <v>1768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50</v>
      </c>
      <c r="O822">
        <v>0</v>
      </c>
      <c r="P822">
        <v>50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1769</v>
      </c>
    </row>
    <row r="823" spans="1:30" x14ac:dyDescent="0.25">
      <c r="H823" t="s">
        <v>1770</v>
      </c>
    </row>
    <row r="824" spans="1:30" x14ac:dyDescent="0.25">
      <c r="A824">
        <v>409</v>
      </c>
      <c r="B824">
        <v>2962</v>
      </c>
      <c r="C824" t="s">
        <v>1771</v>
      </c>
      <c r="D824" t="s">
        <v>781</v>
      </c>
      <c r="E824" t="s">
        <v>282</v>
      </c>
      <c r="F824" t="s">
        <v>1772</v>
      </c>
      <c r="G824" t="str">
        <f>"201410001358"</f>
        <v>201410001358</v>
      </c>
      <c r="H824" t="s">
        <v>220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220</v>
      </c>
    </row>
    <row r="825" spans="1:30" x14ac:dyDescent="0.25">
      <c r="H825" t="s">
        <v>1161</v>
      </c>
    </row>
    <row r="826" spans="1:30" x14ac:dyDescent="0.25">
      <c r="A826">
        <v>410</v>
      </c>
      <c r="B826">
        <v>688</v>
      </c>
      <c r="C826" t="s">
        <v>1773</v>
      </c>
      <c r="D826" t="s">
        <v>1774</v>
      </c>
      <c r="E826" t="s">
        <v>69</v>
      </c>
      <c r="F826" t="s">
        <v>1775</v>
      </c>
      <c r="G826" t="str">
        <f>"00216357"</f>
        <v>00216357</v>
      </c>
      <c r="H826" t="s">
        <v>295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1776</v>
      </c>
    </row>
    <row r="827" spans="1:30" x14ac:dyDescent="0.25">
      <c r="H827" t="s">
        <v>1777</v>
      </c>
    </row>
    <row r="828" spans="1:30" x14ac:dyDescent="0.25">
      <c r="A828">
        <v>411</v>
      </c>
      <c r="B828">
        <v>5109</v>
      </c>
      <c r="C828" t="s">
        <v>1778</v>
      </c>
      <c r="D828" t="s">
        <v>1779</v>
      </c>
      <c r="E828" t="s">
        <v>1780</v>
      </c>
      <c r="F828" t="s">
        <v>1781</v>
      </c>
      <c r="G828" t="str">
        <f>"00157337"</f>
        <v>00157337</v>
      </c>
      <c r="H828" t="s">
        <v>1464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1782</v>
      </c>
    </row>
    <row r="829" spans="1:30" x14ac:dyDescent="0.25">
      <c r="H829" t="s">
        <v>1783</v>
      </c>
    </row>
    <row r="830" spans="1:30" x14ac:dyDescent="0.25">
      <c r="A830">
        <v>412</v>
      </c>
      <c r="B830">
        <v>993</v>
      </c>
      <c r="C830" t="s">
        <v>1784</v>
      </c>
      <c r="D830" t="s">
        <v>31</v>
      </c>
      <c r="E830" t="s">
        <v>1785</v>
      </c>
      <c r="F830" t="s">
        <v>1786</v>
      </c>
      <c r="G830" t="str">
        <f>"201504001755"</f>
        <v>201504001755</v>
      </c>
      <c r="H830" t="s">
        <v>318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1787</v>
      </c>
    </row>
    <row r="831" spans="1:30" x14ac:dyDescent="0.25">
      <c r="H831" t="s">
        <v>1788</v>
      </c>
    </row>
    <row r="832" spans="1:30" x14ac:dyDescent="0.25">
      <c r="A832">
        <v>413</v>
      </c>
      <c r="B832">
        <v>2009</v>
      </c>
      <c r="C832" t="s">
        <v>1789</v>
      </c>
      <c r="D832" t="s">
        <v>172</v>
      </c>
      <c r="E832" t="s">
        <v>282</v>
      </c>
      <c r="F832" t="s">
        <v>1790</v>
      </c>
      <c r="G832" t="str">
        <f>"00325012"</f>
        <v>00325012</v>
      </c>
      <c r="H832" t="s">
        <v>1791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50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1792</v>
      </c>
    </row>
    <row r="833" spans="1:8" x14ac:dyDescent="0.25">
      <c r="H833" t="s">
        <v>1793</v>
      </c>
    </row>
    <row r="835" spans="1:8" x14ac:dyDescent="0.25">
      <c r="A835" t="s">
        <v>1794</v>
      </c>
    </row>
    <row r="836" spans="1:8" x14ac:dyDescent="0.25">
      <c r="A836" t="s">
        <v>1795</v>
      </c>
    </row>
    <row r="837" spans="1:8" x14ac:dyDescent="0.25">
      <c r="A837" t="s">
        <v>1796</v>
      </c>
    </row>
    <row r="838" spans="1:8" x14ac:dyDescent="0.25">
      <c r="A838" t="s">
        <v>1797</v>
      </c>
    </row>
    <row r="839" spans="1:8" x14ac:dyDescent="0.25">
      <c r="A839" t="s">
        <v>1798</v>
      </c>
    </row>
    <row r="840" spans="1:8" x14ac:dyDescent="0.25">
      <c r="A840" t="s">
        <v>1799</v>
      </c>
    </row>
    <row r="841" spans="1:8" x14ac:dyDescent="0.25">
      <c r="A841" t="s">
        <v>1800</v>
      </c>
    </row>
    <row r="842" spans="1:8" x14ac:dyDescent="0.25">
      <c r="A842" t="s">
        <v>1801</v>
      </c>
    </row>
    <row r="843" spans="1:8" x14ac:dyDescent="0.25">
      <c r="A843" t="s">
        <v>1802</v>
      </c>
    </row>
    <row r="844" spans="1:8" x14ac:dyDescent="0.25">
      <c r="A844" t="s">
        <v>1803</v>
      </c>
    </row>
    <row r="845" spans="1:8" x14ac:dyDescent="0.25">
      <c r="A845" t="s">
        <v>1804</v>
      </c>
    </row>
    <row r="846" spans="1:8" x14ac:dyDescent="0.25">
      <c r="A846" t="s">
        <v>1805</v>
      </c>
    </row>
    <row r="847" spans="1:8" x14ac:dyDescent="0.25">
      <c r="A847" t="s">
        <v>1806</v>
      </c>
    </row>
    <row r="848" spans="1:8" x14ac:dyDescent="0.25">
      <c r="A848" t="s">
        <v>1807</v>
      </c>
    </row>
    <row r="849" spans="1:1" x14ac:dyDescent="0.25">
      <c r="A849" t="s">
        <v>1808</v>
      </c>
    </row>
    <row r="850" spans="1:1" x14ac:dyDescent="0.25">
      <c r="A850" t="s">
        <v>1809</v>
      </c>
    </row>
    <row r="851" spans="1:1" x14ac:dyDescent="0.25">
      <c r="A851" t="s">
        <v>1810</v>
      </c>
    </row>
    <row r="852" spans="1:1" x14ac:dyDescent="0.25">
      <c r="A852" t="s">
        <v>1811</v>
      </c>
    </row>
    <row r="853" spans="1:1" x14ac:dyDescent="0.25">
      <c r="A853" t="s">
        <v>1812</v>
      </c>
    </row>
    <row r="854" spans="1:1" x14ac:dyDescent="0.25">
      <c r="A854" t="s">
        <v>1813</v>
      </c>
    </row>
    <row r="855" spans="1:1" x14ac:dyDescent="0.25">
      <c r="A855" t="s">
        <v>1814</v>
      </c>
    </row>
    <row r="856" spans="1:1" x14ac:dyDescent="0.25">
      <c r="A856" t="s">
        <v>1815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2018-03-28T09:03:38Z</dcterms:created>
  <dcterms:modified xsi:type="dcterms:W3CDTF">2018-03-28T09:03:41Z</dcterms:modified>
</cp:coreProperties>
</file>