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411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912" i="1" l="1"/>
  <c r="G910" i="1"/>
  <c r="G908" i="1"/>
  <c r="G906" i="1"/>
  <c r="G904" i="1"/>
  <c r="G902" i="1"/>
  <c r="G900" i="1"/>
  <c r="G898" i="1"/>
  <c r="G896" i="1"/>
  <c r="G894" i="1"/>
  <c r="G892" i="1"/>
  <c r="G890" i="1"/>
  <c r="G888" i="1"/>
  <c r="G886" i="1"/>
  <c r="G884" i="1"/>
  <c r="G882" i="1"/>
  <c r="G880" i="1"/>
  <c r="G878" i="1"/>
  <c r="G876" i="1"/>
  <c r="G874" i="1"/>
  <c r="G872" i="1"/>
  <c r="G870" i="1"/>
  <c r="G868" i="1"/>
  <c r="G866" i="1"/>
  <c r="G864" i="1"/>
  <c r="G862" i="1"/>
  <c r="G860" i="1"/>
  <c r="G858" i="1"/>
  <c r="G856" i="1"/>
  <c r="G854" i="1"/>
  <c r="G852" i="1"/>
  <c r="G850" i="1"/>
  <c r="G848" i="1"/>
  <c r="G846" i="1"/>
  <c r="G844" i="1"/>
  <c r="G842" i="1"/>
  <c r="G840" i="1"/>
  <c r="G838" i="1"/>
  <c r="G836" i="1"/>
  <c r="G834" i="1"/>
  <c r="G832" i="1"/>
  <c r="G830" i="1"/>
  <c r="G828" i="1"/>
  <c r="G826" i="1"/>
  <c r="G824" i="1"/>
  <c r="G822" i="1"/>
  <c r="G820" i="1"/>
  <c r="G818" i="1"/>
  <c r="G816" i="1"/>
  <c r="G814" i="1"/>
  <c r="G812" i="1"/>
  <c r="G810" i="1"/>
  <c r="G808" i="1"/>
  <c r="G806" i="1"/>
  <c r="G804" i="1"/>
  <c r="G802" i="1"/>
  <c r="G800" i="1"/>
  <c r="G798" i="1"/>
  <c r="G796" i="1"/>
  <c r="G794" i="1"/>
  <c r="G792" i="1"/>
  <c r="G790" i="1"/>
  <c r="G788" i="1"/>
  <c r="G786" i="1"/>
  <c r="G784" i="1"/>
  <c r="G782" i="1"/>
  <c r="G780" i="1"/>
  <c r="G778" i="1"/>
  <c r="G776" i="1"/>
  <c r="G774" i="1"/>
  <c r="G772" i="1"/>
  <c r="G770" i="1"/>
  <c r="G768" i="1"/>
  <c r="G766" i="1"/>
  <c r="G764" i="1"/>
  <c r="G762" i="1"/>
  <c r="G760" i="1"/>
  <c r="G758" i="1"/>
  <c r="G756" i="1"/>
  <c r="G754" i="1"/>
  <c r="G752" i="1"/>
  <c r="G750" i="1"/>
  <c r="G748" i="1"/>
  <c r="G746" i="1"/>
  <c r="G744" i="1"/>
  <c r="G742" i="1"/>
  <c r="G740" i="1"/>
  <c r="G738" i="1"/>
  <c r="G736" i="1"/>
  <c r="G734" i="1"/>
  <c r="G732" i="1"/>
  <c r="G730" i="1"/>
  <c r="G728" i="1"/>
  <c r="G726" i="1"/>
  <c r="G724" i="1"/>
  <c r="G722" i="1"/>
  <c r="G720" i="1"/>
  <c r="G718" i="1"/>
  <c r="G716" i="1"/>
  <c r="G714" i="1"/>
  <c r="G712" i="1"/>
  <c r="G710" i="1"/>
  <c r="G708" i="1"/>
  <c r="G706" i="1"/>
  <c r="G704" i="1"/>
  <c r="G702" i="1"/>
  <c r="G700" i="1"/>
  <c r="G698" i="1"/>
  <c r="G696" i="1"/>
  <c r="G694" i="1"/>
  <c r="G692" i="1"/>
  <c r="G690" i="1"/>
  <c r="G688" i="1"/>
  <c r="G686" i="1"/>
  <c r="G684" i="1"/>
  <c r="G682" i="1"/>
  <c r="G680" i="1"/>
  <c r="G678" i="1"/>
  <c r="G676" i="1"/>
  <c r="G674" i="1"/>
  <c r="G672" i="1"/>
  <c r="G670" i="1"/>
  <c r="G668" i="1"/>
  <c r="G666" i="1"/>
  <c r="G664" i="1"/>
  <c r="G662" i="1"/>
  <c r="G660" i="1"/>
  <c r="G658" i="1"/>
  <c r="G656" i="1"/>
  <c r="G654" i="1"/>
  <c r="G652" i="1"/>
  <c r="G650" i="1"/>
  <c r="G648" i="1"/>
  <c r="G646" i="1"/>
  <c r="G644" i="1"/>
  <c r="G642" i="1"/>
  <c r="G640" i="1"/>
  <c r="G638" i="1"/>
  <c r="G636" i="1"/>
  <c r="G634" i="1"/>
  <c r="G632" i="1"/>
  <c r="G630" i="1"/>
  <c r="G628" i="1"/>
  <c r="G626" i="1"/>
  <c r="G624" i="1"/>
  <c r="G622" i="1"/>
  <c r="G620" i="1"/>
  <c r="G618" i="1"/>
  <c r="G616" i="1"/>
  <c r="G614" i="1"/>
  <c r="G612" i="1"/>
  <c r="G610" i="1"/>
  <c r="G608" i="1"/>
  <c r="G606" i="1"/>
  <c r="G604" i="1"/>
  <c r="G602" i="1"/>
  <c r="G600" i="1"/>
  <c r="G598" i="1"/>
  <c r="G596" i="1"/>
  <c r="G594" i="1"/>
  <c r="G592" i="1"/>
  <c r="G590" i="1"/>
  <c r="G588" i="1"/>
  <c r="G586" i="1"/>
  <c r="G584" i="1"/>
  <c r="G582" i="1"/>
  <c r="G580" i="1"/>
  <c r="G578" i="1"/>
  <c r="G576" i="1"/>
  <c r="G574" i="1"/>
  <c r="G572" i="1"/>
  <c r="G570" i="1"/>
  <c r="G568" i="1"/>
  <c r="G566" i="1"/>
  <c r="G564" i="1"/>
  <c r="G562" i="1"/>
  <c r="G560" i="1"/>
  <c r="G558" i="1"/>
  <c r="G556" i="1"/>
  <c r="G554" i="1"/>
  <c r="G552" i="1"/>
  <c r="G550" i="1"/>
  <c r="G548" i="1"/>
  <c r="G546" i="1"/>
  <c r="G544" i="1"/>
  <c r="G542" i="1"/>
  <c r="G540" i="1"/>
  <c r="G538" i="1"/>
  <c r="G536" i="1"/>
  <c r="G534" i="1"/>
  <c r="G532" i="1"/>
  <c r="G530" i="1"/>
  <c r="G528" i="1"/>
  <c r="G526" i="1"/>
  <c r="G524" i="1"/>
  <c r="G522" i="1"/>
  <c r="G520" i="1"/>
  <c r="G518" i="1"/>
  <c r="G516" i="1"/>
  <c r="G514" i="1"/>
  <c r="G512" i="1"/>
  <c r="G510" i="1"/>
  <c r="G508" i="1"/>
  <c r="G506" i="1"/>
  <c r="G504" i="1"/>
  <c r="G502" i="1"/>
  <c r="G500" i="1"/>
  <c r="G498" i="1"/>
  <c r="G496" i="1"/>
  <c r="G494" i="1"/>
  <c r="G492" i="1"/>
  <c r="G490" i="1"/>
  <c r="G488" i="1"/>
  <c r="G486" i="1"/>
  <c r="G484" i="1"/>
  <c r="G482" i="1"/>
  <c r="G480" i="1"/>
  <c r="G478" i="1"/>
  <c r="G476" i="1"/>
  <c r="G474" i="1"/>
  <c r="G472" i="1"/>
  <c r="G470" i="1"/>
  <c r="G468" i="1"/>
  <c r="G466" i="1"/>
  <c r="G464" i="1"/>
  <c r="G462" i="1"/>
  <c r="G460" i="1"/>
  <c r="G458" i="1"/>
  <c r="G456" i="1"/>
  <c r="G454" i="1"/>
  <c r="G452" i="1"/>
  <c r="G450" i="1"/>
  <c r="G448" i="1"/>
  <c r="G446" i="1"/>
  <c r="G444" i="1"/>
  <c r="G442" i="1"/>
  <c r="G440" i="1"/>
  <c r="G438" i="1"/>
  <c r="G436" i="1"/>
  <c r="G434" i="1"/>
  <c r="G432" i="1"/>
  <c r="G430" i="1"/>
  <c r="G428" i="1"/>
  <c r="G426" i="1"/>
  <c r="G424" i="1"/>
  <c r="G422" i="1"/>
  <c r="G420" i="1"/>
  <c r="G418" i="1"/>
  <c r="G416" i="1"/>
  <c r="G414" i="1"/>
  <c r="G412" i="1"/>
  <c r="G410" i="1"/>
  <c r="G408" i="1"/>
  <c r="G406" i="1"/>
  <c r="G404" i="1"/>
  <c r="G402" i="1"/>
  <c r="G400" i="1"/>
  <c r="G398" i="1"/>
  <c r="G396" i="1"/>
  <c r="G394" i="1"/>
  <c r="G392" i="1"/>
  <c r="G390" i="1"/>
  <c r="G388" i="1"/>
  <c r="G386" i="1"/>
  <c r="G384" i="1"/>
  <c r="G382" i="1"/>
  <c r="G380" i="1"/>
  <c r="G378" i="1"/>
  <c r="G376" i="1"/>
  <c r="G374" i="1"/>
  <c r="G372" i="1"/>
  <c r="G370" i="1"/>
  <c r="G368" i="1"/>
  <c r="G366" i="1"/>
  <c r="G364" i="1"/>
  <c r="G362" i="1"/>
  <c r="G360" i="1"/>
  <c r="G358" i="1"/>
  <c r="G356" i="1"/>
  <c r="G354" i="1"/>
  <c r="G352" i="1"/>
  <c r="G350" i="1"/>
  <c r="G348" i="1"/>
  <c r="G346" i="1"/>
  <c r="G344" i="1"/>
  <c r="G342" i="1"/>
  <c r="G340" i="1"/>
  <c r="G338" i="1"/>
  <c r="G336" i="1"/>
  <c r="G334" i="1"/>
  <c r="G332" i="1"/>
  <c r="G330" i="1"/>
  <c r="G328" i="1"/>
  <c r="G326" i="1"/>
  <c r="G324" i="1"/>
  <c r="G322" i="1"/>
  <c r="G320" i="1"/>
  <c r="G318" i="1"/>
  <c r="G316" i="1"/>
  <c r="G314" i="1"/>
  <c r="G312" i="1"/>
  <c r="G310" i="1"/>
  <c r="G308" i="1"/>
  <c r="G306" i="1"/>
  <c r="G304" i="1"/>
  <c r="G302" i="1"/>
  <c r="G300" i="1"/>
  <c r="G298" i="1"/>
  <c r="G296" i="1"/>
  <c r="G294" i="1"/>
  <c r="G292" i="1"/>
  <c r="G290" i="1"/>
  <c r="G288" i="1"/>
  <c r="G286" i="1"/>
  <c r="G284" i="1"/>
  <c r="G282" i="1"/>
  <c r="G280" i="1"/>
  <c r="G278" i="1"/>
  <c r="G276" i="1"/>
  <c r="G274" i="1"/>
  <c r="G272" i="1"/>
  <c r="G270" i="1"/>
  <c r="G268" i="1"/>
  <c r="G266" i="1"/>
  <c r="G264" i="1"/>
  <c r="G262" i="1"/>
  <c r="G260" i="1"/>
  <c r="G258" i="1"/>
  <c r="G256" i="1"/>
  <c r="G254" i="1"/>
  <c r="G252" i="1"/>
  <c r="G250" i="1"/>
  <c r="G248" i="1"/>
  <c r="G246" i="1"/>
  <c r="G244" i="1"/>
  <c r="G242" i="1"/>
  <c r="G240" i="1"/>
  <c r="G238" i="1"/>
  <c r="G236" i="1"/>
  <c r="G234" i="1"/>
  <c r="G232" i="1"/>
  <c r="G230" i="1"/>
  <c r="G228" i="1"/>
  <c r="G226" i="1"/>
  <c r="G224" i="1"/>
  <c r="G222" i="1"/>
  <c r="G220" i="1"/>
  <c r="G218" i="1"/>
  <c r="G216" i="1"/>
  <c r="G214" i="1"/>
  <c r="G212" i="1"/>
  <c r="G210" i="1"/>
  <c r="G208" i="1"/>
  <c r="G206" i="1"/>
  <c r="G204" i="1"/>
  <c r="G202" i="1"/>
  <c r="G200" i="1"/>
  <c r="G198" i="1"/>
  <c r="G196" i="1"/>
  <c r="G194" i="1"/>
  <c r="G192" i="1"/>
  <c r="G190" i="1"/>
  <c r="G188" i="1"/>
  <c r="G186" i="1"/>
  <c r="G184" i="1"/>
  <c r="G182" i="1"/>
  <c r="G180" i="1"/>
  <c r="G178" i="1"/>
  <c r="G176" i="1"/>
  <c r="G174" i="1"/>
  <c r="G172" i="1"/>
  <c r="G170" i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<sst xmlns="http://schemas.openxmlformats.org/spreadsheetml/2006/main" count="3094" uniqueCount="2097">
  <si>
    <t>ΠΛΗΡΩΣΗ ΘΕΣΕΩΝ ΜΕ ΣΕΙΡΑ ΠΡΟΤΕΡΑΙΟΤΗΤΑΣ (ΑΡΘΡΟ 18/Ν. 2190/1994) ΠΡΟΚΗΡΥΞΗ : 3Κ/2018</t>
  </si>
  <si>
    <t>ΣΕΙΡΑ ΚΑΤΑΤΑΞΗΣ (ΚΥΡΙΟΣ)</t>
  </si>
  <si>
    <t>ΠΑΝΕΠΙΣΤΗΜΙΑΚΗΣ ΕΚΠΑΙΔΕΥΣΗΣ (ΠΕ)</t>
  </si>
  <si>
    <t>ΓΕΝΙΚΕΣ ΘΕΣΕΙΣ ΜΕ ΕΜΠΕΙΡΙΑ</t>
  </si>
  <si>
    <t>ΠΕ ΜΗΧΑΝΟΛΟΓΩΝ ΜΗΧΑΝΙΚΩΝ ή ΗΛΕΚΤΡΟΛΟΓΩΝ ΜΗΧΑΝΙΚΩΝ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</si>
  <si>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</si>
  <si>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</si>
  <si>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</si>
  <si>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</si>
  <si>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</si>
  <si>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</si>
  <si>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</si>
  <si>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</si>
  <si>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ΔΕΜΕΣΟΥΚΑ</t>
  </si>
  <si>
    <t>ΟΛΥΜΠΙΑ</t>
  </si>
  <si>
    <t>ΕΛΕΥΘΕΡΙΟΣ</t>
  </si>
  <si>
    <t>ΑΕ910944</t>
  </si>
  <si>
    <t>1035-1033-1034-1042-1032-1026-1044-1028-1046</t>
  </si>
  <si>
    <t>ΤΕΡΖΗ</t>
  </si>
  <si>
    <t>ΑΙΚΑΤΕΡΙΝΗ</t>
  </si>
  <si>
    <t>ΑΝΤΩΝΙΟΣ</t>
  </si>
  <si>
    <t>Χ482593</t>
  </si>
  <si>
    <t>845,9</t>
  </si>
  <si>
    <t>2112,9</t>
  </si>
  <si>
    <t>1045-1044-1027-1029-1033-1034-1035-1037-1038-1041-1042-1032-1026-1028-1046</t>
  </si>
  <si>
    <t>ΞΕΝΑΚΗΣ</t>
  </si>
  <si>
    <t>ΜΑΡΚΟΣ</t>
  </si>
  <si>
    <t>Χ170379</t>
  </si>
  <si>
    <t>775,5</t>
  </si>
  <si>
    <t>2103,5</t>
  </si>
  <si>
    <t>1032-1025-1028-1029-1027-1031-1046-1038-1045-1040-1044-1033-1034-1039-1036-1041-1035-1043-1042-1021-1037-1030</t>
  </si>
  <si>
    <t>ΑΞΕΝΟΠΟΥΛΟΣ</t>
  </si>
  <si>
    <t>ΑΠΟΣΤΟΛΟΣ</t>
  </si>
  <si>
    <t>ΒΑΣΙΛΕΙΟΣ</t>
  </si>
  <si>
    <t>ΑΚ263860</t>
  </si>
  <si>
    <t>820,6</t>
  </si>
  <si>
    <t>2078,6</t>
  </si>
  <si>
    <t>1012-1023-1018-1028-1026-1027</t>
  </si>
  <si>
    <t>ΤΣΑΜΗΣ</t>
  </si>
  <si>
    <t>ΑΛΚΙΒΙΑΔΗΣ</t>
  </si>
  <si>
    <t>ΓΕΩΡΓΙΟΣ</t>
  </si>
  <si>
    <t>ΑΒ341560</t>
  </si>
  <si>
    <t>958,1</t>
  </si>
  <si>
    <t>2076,1</t>
  </si>
  <si>
    <t>1005-1027-1029-1038-1041-1045-1040-1021-1044-1042-1031-1033-1034-1037-1030-1043-1025-1035-1046-1032-1028-1026-1039-1036</t>
  </si>
  <si>
    <t>ΚΑΚΑΡΑΝΤΖΑΣ</t>
  </si>
  <si>
    <t>ΣΩΤΗΡΙΟΣ</t>
  </si>
  <si>
    <t>ΧΡΥΣΟΣΤΟΜΟΣ</t>
  </si>
  <si>
    <t>ΑΕ326361</t>
  </si>
  <si>
    <t>763,4</t>
  </si>
  <si>
    <t>2051,4</t>
  </si>
  <si>
    <t>1033-1034-1035-1042-1027-1029-1030-1044-1005-1045-1038-1041-1028-1026-1032-1046-1037</t>
  </si>
  <si>
    <t>ΚΑΖΑΡΑΣ</t>
  </si>
  <si>
    <t>ΚΩΝΣΤΑΝΤΙΝΟΣ</t>
  </si>
  <si>
    <t>ΝΙΚΟΛΑΟΣ</t>
  </si>
  <si>
    <t>Τ036552</t>
  </si>
  <si>
    <t>782,1</t>
  </si>
  <si>
    <t>2040,1</t>
  </si>
  <si>
    <t>1038-1027-1041-1045-1033-1034-1035-1026-1032-1040-1029-1046-1028-1044-1042-1037</t>
  </si>
  <si>
    <t>ΤΣΙΑΡΑΠΑΣ</t>
  </si>
  <si>
    <t>ΧΡΗΣΤΟΣ</t>
  </si>
  <si>
    <t>ΕΥΣΤΡΑΤΙΟΣ</t>
  </si>
  <si>
    <t>ΑΗ405426</t>
  </si>
  <si>
    <t>821,7</t>
  </si>
  <si>
    <t>2039,7</t>
  </si>
  <si>
    <t>1012-1023-1026-1028-1010-1027-1025</t>
  </si>
  <si>
    <t>ΜΑΝΩΛΗΣ</t>
  </si>
  <si>
    <t>ΔΙΑΜΑΝΤΗΣ</t>
  </si>
  <si>
    <t>ΑΙ460437</t>
  </si>
  <si>
    <t>815,1</t>
  </si>
  <si>
    <t>2033,1</t>
  </si>
  <si>
    <t>1046-1028-1032-1026</t>
  </si>
  <si>
    <t>ΚΑΡΤΑΛΙΔΗΣ</t>
  </si>
  <si>
    <t>ΑΒΡΑΑΜ</t>
  </si>
  <si>
    <t>ΟΔΥΣΣΕΥΣ</t>
  </si>
  <si>
    <t>Ρ566823</t>
  </si>
  <si>
    <t>772,2</t>
  </si>
  <si>
    <t>2030,2</t>
  </si>
  <si>
    <t>1027-1038-1031</t>
  </si>
  <si>
    <t>ΧΑΤΖΗΠΑΣΧΑΛΗ</t>
  </si>
  <si>
    <t>ΑΣΠΑΣΙΑ</t>
  </si>
  <si>
    <t>ΑΘΑΝΑΣΙΟΣ</t>
  </si>
  <si>
    <t>ΑΗ074851</t>
  </si>
  <si>
    <t>1027-1045-1043-1025-1026-1028-1029-1034-1035-1036-1037-1038-1039-1040-1041-1042-1044-1046-1030-1031-1032-1033</t>
  </si>
  <si>
    <t>ΓΕΩΡΓΟΥΛΑΣ</t>
  </si>
  <si>
    <t>ΣΤΥΛΙΑΝΟΣ</t>
  </si>
  <si>
    <t>ΑΒ812213</t>
  </si>
  <si>
    <t>1025-1027-1023-1012-1013-1020-1005-1010-1018-1026-1028-1022-1017-1014-1015</t>
  </si>
  <si>
    <t>ΑΥΓΕΡΙΝΟΣ</t>
  </si>
  <si>
    <t>ΑΝ248902</t>
  </si>
  <si>
    <t>850,3</t>
  </si>
  <si>
    <t>2008,3</t>
  </si>
  <si>
    <t>1045-1029-1027-1025</t>
  </si>
  <si>
    <t>ΚΑΡΑΟΥΛΑΣ</t>
  </si>
  <si>
    <t>ΔΗΜΗΤΡΙΟΣ</t>
  </si>
  <si>
    <t>ΑΕ796958</t>
  </si>
  <si>
    <t>738,1</t>
  </si>
  <si>
    <t>1996,1</t>
  </si>
  <si>
    <t>1021-1044-1040-1042-1045-1037-1005-1030-1025-1033-1034-1027-1029-1035-1041-1046-1028-1026-1032-1031-1038-1043</t>
  </si>
  <si>
    <t>ΠΟΥΛΙΑΝΙΤΗΣ</t>
  </si>
  <si>
    <t>ΘΕΟΔΩΡΟΣ</t>
  </si>
  <si>
    <t>ΑΗ272979</t>
  </si>
  <si>
    <t>1037-1026-1045-1042-1034-1043-1035-1030-1032-1025-1027</t>
  </si>
  <si>
    <t>ΓΚΟΡΓΚΟΛΗΣ</t>
  </si>
  <si>
    <t>ΣΠΥΡΙΔΩΝ</t>
  </si>
  <si>
    <t>ΑΕ702439</t>
  </si>
  <si>
    <t>745,8</t>
  </si>
  <si>
    <t>1983,8</t>
  </si>
  <si>
    <t>1038-1041-1027-1045-1005-1029-1040-1025-1033-1034-1044-1021-1037-1030-1042-1043-1035-1026-1028-1046-1032-1031-1039-1036</t>
  </si>
  <si>
    <t>ΧΡΙΣΤΟΔΟΥΛΑΚΗΣ</t>
  </si>
  <si>
    <t>ΑΗ013594</t>
  </si>
  <si>
    <t>848,1</t>
  </si>
  <si>
    <t>1976,1</t>
  </si>
  <si>
    <t>1017-1018-1026-1028</t>
  </si>
  <si>
    <t>ΑΚΥΛΑΣ</t>
  </si>
  <si>
    <t>ΒΑΣΙΛΕΙΟΣ ΙΩΑΝΝΗΣ</t>
  </si>
  <si>
    <t>ΑΕ686880</t>
  </si>
  <si>
    <t>730,4</t>
  </si>
  <si>
    <t>1968,4</t>
  </si>
  <si>
    <t>1033-1034-1042-1030-1035-1043-1037-1027-1029-1038-1044-1045-1041-1032-1026-1028-1039-1031-1025-1005-1036</t>
  </si>
  <si>
    <t>ΜΠΟΥΡΑΙΜΗ</t>
  </si>
  <si>
    <t>ΧΑΡΙΚΛΕΙΑΔΙΑΝΑ</t>
  </si>
  <si>
    <t>Τ012060</t>
  </si>
  <si>
    <t>809,6</t>
  </si>
  <si>
    <t>1957,6</t>
  </si>
  <si>
    <t>1021-1005-1027-1029-1028-1038-1041-1032-1035-1042-1044-1046-1045-1026-1033-1034-1037</t>
  </si>
  <si>
    <t>ΚΑΛΑΝΤΖΗΣ</t>
  </si>
  <si>
    <t>ΗΛΙΑΣ</t>
  </si>
  <si>
    <t>ΑΝ343816</t>
  </si>
  <si>
    <t>783,2</t>
  </si>
  <si>
    <t>1941,2</t>
  </si>
  <si>
    <t>1021-1044-1088-1027-1072-1040-1085-1082-1045-1089-1029-1069-1005-1033-1083-1034-1078-1038-1071-1037-1042-1073-1081-1035-1079-1086-1041-1026-1028-1032-1046-1091-1087-1077-1076-1074-1075-1030-1031-1043-1025-1039-1084-1036</t>
  </si>
  <si>
    <t>ΦΛΩΡΟΣ</t>
  </si>
  <si>
    <t>ΘΕΟΦΑΝΗΣ</t>
  </si>
  <si>
    <t>Χ595558</t>
  </si>
  <si>
    <t>1027-1045-1038-1032-1046-1029-1044-1041-1028-1039-1035-1025-1031-1036</t>
  </si>
  <si>
    <t>ΦΑΡΜΑΚΟΠΟΥΛΟΣ</t>
  </si>
  <si>
    <t>ΜΙΧΑΗΛ</t>
  </si>
  <si>
    <t>ΓΡΗΓΟΡΙΟΣ</t>
  </si>
  <si>
    <t>Τ278467</t>
  </si>
  <si>
    <t>1038-1027-1029-1041-1045-1005-1044-1033-1037-1042-1034-1030-1025-1035-1043</t>
  </si>
  <si>
    <t>ΓΚΙΑΟΥΡΑΚΗΣ</t>
  </si>
  <si>
    <t>ΑΖ966906</t>
  </si>
  <si>
    <t>827,2</t>
  </si>
  <si>
    <t>1925,2</t>
  </si>
  <si>
    <t>1011-1026-1028-1017-1018-1022</t>
  </si>
  <si>
    <t>ΑΜΠΑΤΖΗΣ</t>
  </si>
  <si>
    <t>ΑΙ394854</t>
  </si>
  <si>
    <t>1919,7</t>
  </si>
  <si>
    <t>1023-1012-1026-1017-1018-1027-1028-1014-1013-1010-1025-1015</t>
  </si>
  <si>
    <t>ΚΑΡΑΜΠΑΤΑΚΗ</t>
  </si>
  <si>
    <t>ΔΗΜΗΤΡΑ</t>
  </si>
  <si>
    <t>ΑΖ658578</t>
  </si>
  <si>
    <t>817,3</t>
  </si>
  <si>
    <t>1915,3</t>
  </si>
  <si>
    <t>1033-1034-1042-1035-1037-1044-1025-1026-1032-1046-1028</t>
  </si>
  <si>
    <t>ΠΑΛΑΜΙΔΗ</t>
  </si>
  <si>
    <t>ΕΛΙΣΣΑΒΕΤ</t>
  </si>
  <si>
    <t>ΑΒ494321</t>
  </si>
  <si>
    <t>652,3</t>
  </si>
  <si>
    <t>1910,3</t>
  </si>
  <si>
    <t>1027-1029-1026-1028-1032-1033-1034-1035-1037-1038-1041-1042-1044-1045-1046</t>
  </si>
  <si>
    <t>ΚΕΧΑΙΔΟΥ</t>
  </si>
  <si>
    <t>ΜΑΡΙΝΑ</t>
  </si>
  <si>
    <t>Χ463122</t>
  </si>
  <si>
    <t>909,7</t>
  </si>
  <si>
    <t>1907,7</t>
  </si>
  <si>
    <t>1010-1012-1023-1027-1020-1026-1018-1028-1025-1015-1005</t>
  </si>
  <si>
    <t>ΚΑΚΛΙΔΗΣ</t>
  </si>
  <si>
    <t>Σ900514</t>
  </si>
  <si>
    <t>842,6</t>
  </si>
  <si>
    <t>1900,6</t>
  </si>
  <si>
    <t>1037-1033-1042-1044-1034-1035-1045-1029-1027-1038-1041-1046-1026-1032-1028-1030-1025-1043-1039-1031-1036-1005</t>
  </si>
  <si>
    <t>ΑΝΑΣΤΑΣΙΑΔΗΣ</t>
  </si>
  <si>
    <t>ΑΛΕΞΑΝΔΡΟΣ</t>
  </si>
  <si>
    <t>ΙΩΑΝΝΗΣ</t>
  </si>
  <si>
    <t>ΑΚ258330</t>
  </si>
  <si>
    <t>1898,1</t>
  </si>
  <si>
    <t>1033-1034-1035-1037-1042-1043-1044-1030-1025-1038-1027</t>
  </si>
  <si>
    <t>ΚΟΥΤΑΝΤΟΥ</t>
  </si>
  <si>
    <t>ΕΙΡΗΝΗ</t>
  </si>
  <si>
    <t>Φ251729</t>
  </si>
  <si>
    <t>766,7</t>
  </si>
  <si>
    <t>1894,7</t>
  </si>
  <si>
    <t>1032-1026-1028</t>
  </si>
  <si>
    <t>ΛΙΟΥΣΚΟΣ</t>
  </si>
  <si>
    <t>Σ241788</t>
  </si>
  <si>
    <t>796,4</t>
  </si>
  <si>
    <t>1894,4</t>
  </si>
  <si>
    <t>1038-1027-1029-1040-1041-1037-1035-1045</t>
  </si>
  <si>
    <t>ΝΑΣΙΟΣ</t>
  </si>
  <si>
    <t>ΑΒ054591</t>
  </si>
  <si>
    <t>776,6</t>
  </si>
  <si>
    <t>1864,6</t>
  </si>
  <si>
    <t>1027-1020-1026-1028-1023-1012</t>
  </si>
  <si>
    <t>ΑΡΖΟΥΜΑΝΙΔΗΣ</t>
  </si>
  <si>
    <t>ΠΑΝΑΓΙΩΤΗΣ</t>
  </si>
  <si>
    <t>ΑΖ806497</t>
  </si>
  <si>
    <t>805,2</t>
  </si>
  <si>
    <t>1863,2</t>
  </si>
  <si>
    <t>1042-1037-1033-1034-1044-1035-1030-1027-1029-1045-1038-1041-1046-1032-1026-1028-1025-1043-1036-1031-1039</t>
  </si>
  <si>
    <t>ΜΕΡΑΚΗΣ</t>
  </si>
  <si>
    <t>ΕΜΜΑΝΟΥΗΛ</t>
  </si>
  <si>
    <t>Φ340119</t>
  </si>
  <si>
    <t>1848,3</t>
  </si>
  <si>
    <t>1014-1013-1012-1023-1010-1027-1025-1017-1026-1028-1022</t>
  </si>
  <si>
    <t>ΚΟΛΙΑΚΟΥΔΑΚΗΣ</t>
  </si>
  <si>
    <t>ΧΑΡΙΔΗΜΟΣ</t>
  </si>
  <si>
    <t>ΑΖ463715</t>
  </si>
  <si>
    <t>719,4</t>
  </si>
  <si>
    <t>1847,4</t>
  </si>
  <si>
    <t>1011-1026-1028</t>
  </si>
  <si>
    <t>ΠΑΛΑΒΟΣ</t>
  </si>
  <si>
    <t>ΣΤΕΦΑΝΟΣ</t>
  </si>
  <si>
    <t>Χ393086</t>
  </si>
  <si>
    <t>743,6</t>
  </si>
  <si>
    <t>1843,6</t>
  </si>
  <si>
    <t>1037-1034-1033-1046-1044-1045-1032-1042-1035-1038-1029-1041-1028</t>
  </si>
  <si>
    <t>ΚΑΦΕΤΖΟΠΟΥΛΟΣ</t>
  </si>
  <si>
    <t>ΓΕΩΡΓΙΟΣ ΕΛΠΙΔΟΦΟΡΟΣ</t>
  </si>
  <si>
    <t>ΑΚ933858</t>
  </si>
  <si>
    <t>683,1</t>
  </si>
  <si>
    <t>1841,1</t>
  </si>
  <si>
    <t>1045-1033-1034-1040-1027-1029-1035-1012-1042-1046-1018-1019-1017-1026-1011-1032-1028-1038-1014-1044-1037-1041-1021-1043-1031-1036-1039-1030-1025-1013-1016-1010-1015</t>
  </si>
  <si>
    <t>ΓΙΑΝΤΣΙΟΥ</t>
  </si>
  <si>
    <t>ΕΥΑΓΓΕΛΟΣ</t>
  </si>
  <si>
    <t>ΑΗ185242</t>
  </si>
  <si>
    <t>812,9</t>
  </si>
  <si>
    <t>1840,9</t>
  </si>
  <si>
    <t>1033-1026-1028-1041-1042</t>
  </si>
  <si>
    <t>ΜΑΝΤΕΣ</t>
  </si>
  <si>
    <t>ΑΝΑΣΤΑΣΙΟΣ</t>
  </si>
  <si>
    <t>Ν944586</t>
  </si>
  <si>
    <t>801,9</t>
  </si>
  <si>
    <t>1829,9</t>
  </si>
  <si>
    <t>1045-1044-1027-1029-1034-1033-1042-1037-1038-1041-1035-1032-1026-1046-1028-1030-1025-1031-1036-1039-1043</t>
  </si>
  <si>
    <t>ΚΡΙΘΑΡΗΣ</t>
  </si>
  <si>
    <t>ΠΟΛΥΧΡΟΝΗΣ</t>
  </si>
  <si>
    <t>ΑΗ640861</t>
  </si>
  <si>
    <t>806,3</t>
  </si>
  <si>
    <t>1824,3</t>
  </si>
  <si>
    <t>1027-1029-1045-1041-1037-1033-1034-1030-1043-1035-1026-1028-1032-1042-1025-1031-1036</t>
  </si>
  <si>
    <t>ΡΑΖΟΥ</t>
  </si>
  <si>
    <t>ΑΡΕΤΗ</t>
  </si>
  <si>
    <t>ΣΤΑΥΡΟΣ</t>
  </si>
  <si>
    <t>ΑΜ494884</t>
  </si>
  <si>
    <t>810,7</t>
  </si>
  <si>
    <t>1818,7</t>
  </si>
  <si>
    <t>1027-1029-1031</t>
  </si>
  <si>
    <t>ΦΟΥΝΤΟΥΛΑΚΗ</t>
  </si>
  <si>
    <t>ΑΜ460777</t>
  </si>
  <si>
    <t>1814,6</t>
  </si>
  <si>
    <t>1032-1026-1028-1046-1040-1039-1034-1033-1041-1027-1031-1035-1029-1038-1044-1043-1030-1037-1042-1045-1036-1021</t>
  </si>
  <si>
    <t>ΓΙΑΝΝΑΚΗΣ</t>
  </si>
  <si>
    <t>ΑΒ830623</t>
  </si>
  <si>
    <t>950,4</t>
  </si>
  <si>
    <t>1808,4</t>
  </si>
  <si>
    <t>1038-1027-1029-1044-1045-1005-1041-1035-1037-1026-1028-1032-1033-1034-1046-1042-1025-1030-1031-1036-1039-1043</t>
  </si>
  <si>
    <t>ΜΟΝΑ</t>
  </si>
  <si>
    <t>ΑΝΘΟΥΛΑ</t>
  </si>
  <si>
    <t>ΑΝ420910</t>
  </si>
  <si>
    <t>742,5</t>
  </si>
  <si>
    <t>1800,5</t>
  </si>
  <si>
    <t>1033-1034-1037-1035-1042-1044-1045-1029-1027-1038-1041-1026-1032-1046-1028</t>
  </si>
  <si>
    <t>ΣΑΟΥΡΙΔΗΣ</t>
  </si>
  <si>
    <t>ΧΡΙΣΤΟΦΟΡΟΣ</t>
  </si>
  <si>
    <t>ΑΜ265812</t>
  </si>
  <si>
    <t>841,5</t>
  </si>
  <si>
    <t>1799,5</t>
  </si>
  <si>
    <t>1012-1028-1027-1029</t>
  </si>
  <si>
    <t>ΜΠΟΥΡΜΠΟΥΡΑΚΗΣ</t>
  </si>
  <si>
    <t>ΑΖ466378</t>
  </si>
  <si>
    <t>1041-1027-1028-1026-1032-1038-1046-1025-1029-1030-1031-1033-1034-1036</t>
  </si>
  <si>
    <t>ΜΠΟΥΤΙΚΑΣ</t>
  </si>
  <si>
    <t>Σ127127</t>
  </si>
  <si>
    <t>785,4</t>
  </si>
  <si>
    <t>1793,4</t>
  </si>
  <si>
    <t>1038-1027-1029-1005-1045-1033-1034-1046-1041-1044-1042-1032-1026-1072-1071-1089-1085-1078-1091-1086-1088-1069-1083-1082-1074-1075-1076-1077</t>
  </si>
  <si>
    <t>ΤΣΙΡΑΝΤΩΝΑΚΗΣ</t>
  </si>
  <si>
    <t>ΑΙ470346</t>
  </si>
  <si>
    <t>755,7</t>
  </si>
  <si>
    <t>1783,7</t>
  </si>
  <si>
    <t>1018-1025-1026-1027-1028</t>
  </si>
  <si>
    <t>ΔΗΜΗΤΡΑΚΑΚΗΣ</t>
  </si>
  <si>
    <t>ΑΕ080583</t>
  </si>
  <si>
    <t>811,8</t>
  </si>
  <si>
    <t>1779,8</t>
  </si>
  <si>
    <t>ΔΟΥΔΟΥΛΙΑΚΗΣ</t>
  </si>
  <si>
    <t>ΑΚ870210</t>
  </si>
  <si>
    <t>840,4</t>
  </si>
  <si>
    <t>1778,4</t>
  </si>
  <si>
    <t>1023-1012-1027-1010-1025-1020-1018-1028-1015-1026</t>
  </si>
  <si>
    <t>ΧΑΙΝΑ</t>
  </si>
  <si>
    <t>ΑΘΗΝΑ</t>
  </si>
  <si>
    <t>ΑΙ987782</t>
  </si>
  <si>
    <t>1777,4</t>
  </si>
  <si>
    <t>1027-1029-1045</t>
  </si>
  <si>
    <t>ΙΩΑΚΕΙΜΙΔΗΣ</t>
  </si>
  <si>
    <t>Τ799645</t>
  </si>
  <si>
    <t>731,5</t>
  </si>
  <si>
    <t>1773,5</t>
  </si>
  <si>
    <t>1012-1023-1020-1027-1010-1026-1018-1019-1028-1022-1015-1013-1014</t>
  </si>
  <si>
    <t>ΜΑΥΡΟΕΙΔΗ</t>
  </si>
  <si>
    <t>ΜΑΡΙΑ</t>
  </si>
  <si>
    <t>ΑΚ028024</t>
  </si>
  <si>
    <t>762,3</t>
  </si>
  <si>
    <t>1770,3</t>
  </si>
  <si>
    <t>ΧΕΙΜΩΝΑΣ</t>
  </si>
  <si>
    <t>ΒΑΙΟΣ</t>
  </si>
  <si>
    <t>ΑΕ564203</t>
  </si>
  <si>
    <t>1767,7</t>
  </si>
  <si>
    <t>1029-1045-1038-1027-1005-1033-1034-1044-1042</t>
  </si>
  <si>
    <t>ΦΙΩΤΑΚΗΣ</t>
  </si>
  <si>
    <t>Χ495912</t>
  </si>
  <si>
    <t>1761,6</t>
  </si>
  <si>
    <t>ΜΠΟΥΓΙΟΥΚΟΣ</t>
  </si>
  <si>
    <t>ΠΑΝΑΓΙΩΤΗΣ ΒΑΣΙΛΕΙΟ</t>
  </si>
  <si>
    <t>ΑΖ062262</t>
  </si>
  <si>
    <t>839,3</t>
  </si>
  <si>
    <t>1757,3</t>
  </si>
  <si>
    <t>1041-1038-1025-1026-1027-1028-1029-1030-1031-1032-1033-1034-1035-1036-1037-1039-1042-1043-1044-1045-1046</t>
  </si>
  <si>
    <t>ΑΛΕΞΙΟΥ</t>
  </si>
  <si>
    <t>Σ547741</t>
  </si>
  <si>
    <t>1753,2</t>
  </si>
  <si>
    <t>1033-1034-1038-1027-1029-1044-1045-1041-1042-1030-1043-1035-1037-1046-1032-1026-1028-1031-1025-1039-1036</t>
  </si>
  <si>
    <t>ΤΣΑΝΗΣ</t>
  </si>
  <si>
    <t>ΑΙ306109</t>
  </si>
  <si>
    <t>1749,8</t>
  </si>
  <si>
    <t>1040-1045-1034-1033-1042-1030-1029-1027-1031-1032-1043-1041-1046-1035-1037-1028-1026-1025</t>
  </si>
  <si>
    <t>ΠΑΝΙΤΣΙΔΗΣ</t>
  </si>
  <si>
    <t>ΧΑΡΑΛΑΜΠΟΣ</t>
  </si>
  <si>
    <t>ΑΕ876266</t>
  </si>
  <si>
    <t>798,6</t>
  </si>
  <si>
    <t>1746,6</t>
  </si>
  <si>
    <t>1010-1012-1023-1026-1028-1027</t>
  </si>
  <si>
    <t>ΣΑΠΙΚΑΣ</t>
  </si>
  <si>
    <t>ΑΗ375751</t>
  </si>
  <si>
    <t>856,9</t>
  </si>
  <si>
    <t>1744,9</t>
  </si>
  <si>
    <t>1035-1026-1032-1028-1046-1033-1034-1037-1042-1045-1027-1029-1041</t>
  </si>
  <si>
    <t>ΔΕΛΑΤΟΛΑ</t>
  </si>
  <si>
    <t>ΝΙΚΟΛΕΤΑ</t>
  </si>
  <si>
    <t>ΑΓΑΠΗΤΟΣ</t>
  </si>
  <si>
    <t>ΑΒ345534</t>
  </si>
  <si>
    <t>804,1</t>
  </si>
  <si>
    <t>1742,1</t>
  </si>
  <si>
    <t>1046-1033-1034-1028-1026-1032-1025-1041-1044-1042-1029-1027-1045-1038-1037-1035</t>
  </si>
  <si>
    <t>ΦΥΤΡΑΚΗΣ</t>
  </si>
  <si>
    <t>ΝΕΚΤΑΡΙΟΣ ΓΕΩΡΓΙΟΣ</t>
  </si>
  <si>
    <t>Χ494978</t>
  </si>
  <si>
    <t>860,2</t>
  </si>
  <si>
    <t>1732,2</t>
  </si>
  <si>
    <t>1018-1022-1017-1028-1026</t>
  </si>
  <si>
    <t>ΠΙΛΑΛΑΣ</t>
  </si>
  <si>
    <t>ΛΟΥΚΑΣ</t>
  </si>
  <si>
    <t>ΑΕ497159</t>
  </si>
  <si>
    <t>843,7</t>
  </si>
  <si>
    <t>1731,7</t>
  </si>
  <si>
    <t>1027-1045-1029-1040-1038-1042-1044-1036-1031-1046-1028-1032-1026-1039-1025-1035-1043-1034-1030-1033-1041-1037</t>
  </si>
  <si>
    <t>ΤΡΑΓΙΑΝΝΗΣ</t>
  </si>
  <si>
    <t>ΑΕ920184</t>
  </si>
  <si>
    <t>1010-1012-1013-1014-1027-1017-1028-1026</t>
  </si>
  <si>
    <t>ΜΠΑΛΟΥΚΤΣΗΣ</t>
  </si>
  <si>
    <t>ΑΙ368247</t>
  </si>
  <si>
    <t>657,8</t>
  </si>
  <si>
    <t>1727,8</t>
  </si>
  <si>
    <t>1012-1023-1020-1013-1010-1014-1027-1015-1017-1018-1019-1022-1028-1026-1025-1016-1011</t>
  </si>
  <si>
    <t>ΜΠΑΛΝΤΟΥΜΗΣ</t>
  </si>
  <si>
    <t>Φ225053</t>
  </si>
  <si>
    <t>1727,6</t>
  </si>
  <si>
    <t>1014-1013-1025-1020-1012-1023-1027-1018-1017-1028-1026-1015-1010-1005</t>
  </si>
  <si>
    <t>ΜΑΝΤΖΟΣ</t>
  </si>
  <si>
    <t>ΘΕΟΔΟΣΙΟΣ</t>
  </si>
  <si>
    <t>ΑΙ709341</t>
  </si>
  <si>
    <t>829,4</t>
  </si>
  <si>
    <t>1727,4</t>
  </si>
  <si>
    <t>1040-1034-1033-1030-1037-1044-1035-1025-1042-1043-1039-1036-1032-1026-1028-1027-1031-1029-1038-1046-1045</t>
  </si>
  <si>
    <t>ΚΟΥΤΣΟΥΛΑΣ</t>
  </si>
  <si>
    <t>ΧΡΙΣΤΟΔΟΥΛΟΣ</t>
  </si>
  <si>
    <t>ΑΝ826454</t>
  </si>
  <si>
    <t>1727,3</t>
  </si>
  <si>
    <t>1037-1033-1034-1035-1044-1042-1040-1043-1030-1027-1029-1041-1045-1038-1025-1026-1032-1046-1031-1028-1039-1036-1021-1005</t>
  </si>
  <si>
    <t>ΦΙΛΙΠΠΑΚΗΣ</t>
  </si>
  <si>
    <t>ΑΜ454745</t>
  </si>
  <si>
    <t>686,4</t>
  </si>
  <si>
    <t>1724,4</t>
  </si>
  <si>
    <t>1026-1028-1017-1027-1025-1023-1012-1010</t>
  </si>
  <si>
    <t>ΜΑΘΙΟΥΔΑΚΗΣ</t>
  </si>
  <si>
    <t>ΑΕ464139</t>
  </si>
  <si>
    <t>1724,3</t>
  </si>
  <si>
    <t>1026-1028-1018-1022-1027-1020-1012-1023-1019-1017-1014-1011-1016-1015-1010-1025-1013</t>
  </si>
  <si>
    <t>ΧΟΥΣΗΣ</t>
  </si>
  <si>
    <t>ΕΥΘΥΜΙΟΣ</t>
  </si>
  <si>
    <t>Φ203214</t>
  </si>
  <si>
    <t>712,8</t>
  </si>
  <si>
    <t>1720,8</t>
  </si>
  <si>
    <t>1004-1027-1033-1034-1037-1038-1045-1044-1025-1029-1030-1035-1042-1041-1043-1046-1028-1031-1032-1026-1039-1036</t>
  </si>
  <si>
    <t>ΝΙΚΟΛΗ</t>
  </si>
  <si>
    <t>ΕΛΙΣΑΒΕΤ</t>
  </si>
  <si>
    <t>ΑΕ853531</t>
  </si>
  <si>
    <t>771,1</t>
  </si>
  <si>
    <t>1719,1</t>
  </si>
  <si>
    <t>1027-1034-1033-1038-1005</t>
  </si>
  <si>
    <t>ΔΑΛΛΑΣ</t>
  </si>
  <si>
    <t>ΠΕΤΡΟΣ</t>
  </si>
  <si>
    <t>ΑΗ292330</t>
  </si>
  <si>
    <t>800,8</t>
  </si>
  <si>
    <t>1718,8</t>
  </si>
  <si>
    <t>1046-1028-1026-1032-1033-1034-1037-1035-1042-1027-1044-1038-1041-1045-1029-1030-1031-1043-1025-1036-1039-1040-1021-1005</t>
  </si>
  <si>
    <t>ΚΡΑΙΑ</t>
  </si>
  <si>
    <t>ΤΖΟΥΛΙΑΝΑ</t>
  </si>
  <si>
    <t>ΑΜ693686</t>
  </si>
  <si>
    <t>690,8</t>
  </si>
  <si>
    <t>1717,8</t>
  </si>
  <si>
    <t>1033-1034-1037-1035-1042-1043-1044-1025-1030-1027-1029-1031-1046-1032</t>
  </si>
  <si>
    <t>ΣΑΜΛΟΓΛΟΥ</t>
  </si>
  <si>
    <t>ΒΙΚΤΩΡΙΑ</t>
  </si>
  <si>
    <t>ΓΑΒΡΙΗΛ</t>
  </si>
  <si>
    <t>ΑΚ245927</t>
  </si>
  <si>
    <t>787,6</t>
  </si>
  <si>
    <t>1715,6</t>
  </si>
  <si>
    <t>1038-1005-1027-1029-1031-1045-1041-1046-1025-1026-1028-1032-1035-1036-1037-1039-1044-1030-1033-1034-1042</t>
  </si>
  <si>
    <t>ΜΠΟΧΛΟΣ</t>
  </si>
  <si>
    <t>ΑΖ898351</t>
  </si>
  <si>
    <t>774,4</t>
  </si>
  <si>
    <t>1714,4</t>
  </si>
  <si>
    <t>1027-1017-1022-1028-1011-1025-1023-1012-1014-1013-1010-1026</t>
  </si>
  <si>
    <t>ΝΤΟΒΑΣ</t>
  </si>
  <si>
    <t>Σ649400</t>
  </si>
  <si>
    <t>795,3</t>
  </si>
  <si>
    <t>1713,3</t>
  </si>
  <si>
    <t>1041-1027-1029-1028-1046-1026-1032-1038-1045</t>
  </si>
  <si>
    <t>ΑΡΓΥΡΗ</t>
  </si>
  <si>
    <t>ΑΝΑΣΤΑΣΙΑ</t>
  </si>
  <si>
    <t>ΑΖ990680</t>
  </si>
  <si>
    <t>854,7</t>
  </si>
  <si>
    <t>1712,7</t>
  </si>
  <si>
    <t>1027-1029-1038-1045-1033-1034-1044-1026-1032-1037-1041-1042-1028-1046</t>
  </si>
  <si>
    <t>ΚΙΤΣΙΟΥ</t>
  </si>
  <si>
    <t>ΑΣΗΜΙΝΑ</t>
  </si>
  <si>
    <t>ΑΖ919983</t>
  </si>
  <si>
    <t>1710,2</t>
  </si>
  <si>
    <t>1010-1012-1023-1028-1026-1017-1018-1027-1014-1025-1013-1015-1020-1022</t>
  </si>
  <si>
    <t>ΜΗΤΡΕΓΚΑΣ</t>
  </si>
  <si>
    <t>ΖΗΣΗΣ</t>
  </si>
  <si>
    <t>Χ941537</t>
  </si>
  <si>
    <t>1708,8</t>
  </si>
  <si>
    <t>1027-1020-1012-1023-1018-1028-1026-1010-1025-1015</t>
  </si>
  <si>
    <t>ΚΩΝΣΤΑΝΤΙΟΣ</t>
  </si>
  <si>
    <t>ΧΡΥΣΟΒΑΛΑΝΤΗΣ ΧΑΡΑΛΑΜΠΟΣ</t>
  </si>
  <si>
    <t>ΑΜ989084</t>
  </si>
  <si>
    <t>789,8</t>
  </si>
  <si>
    <t>1707,8</t>
  </si>
  <si>
    <t>1027-1020-1019-1018-1017-1026-1028-1023-1012-1014</t>
  </si>
  <si>
    <t>ΘΕΟΔΩΡΟΠΟΥΛΟΣ</t>
  </si>
  <si>
    <t>ΑΕ713692</t>
  </si>
  <si>
    <t>838,2</t>
  </si>
  <si>
    <t>1706,2</t>
  </si>
  <si>
    <t>1038-1033-1034-1046-1028-1041-1044-1045-1035-1029-1037-1025-1026-1027-1031-1032-1030-1042-1043-1039-1036-1040</t>
  </si>
  <si>
    <t>ΚΑΛΟΥΔΗΣ</t>
  </si>
  <si>
    <t>ΑΖ958233</t>
  </si>
  <si>
    <t>1026-1028-1017-1027-1014-1013-1012-1023-1025</t>
  </si>
  <si>
    <t>ΑΣΒΕΣΤΟΠΟΥΛΟΣ</t>
  </si>
  <si>
    <t>ΑΖ893495</t>
  </si>
  <si>
    <t>757,9</t>
  </si>
  <si>
    <t>1705,9</t>
  </si>
  <si>
    <t>1035-1033-1034-1046-1032-1026-1028-1029-1027-1042-1038-1041-1037-1044-1045-1043-1025-1031-1039-1036-1030</t>
  </si>
  <si>
    <t>ΠΕΝΤΑΡΑΚΗΣ</t>
  </si>
  <si>
    <t>ΕΥΤΥΧΙΟΣ</t>
  </si>
  <si>
    <t>ΑΚ052681</t>
  </si>
  <si>
    <t>885,5</t>
  </si>
  <si>
    <t>1703,5</t>
  </si>
  <si>
    <t>1022-1028-1026</t>
  </si>
  <si>
    <t>ΣΤΥΛΙΑΝΙΔΗΣ</t>
  </si>
  <si>
    <t>ΓΕΡΒΑΣΙΟΣ</t>
  </si>
  <si>
    <t>ΗΡΑΚΛΗΣ</t>
  </si>
  <si>
    <t>ΑΖ903436</t>
  </si>
  <si>
    <t>1699,7</t>
  </si>
  <si>
    <t>1012-1023-1014-1025-1013-1010-1027-1026-1028-1017</t>
  </si>
  <si>
    <t>ΣΟΙΛΕΣ</t>
  </si>
  <si>
    <t>ΣΙΜΟΣ</t>
  </si>
  <si>
    <t>Σ658228</t>
  </si>
  <si>
    <t>1699,5</t>
  </si>
  <si>
    <t>1035-1038-1029-1027-1005-1033-1034-1045-1044-1042-1037-1041-1028-1046-1026-1032</t>
  </si>
  <si>
    <t>ΣΤΑΤΗΡΗ</t>
  </si>
  <si>
    <t>ΑΕ315081</t>
  </si>
  <si>
    <t>828,3</t>
  </si>
  <si>
    <t>1696,3</t>
  </si>
  <si>
    <t>1014-1023-1012-1027-1017-1010-1018-1013</t>
  </si>
  <si>
    <t>ΠΑΠΑΓΕΩΡΓΙΟΥ</t>
  </si>
  <si>
    <t>AI280332</t>
  </si>
  <si>
    <t>754,6</t>
  </si>
  <si>
    <t>1692,6</t>
  </si>
  <si>
    <t>1042-1044-1035-1043-1025-1041-1045-1046-1028-1032-1037</t>
  </si>
  <si>
    <t>ΣΑΛΑΤΑ</t>
  </si>
  <si>
    <t>ΑΛΕΞΑΝΔΡΑ</t>
  </si>
  <si>
    <t>ΣΤΕΡΓΙΟΣ</t>
  </si>
  <si>
    <t>ΑΖ775382</t>
  </si>
  <si>
    <t>1690,2</t>
  </si>
  <si>
    <t>1033-1034-1044-1045-1039-1042-1029-1046-1037-1032-1035-1041-1038-1027-1028-1026</t>
  </si>
  <si>
    <t>ΛΑΜΠΡΟΠΟΥΛΟΣ</t>
  </si>
  <si>
    <t>ΑΗ787598</t>
  </si>
  <si>
    <t>1690,1</t>
  </si>
  <si>
    <t>1037-1034-1025-1044-1043-1035-1032-1031-1027-1028-1030-1042-1029-1045-1046-1041-1038</t>
  </si>
  <si>
    <t>ΚΡΟΚΟΣ</t>
  </si>
  <si>
    <t>ΑΕ503917</t>
  </si>
  <si>
    <t>ΡΑΡΡΑ</t>
  </si>
  <si>
    <t>ΘΕΟΔΩΡΑ</t>
  </si>
  <si>
    <t>ΑΚ490135</t>
  </si>
  <si>
    <t>1687,8</t>
  </si>
  <si>
    <t>1045-1044-1040-1021-1027-1029-1042-1030-1033-1034-1038-1041-1031-1037-1043-1035-1032-1046-1028-1026-1039-1025-1036</t>
  </si>
  <si>
    <t>ΦΩΤΟΠΟΥΛΟΣ</t>
  </si>
  <si>
    <t>ΑΖ525829</t>
  </si>
  <si>
    <t>1686,6</t>
  </si>
  <si>
    <t>1041-1038-1027-1029-1045-1033-1034-1028-1026-1032-1046-1037-1031-1035-1042-1043</t>
  </si>
  <si>
    <t>ΠΕΡΑΚΗΣ</t>
  </si>
  <si>
    <t>ΑΕ475027</t>
  </si>
  <si>
    <t>1685,2</t>
  </si>
  <si>
    <t>1018-1017-1028-1026-1027-1020-1013-1025-1012-1014-1015-1016-1010</t>
  </si>
  <si>
    <t>ΑΠΟΣΤΟΛΙΔΗΣ</t>
  </si>
  <si>
    <t>ΑΡΙΣΤΕΙΔΗΣ</t>
  </si>
  <si>
    <t>ΑΗ918095</t>
  </si>
  <si>
    <t>1010-1012-1023-1021-1027-1018-1017-1028-1026</t>
  </si>
  <si>
    <t>ΑΘΑΝΑΣΟΠΟΥΛΟΣ</t>
  </si>
  <si>
    <t>ΜΑΡΓΑΡΙΤΗΣ</t>
  </si>
  <si>
    <t>Χ271225</t>
  </si>
  <si>
    <t>1037-1038-1045-1041-1042-1027-1029-1033-1034-1044-1035-1030</t>
  </si>
  <si>
    <t>ΜΠΑΛΛΑΣ</t>
  </si>
  <si>
    <t>ΑΗ708387</t>
  </si>
  <si>
    <t>823,9</t>
  </si>
  <si>
    <t>1681,9</t>
  </si>
  <si>
    <t>1038-1027-1029-1041-1033-1034-1045-1044-1046-1028-1026-1032-1042-1035-1037</t>
  </si>
  <si>
    <t>ΚΑΣΤΑΝΙΔΗΣ</t>
  </si>
  <si>
    <t>ΑΕ679870</t>
  </si>
  <si>
    <t>1680,2</t>
  </si>
  <si>
    <t>1033-1034-1027-1038-1029-1044-1035-1045-1005-1042-1041-1046-1032-1028-1026-1037</t>
  </si>
  <si>
    <t>ΧΑΛΜΟΥΚΗΣ</t>
  </si>
  <si>
    <t>ΑΜ308494</t>
  </si>
  <si>
    <t>760,1</t>
  </si>
  <si>
    <t>1678,1</t>
  </si>
  <si>
    <t>1015-1027-1005-1020-1014</t>
  </si>
  <si>
    <t>ΘΕΟΧΑΡΟΠΟΥΛΟΥ</t>
  </si>
  <si>
    <t>ΓΕΩΡΓΙΑ</t>
  </si>
  <si>
    <t>ΑΑ083260</t>
  </si>
  <si>
    <t>777,7</t>
  </si>
  <si>
    <t>1675,7</t>
  </si>
  <si>
    <t>1025-1026-1027-1038-1032-1028-1046-1029-1044-1041-1045-1042-1033-1034-1035-1037</t>
  </si>
  <si>
    <t>ΚΥΖΕΡΙΔΗΣ</t>
  </si>
  <si>
    <t>ΙΟΡΔΑΝΗΣ</t>
  </si>
  <si>
    <t>ΑΑ237706</t>
  </si>
  <si>
    <t>1675,6</t>
  </si>
  <si>
    <t>1038-1027-1029-1033-1034</t>
  </si>
  <si>
    <t>ΛΙΟΥΛΙΑΣ</t>
  </si>
  <si>
    <t>ΣΠΥΡΟΣ</t>
  </si>
  <si>
    <t>ΑΚ850763</t>
  </si>
  <si>
    <t>816,2</t>
  </si>
  <si>
    <t>1674,2</t>
  </si>
  <si>
    <t>1033-1034-1042-1035-1030-1043-1040-1044-1045-1037-1027-1029-1025-1038-1046-1028-1039-1026-1032-1041-1031</t>
  </si>
  <si>
    <t>ΚΑΡΑΔΗΜΟΣ</t>
  </si>
  <si>
    <t>ΑΛΕΞΙΟΣ</t>
  </si>
  <si>
    <t>ΑΝ348537</t>
  </si>
  <si>
    <t>706,2</t>
  </si>
  <si>
    <t>1013-1012-1023-1014-1010-1027-1017-1026-1028-1025</t>
  </si>
  <si>
    <t>ΚΑΡΑΜΗΝΤΖΑΣ</t>
  </si>
  <si>
    <t>ΑΕ353722</t>
  </si>
  <si>
    <t>1670,9</t>
  </si>
  <si>
    <t>1042-1033-1032-1046-1028-1026-1027-1029-1038-1041-1037-1035-1044-1045-1034-1031-1039-1036-1025-1030-1043</t>
  </si>
  <si>
    <t>ΝΑΘΕΝΑΣ</t>
  </si>
  <si>
    <t>ΘΩΜΑΣ</t>
  </si>
  <si>
    <t>ΑΖ901391</t>
  </si>
  <si>
    <t>1669,7</t>
  </si>
  <si>
    <t>1026-1011-1028-1017-1018-1019-1022</t>
  </si>
  <si>
    <t>ΤΖΑΡΤΖΑΣ</t>
  </si>
  <si>
    <t>ΑΝ228775</t>
  </si>
  <si>
    <t>751,3</t>
  </si>
  <si>
    <t>1669,3</t>
  </si>
  <si>
    <t>1033-1034-1042-1035-1046-1032-1026-1027-1029-1041-1028-1037-1044-1038-1045</t>
  </si>
  <si>
    <t>ΜΑΓΓΙΝΑΣ</t>
  </si>
  <si>
    <t>ΝΙΚΗΦΟΡΟΣ</t>
  </si>
  <si>
    <t>ΑΚ118609</t>
  </si>
  <si>
    <t>1668,7</t>
  </si>
  <si>
    <t>1038-1027-1029-1041-1045-1034-1033-1044-1037-1032-1026-1046-1028-1042-1035-1043</t>
  </si>
  <si>
    <t>ΠΑΠΑΠΟΛΥΖΟΣ</t>
  </si>
  <si>
    <t>ΑΙ536249</t>
  </si>
  <si>
    <t>830,5</t>
  </si>
  <si>
    <t>1668,5</t>
  </si>
  <si>
    <t>1025-1026-1028-1033-1034-1042</t>
  </si>
  <si>
    <t>ΖΟΖΟΛΟΣ</t>
  </si>
  <si>
    <t>ΑΖ117471</t>
  </si>
  <si>
    <t>779,9</t>
  </si>
  <si>
    <t>1667,9</t>
  </si>
  <si>
    <t>1027-1045-1029-1033-1034-1038-1026-1028-1032-1035-1037-1041-1042-1044-1046</t>
  </si>
  <si>
    <t>ΣΙΔΗΡΑΚΗΣ</t>
  </si>
  <si>
    <t>ΑΜ258658</t>
  </si>
  <si>
    <t>689,7</t>
  </si>
  <si>
    <t>1667,7</t>
  </si>
  <si>
    <t>1023-1012-1013-1010-1014-1027-1025-1026-1028-1017</t>
  </si>
  <si>
    <t>ΠΑΓΙΔΑΣ</t>
  </si>
  <si>
    <t>ΑΕ019557</t>
  </si>
  <si>
    <t>1664,4</t>
  </si>
  <si>
    <t>1025-1028-1012-1023-1010-1018-1020-1015-1005-1011-1013-1014-1016-1017-1019-1022</t>
  </si>
  <si>
    <t>ΑΥΓΕΡΙΝΟΥ</t>
  </si>
  <si>
    <t>ΑΜ311623</t>
  </si>
  <si>
    <t>1664,3</t>
  </si>
  <si>
    <t>1027-1038-1029-1044-1041-1042-1045-1046-1026-1028-1032-1035-1033-1034-1037-1021-1025-1030-1043-1039-1036-1040-1031</t>
  </si>
  <si>
    <t>ΠΑΠΑΔΟΠΟΥΛΟΥ</t>
  </si>
  <si>
    <t>ΚΑΛΛΙΟΠΗ</t>
  </si>
  <si>
    <t>ΑΖ007089</t>
  </si>
  <si>
    <t>723,8</t>
  </si>
  <si>
    <t>1663,8</t>
  </si>
  <si>
    <t>1036-1046-1032-1045-1044-1041-1029-1037-1042-1035-1043-1030-1031-1039-1038-1033-1034-1028-1026-1025-1027</t>
  </si>
  <si>
    <t>ΣΑΡΚΑΒΟΣ</t>
  </si>
  <si>
    <t>ΑΝ417684</t>
  </si>
  <si>
    <t>1663,2</t>
  </si>
  <si>
    <t>1012-1023-1010-1027-1025-1020-1005-1018-1022-1028-1026</t>
  </si>
  <si>
    <t>ΚΥΡΙΑΚΟΠΟΥΛΟΣ</t>
  </si>
  <si>
    <t>Σ471803</t>
  </si>
  <si>
    <t>1041-1038-1027-1005-1029-1045</t>
  </si>
  <si>
    <t>ΔΟΥΛΓΕΡΟΓΛΟΥ</t>
  </si>
  <si>
    <t>ΕΛΕΝΗ</t>
  </si>
  <si>
    <t>ΑΝ384161</t>
  </si>
  <si>
    <t>1662,4</t>
  </si>
  <si>
    <t>1012-1023-1027-1020-1005-1022-1018-1028-1026-1010-1015-1025</t>
  </si>
  <si>
    <t>ΚΟΝΤΟΓΙΑΝΝΗΣ</t>
  </si>
  <si>
    <t>ΑΝ151334</t>
  </si>
  <si>
    <t>1659,1</t>
  </si>
  <si>
    <t>1040-1027-1041-1028-1044-1046-1021-1035-1032-1038-1029-1043-1030-1026-1045-1037-1042-1034-1033-1025-1031-1039-1036</t>
  </si>
  <si>
    <t>ΖΑΧΑΡΑΚΗ</t>
  </si>
  <si>
    <t>ΒΑΙΑ</t>
  </si>
  <si>
    <t>ΑΗ291182</t>
  </si>
  <si>
    <t>1656,7</t>
  </si>
  <si>
    <t>1012-1023-1025-1018-1028-1026-1015-1027-1020-1005-1010</t>
  </si>
  <si>
    <t>ΠΑΠΑΔΑΚΗ</t>
  </si>
  <si>
    <t>ΑΚ522343</t>
  </si>
  <si>
    <t>1655,8</t>
  </si>
  <si>
    <t>1046-1032-1028-1026</t>
  </si>
  <si>
    <t>ΑΗ159323</t>
  </si>
  <si>
    <t>797,5</t>
  </si>
  <si>
    <t>1655,5</t>
  </si>
  <si>
    <t>1033-1034-1035-1037-1040-1042-1043-1027-1044-1029-1038-1030-1028-1045-1046</t>
  </si>
  <si>
    <t>ΠΑΤΚΑΣ</t>
  </si>
  <si>
    <t>ΛΑΖΑΡΟΣ</t>
  </si>
  <si>
    <t>ΑΗ800212</t>
  </si>
  <si>
    <t>1655,3</t>
  </si>
  <si>
    <t>1037-1042-1034-1033-1043-1044-1040-1035-1045-1005-1038-1029-1027-1028-1026-1032-1041</t>
  </si>
  <si>
    <t>ΑΡΓΥΡΟΠΟΥΛΟΣ</t>
  </si>
  <si>
    <t>ΑΚ835343</t>
  </si>
  <si>
    <t>1653,3</t>
  </si>
  <si>
    <t>1021-1025-1026-1027-1028-1029-1030-1031-1032-1033-1034-1035-1036-1037-1038-1039-1040-1041-1042-1043-1044-1045-1046</t>
  </si>
  <si>
    <t>ΠΑΠΑΜΙΧΑΗΛ</t>
  </si>
  <si>
    <t>ΑΕ723252</t>
  </si>
  <si>
    <t>1653,2</t>
  </si>
  <si>
    <t>1021-1045-1040-1044-1033-1042-1027-1037-1043-1035-1025-1046</t>
  </si>
  <si>
    <t>ΛΙΑΝΟΥ</t>
  </si>
  <si>
    <t>ΕΥΑΓΓΕΛΙΑ</t>
  </si>
  <si>
    <t>Τ399771</t>
  </si>
  <si>
    <t>1653,1</t>
  </si>
  <si>
    <t>1014-1016-1012-1023-1013-1027-1020-1018-1019-1017-1022-1011-1026-1028-1025-1015-1010</t>
  </si>
  <si>
    <t>ΚΕΛΕΣΙΔΗΣ</t>
  </si>
  <si>
    <t>ΠΑΣΧΑΛΗΣ</t>
  </si>
  <si>
    <t>ΑΗ402540</t>
  </si>
  <si>
    <t>831,6</t>
  </si>
  <si>
    <t>1649,6</t>
  </si>
  <si>
    <t>1010-1012-1023-1027-1025-1028-1026</t>
  </si>
  <si>
    <t>ΣΑΚΚΑ</t>
  </si>
  <si>
    <t>ΣΤΥΛΙΑΝΗ</t>
  </si>
  <si>
    <t>ΑΚ066386</t>
  </si>
  <si>
    <t>761,2</t>
  </si>
  <si>
    <t>1649,2</t>
  </si>
  <si>
    <t>1027-1005-1029-1045</t>
  </si>
  <si>
    <t>ΚΕΜΑΛΜΑ</t>
  </si>
  <si>
    <t>ΒΑΣΙΛΙΚΗ</t>
  </si>
  <si>
    <t>ΑΚ931409</t>
  </si>
  <si>
    <t>788,7</t>
  </si>
  <si>
    <t>1646,7</t>
  </si>
  <si>
    <t>1013-1012-1023-1018-1019-1017-1022-1034-1033-1028-1014-1016-1027-1026-1011-1020-1010-1025-1015-1024-1040-1041-1042-1043-1044</t>
  </si>
  <si>
    <t>ΜΑΣΤΟΡΑΚΗΣ</t>
  </si>
  <si>
    <t>ΑΕ469879</t>
  </si>
  <si>
    <t>1646,3</t>
  </si>
  <si>
    <t>1032-1028-1026</t>
  </si>
  <si>
    <t>ΜΠΑΓΚΑΣ</t>
  </si>
  <si>
    <t>ΑΝ851170</t>
  </si>
  <si>
    <t>784,3</t>
  </si>
  <si>
    <t>1642,3</t>
  </si>
  <si>
    <t>1014-1044-1045-1027-1029-1028-1026-1018-1046</t>
  </si>
  <si>
    <t>ΜΑΣΤΡΟΓΙΑΝΝΗ</t>
  </si>
  <si>
    <t>ΜΑΝΘΑ</t>
  </si>
  <si>
    <t>ΑΡΤΕΜΙΟΣ</t>
  </si>
  <si>
    <t>ΑΖ211645</t>
  </si>
  <si>
    <t>733,7</t>
  </si>
  <si>
    <t>1641,7</t>
  </si>
  <si>
    <t>1027-1020-1018-1017-1012-1023-1028-1026</t>
  </si>
  <si>
    <t>ΝΙΚΑ</t>
  </si>
  <si>
    <t>ΧΡΙΣΤΙΝΑ</t>
  </si>
  <si>
    <t>ΑΙ649352</t>
  </si>
  <si>
    <t>1641,2</t>
  </si>
  <si>
    <t>1020-1027-1005</t>
  </si>
  <si>
    <t>ΛΥΡΑΚΗ</t>
  </si>
  <si>
    <t>ΠΕΛΑΓΙΑ</t>
  </si>
  <si>
    <t>ΑΒ485319</t>
  </si>
  <si>
    <t>852,5</t>
  </si>
  <si>
    <t>1640,5</t>
  </si>
  <si>
    <t>1032-1009-1026-1028</t>
  </si>
  <si>
    <t>ΓΚΑΙΤΑΤΖΗ</t>
  </si>
  <si>
    <t>ΟΛΓΑ</t>
  </si>
  <si>
    <t>ΑΝ180967</t>
  </si>
  <si>
    <t>721,6</t>
  </si>
  <si>
    <t>1639,6</t>
  </si>
  <si>
    <t>1013-1014-1023-1012-1027-1020-1010-1018-1019-1017-1022-1028-1026-1011-1025-1015-1016</t>
  </si>
  <si>
    <t>ΓΚΡΕΜΟΣ</t>
  </si>
  <si>
    <t>Χ958272</t>
  </si>
  <si>
    <t>778,8</t>
  </si>
  <si>
    <t>1638,8</t>
  </si>
  <si>
    <t>1010-1011-1012-1013-1014-1015-1016-1017-1018-1019-1020-1022-1023-1025-1026-1027-1028</t>
  </si>
  <si>
    <t>ΣΩΤΗΡΙΟΥ</t>
  </si>
  <si>
    <t>ΔΗΜΟΣΘΕΝΗΣ</t>
  </si>
  <si>
    <t>ΑΕ316735</t>
  </si>
  <si>
    <t>1633,7</t>
  </si>
  <si>
    <t>1023-1025-1020-1012-1027-1028-1026-1010-1015</t>
  </si>
  <si>
    <t>ΣΙΑΠΑΛΙΔΗΣ</t>
  </si>
  <si>
    <t>ΠΑΥΛΟΣ</t>
  </si>
  <si>
    <t>ΑΚ982338</t>
  </si>
  <si>
    <t>1633,5</t>
  </si>
  <si>
    <t>1021-1026-1027-1028-1029-1032-1033-1034-1035-1037-1038-1040-1041-1042-1044-1045-1046</t>
  </si>
  <si>
    <t>ΒΑΣΙΛΕΙΟΥ</t>
  </si>
  <si>
    <t>ΑΕ025502</t>
  </si>
  <si>
    <t>1631,7</t>
  </si>
  <si>
    <t>1031-1044-1027-1038-1025-1039-1041-1046-1040-1036-1035-1037-1021-1026-1028-1029-1030-1032-1033-1034-1042-1043-1045</t>
  </si>
  <si>
    <t>ΚΑΡΑΚΟΛΗΣ</t>
  </si>
  <si>
    <t>ΑΖ305486</t>
  </si>
  <si>
    <t>1630,2</t>
  </si>
  <si>
    <t>1027-1020-1018-1028-1026-1012-1023-1010-1025-1015</t>
  </si>
  <si>
    <t>ΚΑΡΑΠΑΝΟΣ</t>
  </si>
  <si>
    <t>ΑΜ787959</t>
  </si>
  <si>
    <t>1629,3</t>
  </si>
  <si>
    <t>1014-1020-1012-1023-1027-1025-1010-1013-1016-1026-1017-1018-1019-1022-1028</t>
  </si>
  <si>
    <t>ΣΤΡΑΠΑΤΣΑ</t>
  </si>
  <si>
    <t>ΑΧΙΛΛΕΥΣ</t>
  </si>
  <si>
    <t>ΑΕ800557</t>
  </si>
  <si>
    <t>1629,1</t>
  </si>
  <si>
    <t>1044-1021-1040-1045-1042-1037-1033-1034-1038-1027-1029-1035-1041-1046-1028-1026-1032-1030-1043-1025-1031-1039-1036-1005</t>
  </si>
  <si>
    <t>ΜΑΚΚΑ</t>
  </si>
  <si>
    <t>ΕΥΓΕΝΙΑ</t>
  </si>
  <si>
    <t>ΑΙ624216</t>
  </si>
  <si>
    <t>1012-1023-1027-1014-1013-1010-1026-1028-1017</t>
  </si>
  <si>
    <t>ΣΑΜΑΡΤΖΗΣ</t>
  </si>
  <si>
    <t>Χ616827</t>
  </si>
  <si>
    <t>739,2</t>
  </si>
  <si>
    <t>1627,2</t>
  </si>
  <si>
    <t>1041-1038-1046-1028-1036-1039-1031-1040-1026-1032-1027-1029-1033-1034-1042-1030-1025-1044-1045-1035-1043-1037-1021</t>
  </si>
  <si>
    <t>ΚΑΤΣΙΚΟΣ</t>
  </si>
  <si>
    <t>Χ295031</t>
  </si>
  <si>
    <t>646,8</t>
  </si>
  <si>
    <t>1624,8</t>
  </si>
  <si>
    <t>1020-1023-1017-1018-1026-1027-1028-1014-1012-1019-1025-1022-1015-1016-1013-1010</t>
  </si>
  <si>
    <t>ΠΑΠΑΔΟΠΟΥΛΟΣ</t>
  </si>
  <si>
    <t>ΦΩΤΙΟΣ</t>
  </si>
  <si>
    <t>ΑΝ458130</t>
  </si>
  <si>
    <t>1624,3</t>
  </si>
  <si>
    <t>1025-1026-1027-1028-1029-1030-1031-1032-1033-1034-1035-1036-1037-1041-1042-1043-1045-1046</t>
  </si>
  <si>
    <t>ΗΛΙΑΔΗΣ</t>
  </si>
  <si>
    <t>ΑΗ456601</t>
  </si>
  <si>
    <t>765,6</t>
  </si>
  <si>
    <t>1623,6</t>
  </si>
  <si>
    <t>1032-1026-1028-1046-1021-1040-1033-1034-1038-1037-1035-1045-1044-1041-1042-1029-1027-1025-1043-1030-1039-1031-1036</t>
  </si>
  <si>
    <t>ΛΥΜΟΥΡΑΣ</t>
  </si>
  <si>
    <t>Φ241116</t>
  </si>
  <si>
    <t>734,8</t>
  </si>
  <si>
    <t>1622,8</t>
  </si>
  <si>
    <t>1010-1012-1015-1017-1018-1019-1020-1023-1025-1026-1027-1028-1013-1014</t>
  </si>
  <si>
    <t>ΜΠΟΥΤΣΙΟΥΚΗΣ</t>
  </si>
  <si>
    <t>ΑΝΔΡΕΑΣ</t>
  </si>
  <si>
    <t>ΑΗ680811</t>
  </si>
  <si>
    <t>1621,4</t>
  </si>
  <si>
    <t>1034-1033-1043-1035-1042-1030-1037-1039-1044-1045-1027-1029-1038-1041-1025-1026-1028-1046-1032-1036-1031</t>
  </si>
  <si>
    <t>ΣΩΚΟΣ</t>
  </si>
  <si>
    <t>ΑΚ705077</t>
  </si>
  <si>
    <t>1620,3</t>
  </si>
  <si>
    <t>1027-1038-1029-1041-1045-1034-1033-1044-1042-1040</t>
  </si>
  <si>
    <t>ΚΩΤΗ</t>
  </si>
  <si>
    <t>ΑΓΓΕΛΙΚΗ</t>
  </si>
  <si>
    <t>Χ477262</t>
  </si>
  <si>
    <t>1014-1020-1027-1023-1012-1026-1018-1028-1017</t>
  </si>
  <si>
    <t>ΠΛΙΟΥΜΠΗΣ</t>
  </si>
  <si>
    <t>ΚΟΣΜΑΣ</t>
  </si>
  <si>
    <t>ΑΙ874637</t>
  </si>
  <si>
    <t>1026-1028</t>
  </si>
  <si>
    <t>ΠΑΠΟΥΝΤΖΑΣ</t>
  </si>
  <si>
    <t>ΑΗ672372</t>
  </si>
  <si>
    <t>1619,2</t>
  </si>
  <si>
    <t>1012-1020-1027-1028-1018-1026-1025-1010</t>
  </si>
  <si>
    <t>ΠΟΝΤΙΚΗΣ</t>
  </si>
  <si>
    <t>ΑΖ415644</t>
  </si>
  <si>
    <t>1615,9</t>
  </si>
  <si>
    <t>1050-1056-1035-1054-1055-1043-1046-1028-1005-1006-1009-1025-1026-1027-1029-1030-1031-1032-1033-1034-1037-1038-1039-1041-1042-1044-1045-1051-1052-1059-1060-1062-1064-1066-1036</t>
  </si>
  <si>
    <t>ΚΑΛΟΓΡΙΑΝΙΤΗΣ</t>
  </si>
  <si>
    <t>ΑΙ320143</t>
  </si>
  <si>
    <t>818,4</t>
  </si>
  <si>
    <t>1614,4</t>
  </si>
  <si>
    <t>1021-1014-1027-1020-1005-1010-1012-1023-1013-1025-1018-1019-1028-1022-1017-1011-1026-1015</t>
  </si>
  <si>
    <t>ΓΚΟΥΝΤΗΣ</t>
  </si>
  <si>
    <t>Π459862</t>
  </si>
  <si>
    <t>696,3</t>
  </si>
  <si>
    <t>1614,3</t>
  </si>
  <si>
    <t>1040-1044-1021-1042-1045-1033-1034-1037-1030-1043-1027-1029-1035-1025</t>
  </si>
  <si>
    <t>ΒΟΥΓΙΟΥΚΑΚΗΣ</t>
  </si>
  <si>
    <t>ΣΙΔΕΡΗΣ</t>
  </si>
  <si>
    <t>Χ238764</t>
  </si>
  <si>
    <t>1030-1042-1037-1033-1034-1040-1035-1044-1027-1029-1045-1021-1038-1041-1026-1028-1032-1046-1043-1039-1031-1025-1036</t>
  </si>
  <si>
    <t>ΓΕΩΡΓΟΓΙΑΝΝΗ</t>
  </si>
  <si>
    <t>ΠΑΡΑΣΚΕΥΗ</t>
  </si>
  <si>
    <t>ΑΙ264843</t>
  </si>
  <si>
    <t>873,4</t>
  </si>
  <si>
    <t>1611,4</t>
  </si>
  <si>
    <t>1018-1019-1017-1022-1046-1028-1033-1034-1040-1044-1025-1021-1012-1023-1035-1041-1010-1016-1042-1030-1027-1029-1038-1011-1026-1032-1037-1045-1020-1043-1031-1013-1014-1036-1039-1015</t>
  </si>
  <si>
    <t>ΡΙΖΟΥ</t>
  </si>
  <si>
    <t>ΖΩΗ</t>
  </si>
  <si>
    <t>ΑΖ903621</t>
  </si>
  <si>
    <t>844,8</t>
  </si>
  <si>
    <t>1608,8</t>
  </si>
  <si>
    <t>1012-1023-1026-1027-1028</t>
  </si>
  <si>
    <t>ΑΛΑΤΖΑΣ</t>
  </si>
  <si>
    <t>ΑΖ579370</t>
  </si>
  <si>
    <t>750,2</t>
  </si>
  <si>
    <t>1608,2</t>
  </si>
  <si>
    <t>1027-1020-1028-1026-1018-1025-1023-1012-1010-1015</t>
  </si>
  <si>
    <t>ΤΖΙΑΦΕΤΑΣ</t>
  </si>
  <si>
    <t>ΑΚ964577</t>
  </si>
  <si>
    <t>1607,4</t>
  </si>
  <si>
    <t>1028-1019-1018-1017-1022-1016-1011-1026-1014-1025-1015-1012-1023-1027-1021-1013-1005-1020-1010</t>
  </si>
  <si>
    <t>ΜΠΟΥΣΟΥΝΗΣ</t>
  </si>
  <si>
    <t>Π357361</t>
  </si>
  <si>
    <t>1606,7</t>
  </si>
  <si>
    <t>1045-1029-1027-1026-1041-1032-1028-1046-1035</t>
  </si>
  <si>
    <t>ΣΤΑΜΑΤΗ</t>
  </si>
  <si>
    <t>ΞΑΝΘΗ</t>
  </si>
  <si>
    <t>ΑΕ792391</t>
  </si>
  <si>
    <t>1042-1044-1040-1021-1033-1045-1034-1043-1005-1030-1037-1027-1029-1035-1038-1041-1046-1028-1032-1026-1025-1031-1039-1036</t>
  </si>
  <si>
    <t>ΧΟΗΣ</t>
  </si>
  <si>
    <t>ΑΖ380352</t>
  </si>
  <si>
    <t>1603,4</t>
  </si>
  <si>
    <t>1012-1023-1010-1025-1026-1027-1028</t>
  </si>
  <si>
    <t>ΚΑΡΒΕΛΑ</t>
  </si>
  <si>
    <t>ΠΡΣΕΦΟΝΗ</t>
  </si>
  <si>
    <t>ΑΖ772261</t>
  </si>
  <si>
    <t>1602,9</t>
  </si>
  <si>
    <t>1044-1021-1040-1033-1034-1045-1042-1005-1037-1038-1027-1029-1043-1030-1025-1035-1041-1031-1046-1028-1026-1032-1039-1036</t>
  </si>
  <si>
    <t>ΔΗΜΗΤΡΑΚΗΣ</t>
  </si>
  <si>
    <t>ΑΝ456842</t>
  </si>
  <si>
    <t>722,7</t>
  </si>
  <si>
    <t>1602,7</t>
  </si>
  <si>
    <t>1028-1026-1018-1017-1022</t>
  </si>
  <si>
    <t>ΚΟΜΠΕΛΙΤΟΥ</t>
  </si>
  <si>
    <t>ΑΕ638665</t>
  </si>
  <si>
    <t>713,9</t>
  </si>
  <si>
    <t>1601,9</t>
  </si>
  <si>
    <t>1043-1034-1033-1035-1042-1030-1037-1040-1044-1021-1045-1005-1029-1027-1038-1039-1025-1041-1046-1032-1028-1031-1036-1026</t>
  </si>
  <si>
    <t>ΧΑΡΑΛΑΜΠΙΔΗΣ</t>
  </si>
  <si>
    <t>ΣΑΒΒΑΣ</t>
  </si>
  <si>
    <t>Σ143869</t>
  </si>
  <si>
    <t>862,4</t>
  </si>
  <si>
    <t>1600,4</t>
  </si>
  <si>
    <t>1027-1020-1005-1014-1018-1017-1028-1026-1023-1012-1010-1013-1015-1025</t>
  </si>
  <si>
    <t>ΤΣΟΥΤΣΑΝΗ</t>
  </si>
  <si>
    <t>ΡΑΧΗΛ</t>
  </si>
  <si>
    <t>ΑΚ653583</t>
  </si>
  <si>
    <t>1038-1060-1045-1044-1046-1028-1025-1026-1027-1029-1032-1041-1034-1035-1036-1037-1042-1043-1033-1030-1039-1051-1052-1054-1055-1056-1059-1062-1064-1066-1050-1009</t>
  </si>
  <si>
    <t>ΧΑΡΙΤΟΥ</t>
  </si>
  <si>
    <t>ΑΜ771398</t>
  </si>
  <si>
    <t>786,5</t>
  </si>
  <si>
    <t>1595,5</t>
  </si>
  <si>
    <t>1041-1046-1026-1028-1038-1033-1034</t>
  </si>
  <si>
    <t>ΛΑΜΠΡΟΥ</t>
  </si>
  <si>
    <t>ΑΗ794512</t>
  </si>
  <si>
    <t>653,4</t>
  </si>
  <si>
    <t>1591,4</t>
  </si>
  <si>
    <t>1012-1020-1014-1017-1018-1023-1026-1027-1028-1013-1010-1015-1025</t>
  </si>
  <si>
    <t>ΖΗΚΟΥ</t>
  </si>
  <si>
    <t>ΑΙ870741</t>
  </si>
  <si>
    <t>773,3</t>
  </si>
  <si>
    <t>1591,3</t>
  </si>
  <si>
    <t>1037-1034-1033-1042-1030-1025-1043-1045-1035-1027-1029-1041-1032-1028-1026</t>
  </si>
  <si>
    <t>ΠΟΥΤΟΓΛΙΔΗΣ</t>
  </si>
  <si>
    <t>ΑΕ334760</t>
  </si>
  <si>
    <t>1590,1</t>
  </si>
  <si>
    <t>1037-1034-1033-1030-1035-1006-1044-1042-1043-1025-1038-1041-1045-1029-1027-1005-1009-1026-1028-1032-1046</t>
  </si>
  <si>
    <t>ΔΗΜΗΤΡΙΑΔΟΥ</t>
  </si>
  <si>
    <t>ΑΝΝΑ</t>
  </si>
  <si>
    <t>ΣΤΕΛΙΟΣ</t>
  </si>
  <si>
    <t>ΑΗ894032</t>
  </si>
  <si>
    <t>1033-1042-1037-1034-1030-1035-1025-1027-1045-1031-1046-1026-1032-1028-1029-1041-1036</t>
  </si>
  <si>
    <t>ΑΔΑΜΙΔΟΥ</t>
  </si>
  <si>
    <t>ΦΩΤΕΙΝΗ</t>
  </si>
  <si>
    <t>ΑΗ312796</t>
  </si>
  <si>
    <t>1012-1023-1010-1018-1028-1026-1027-1020-1025-1015</t>
  </si>
  <si>
    <t>ΦΡΑΓΚΟΥΛΗ</t>
  </si>
  <si>
    <t>ΧΡΥΣΟΥΛΑ</t>
  </si>
  <si>
    <t>ΔΟΥΚΑΣ</t>
  </si>
  <si>
    <t>ΑΕ916421</t>
  </si>
  <si>
    <t>1580,5</t>
  </si>
  <si>
    <t>1010-1012-1018-1023-1026-1028</t>
  </si>
  <si>
    <t>ΤΕΛΛΙΟΣ</t>
  </si>
  <si>
    <t>ΑΝ315596</t>
  </si>
  <si>
    <t>1044-1021-1040-1045-1033-1034-1037-1042-1027-1029-1043-1035-1030-1025-1005</t>
  </si>
  <si>
    <t>ΚΑΡΒΟΥΝΑΡΑΚΗΣ</t>
  </si>
  <si>
    <t>ΑΒ962741</t>
  </si>
  <si>
    <t>1574,3</t>
  </si>
  <si>
    <t>1026-1028-1017-1012-1010-1013-1014-1025-1027-1016-1011-1015-1018-1019-1020</t>
  </si>
  <si>
    <t>ΒΑΛΑΗΣ</t>
  </si>
  <si>
    <t>ΑΚ423403</t>
  </si>
  <si>
    <t>1572,3</t>
  </si>
  <si>
    <t>1037-1042-1033-1034-1026-1028-1027-1029-1032-1035-1045-1038-1041-1025-1030-1031-1043-1039-1036</t>
  </si>
  <si>
    <t>ΠΑΝΤΙΔΗΣ</t>
  </si>
  <si>
    <t>ΑΒ466539</t>
  </si>
  <si>
    <t>752,4</t>
  </si>
  <si>
    <t>1570,4</t>
  </si>
  <si>
    <t>1014-1016-1027-1012-1023-1013-1025-1017-1028-1026</t>
  </si>
  <si>
    <t>ΠΕΡΗΦΑΝΟΣ</t>
  </si>
  <si>
    <t>ΑΙ989310</t>
  </si>
  <si>
    <t>711,7</t>
  </si>
  <si>
    <t>1569,7</t>
  </si>
  <si>
    <t>1029-1027</t>
  </si>
  <si>
    <t>ΓΙΑΝΝΕΛΟΣ</t>
  </si>
  <si>
    <t>ΑΚ387503</t>
  </si>
  <si>
    <t>727,1</t>
  </si>
  <si>
    <t>1568,1</t>
  </si>
  <si>
    <t>1027-1014-1025-1020-1017-1018-1019-1011-1026-1028-1012-1016-1013-1015-1010-1022-1023</t>
  </si>
  <si>
    <t>ΝΙΚΗΤΟΠΟΥΛΟΣ</t>
  </si>
  <si>
    <t>ΑΙ227399</t>
  </si>
  <si>
    <t>1010-1011-1012-1013-1014-1015-1016-1017-1018-1019-1020-1022-1025-1026-1027-1028</t>
  </si>
  <si>
    <t>ΠΟΥΡΝΑΡΑΣ</t>
  </si>
  <si>
    <t>ΑΓΑΘΟΚΛΗΣ</t>
  </si>
  <si>
    <t>Φ160570</t>
  </si>
  <si>
    <t>976,8</t>
  </si>
  <si>
    <t>1567,8</t>
  </si>
  <si>
    <t>1034-1033-1027-1042-1035-1037-1044-1029-1045-1038-1041-1028-1046-1032-1026-1043-1030-1025-1039-1031-1036</t>
  </si>
  <si>
    <t>ΧΑΡΙΤΑΚΗΣ</t>
  </si>
  <si>
    <t>ΑΚ3367846</t>
  </si>
  <si>
    <t>749,1</t>
  </si>
  <si>
    <t>1567,1</t>
  </si>
  <si>
    <t>1032-1026-1028-1046-1027-1029-1031-1041-1038-1045-1040-1037-1030-1042-1035-1043-1039-1005-1034-1033-1044-1021-1025-1036</t>
  </si>
  <si>
    <t>ΧΡΥΣΑΛΛΟΣ</t>
  </si>
  <si>
    <t>ΑΙ423251</t>
  </si>
  <si>
    <t>904,2</t>
  </si>
  <si>
    <t>1566,2</t>
  </si>
  <si>
    <t>1026-1018-1028-1023-1025-1012-1027-1020-1015-1010</t>
  </si>
  <si>
    <t>ΜΑΝΩΛΙΤΖΑΣ</t>
  </si>
  <si>
    <t>ΑΑ464950</t>
  </si>
  <si>
    <t>1565,4</t>
  </si>
  <si>
    <t>ΚΟΥΡΟΥΖΙΔΗΣ</t>
  </si>
  <si>
    <t>ΑΗ840925</t>
  </si>
  <si>
    <t>874,5</t>
  </si>
  <si>
    <t>1562,5</t>
  </si>
  <si>
    <t>1017-1028-1026-1012-1027</t>
  </si>
  <si>
    <t>ΓΙΑΝΝΟΥΛΗΣ</t>
  </si>
  <si>
    <t>ΚΥΡΙΑΚΟΣ</t>
  </si>
  <si>
    <t>Ξ761828</t>
  </si>
  <si>
    <t>1042-1034-1033-1043-1035-1030-1044-1040-1037-1021-1045-1027-1029-1025</t>
  </si>
  <si>
    <t>ΓΚΑΤΖΙΟΥΡΑ</t>
  </si>
  <si>
    <t>Φ275421</t>
  </si>
  <si>
    <t>1561,6</t>
  </si>
  <si>
    <t>1037-1034-1042-1035-1027-1029-1045-1041-1038-1026-1032-1028</t>
  </si>
  <si>
    <t>ΚΑΡΑΒΙΑ</t>
  </si>
  <si>
    <t>ΕΜΑΝΟΥΕΛΑ ΑΝΝΑ ΜΑΡΙΑ</t>
  </si>
  <si>
    <t>ΑΙ761967</t>
  </si>
  <si>
    <t>822,8</t>
  </si>
  <si>
    <t>1560,8</t>
  </si>
  <si>
    <t>1005-1036-1039-1035-1031-1042-1043-1044-1045-1037-1041-1038-1026-1027-1028-1029-1032-1033-1034-1025</t>
  </si>
  <si>
    <t>ΚΑΡΑΚΟΛΙΟΣ</t>
  </si>
  <si>
    <t>ΚΛΕΑΝΘΗΣ</t>
  </si>
  <si>
    <t>ΑΗ177621</t>
  </si>
  <si>
    <t>1058,2</t>
  </si>
  <si>
    <t>1555,2</t>
  </si>
  <si>
    <t>1012-1023-1018-1028-1026-1027-1025-1020-1010</t>
  </si>
  <si>
    <t>ΤΖΙΒΑΝΙΔΟΥ</t>
  </si>
  <si>
    <t>ΔΙΟΜΗΔΗΣ</t>
  </si>
  <si>
    <t>ΑΗ289391</t>
  </si>
  <si>
    <t>746,9</t>
  </si>
  <si>
    <t>1554,9</t>
  </si>
  <si>
    <t>1033-1034-1037-1025-1035-1044-1027-1029-1032-1026-1028-1041-1045-1038-1005</t>
  </si>
  <si>
    <t>ΓΚΑΓΤΖΗΣ</t>
  </si>
  <si>
    <t>ΑΕ338879</t>
  </si>
  <si>
    <t>735,9</t>
  </si>
  <si>
    <t>1553,9</t>
  </si>
  <si>
    <t>1012-1023-1027-1026-1020-1018-1028-1005</t>
  </si>
  <si>
    <t>ΔΗΜΗΤΡΙΟΥ</t>
  </si>
  <si>
    <t>ΚΩΝΣΤΑΝΤΙΝΑ</t>
  </si>
  <si>
    <t>ΑΜ960379</t>
  </si>
  <si>
    <t>794,2</t>
  </si>
  <si>
    <t>1552,2</t>
  </si>
  <si>
    <t>1026-1028-1017-1018</t>
  </si>
  <si>
    <t>ΒΑΛΑΒΑΝΗΣ</t>
  </si>
  <si>
    <t>ΝΙΚΗΤΑΣ</t>
  </si>
  <si>
    <t>ΑΕ309307</t>
  </si>
  <si>
    <t>1551,6</t>
  </si>
  <si>
    <t>1042-1040-1044-1033-1034-1045-1030-1027-1043-1035-1038-1005-1029-1041-1025-1046-1028-1026-1032-1037-1031-1039-1036</t>
  </si>
  <si>
    <t>ΝΤΟΥΝΑΣ</t>
  </si>
  <si>
    <t>ΑΛΕΚΟΣ</t>
  </si>
  <si>
    <t>ΑΕ821841</t>
  </si>
  <si>
    <t>1548,8</t>
  </si>
  <si>
    <t>1014-1012-1023-1013-1010-1027-1005-1020-1025-1015-1016-1026-1028-1017-1018</t>
  </si>
  <si>
    <t>ΘΕΟΔΩΡΟΥ</t>
  </si>
  <si>
    <t>ΟΡΕΣΤΗΣ</t>
  </si>
  <si>
    <t>ΑΗ239931</t>
  </si>
  <si>
    <t>1547,9</t>
  </si>
  <si>
    <t>1046-1028-1032-1033-1034-1009-1040-1038-1027-1031-1044-1041-1025-1035-1039-1045-1043-1030-1037-1029-1042-1026-1036</t>
  </si>
  <si>
    <t>ΚΑΡΑΓΙΑΝΝΗ</t>
  </si>
  <si>
    <t>ΟΛΓΑ ΜΑΡΙΑ</t>
  </si>
  <si>
    <t>ΑΕ709531</t>
  </si>
  <si>
    <t>1547,8</t>
  </si>
  <si>
    <t>1038-1041-1040-1027-1034-1033-1046-1028-1045-1026</t>
  </si>
  <si>
    <t>ΓΕΝΤΕΚΑΚΗΣ</t>
  </si>
  <si>
    <t>ΒΑΡΔΗΣ</t>
  </si>
  <si>
    <t>ΑΙ464508</t>
  </si>
  <si>
    <t>1547,4</t>
  </si>
  <si>
    <t>1008-1046-1017-1018-1028</t>
  </si>
  <si>
    <t>ΜΑΝΙΟΣ</t>
  </si>
  <si>
    <t>ΑΜ953787</t>
  </si>
  <si>
    <t>1546,8</t>
  </si>
  <si>
    <t>1032-1026-1028-1046</t>
  </si>
  <si>
    <t>ΜΠΟΥΤΖΙΚΟΥΔΗ</t>
  </si>
  <si>
    <t>ΑΖ006353</t>
  </si>
  <si>
    <t>1544,6</t>
  </si>
  <si>
    <t>1027-1038-1029-1005-1041-1040-1045-1021-1044-1046-1031-1028-1026-1032-1025-1034-1033-1035-1042-1037-1043-1030-1039-1036</t>
  </si>
  <si>
    <t>ΓΙΩΤΑΚΟΣ</t>
  </si>
  <si>
    <t>ΑΙ808048</t>
  </si>
  <si>
    <t>865,7</t>
  </si>
  <si>
    <t>1543,7</t>
  </si>
  <si>
    <t>1010-1012-1015-1018-1020-1023-1025-1026-1027-1028-1005</t>
  </si>
  <si>
    <t>ΚΑΡΑΚΟΥΣΗΣ</t>
  </si>
  <si>
    <t>Χ188361</t>
  </si>
  <si>
    <t>1542,3</t>
  </si>
  <si>
    <t>1029-1027-1031-1033-1034-1045-1041-1042-1043-1035-1037-1030-1026-1028-1032-1025-1036</t>
  </si>
  <si>
    <t>ΚΑΡΑΒΙΑΣ</t>
  </si>
  <si>
    <t>ΑΗ218883</t>
  </si>
  <si>
    <t>1542,1</t>
  </si>
  <si>
    <t>1027-1029-1045-1041-1025-1028-1026-1032-1009-1033-1034-1037-1035-1042-1043-1030-1031-1036</t>
  </si>
  <si>
    <t>ΒΛΑΧΟΓΙΑΝΝΗΣ</t>
  </si>
  <si>
    <t>ΠΕΡΙΚΛΗΣ</t>
  </si>
  <si>
    <t>ΑΖ886285</t>
  </si>
  <si>
    <t>1541,6</t>
  </si>
  <si>
    <t>1035-1034-1042-1045-1029-1043-1027-1037-1032-1041-1026-1028-1036-1025</t>
  </si>
  <si>
    <t>ΑΜ489856</t>
  </si>
  <si>
    <t>819,5</t>
  </si>
  <si>
    <t>1537,5</t>
  </si>
  <si>
    <t>1027-1029</t>
  </si>
  <si>
    <t>ΤΣΙΟΤΣΙΑ</t>
  </si>
  <si>
    <t>ΑΠΟΣΤΟΛΙΑ</t>
  </si>
  <si>
    <t>ΑΑ255795</t>
  </si>
  <si>
    <t>1535,2</t>
  </si>
  <si>
    <t>1033-1034-1054-1055-1046-1032-1009-1028-1026-1042-1043-1038-1027-1064-1060-1052-1006-1035-1037-1044-1029-1056-1059-1025-1030-1031-1039-1045-1005-1066-1062-1041-1036</t>
  </si>
  <si>
    <t>ΚΑΡΠΑΘΑΚΗΣ</t>
  </si>
  <si>
    <t>Χ111592</t>
  </si>
  <si>
    <t>716,1</t>
  </si>
  <si>
    <t>1534,1</t>
  </si>
  <si>
    <t>1027-1028-1026-1023-1012</t>
  </si>
  <si>
    <t>ΚΩΝΣΤΑΝΤΟΠΟΥΛΟΣ</t>
  </si>
  <si>
    <t>ΑΝ253611</t>
  </si>
  <si>
    <t>1533,3</t>
  </si>
  <si>
    <t>1027-1018-1017-1025-1012-1026-1028</t>
  </si>
  <si>
    <t>ΑΝΑΣΤΑΣΙΟΥ</t>
  </si>
  <si>
    <t>ΑΚ260467</t>
  </si>
  <si>
    <t>1523,9</t>
  </si>
  <si>
    <t>1034-1033-1044-1042-1035-1030-1037-1043-1045-1027-1029-1038-1041-1046-1026-1032-1028-1031-1025-1036-1039</t>
  </si>
  <si>
    <t>ΣΕΡΕΤΗΣ</t>
  </si>
  <si>
    <t>Τ987009</t>
  </si>
  <si>
    <t>1522,5</t>
  </si>
  <si>
    <t>1020-1005-1027-1023-1012-1022-1018-1026-1028</t>
  </si>
  <si>
    <t>ΚΟΝΤΑΣ</t>
  </si>
  <si>
    <t>ΑΜ296152</t>
  </si>
  <si>
    <t>702,9</t>
  </si>
  <si>
    <t>1520,9</t>
  </si>
  <si>
    <t>1043-1042-1041-1037-1035-1034-1033-1032-1029-1028-1027-1026-1045</t>
  </si>
  <si>
    <t>ΒΡΑΝΑΚΗΣ</t>
  </si>
  <si>
    <t>ΑΕ153744</t>
  </si>
  <si>
    <t>1520,3</t>
  </si>
  <si>
    <t>1028-1046-1032-1026-1038-1027-1029-1005</t>
  </si>
  <si>
    <t>ΤΣΙΑΡΑΣ</t>
  </si>
  <si>
    <t>ΑΕ318015</t>
  </si>
  <si>
    <t>669,9</t>
  </si>
  <si>
    <t>1517,9</t>
  </si>
  <si>
    <t>1027-1029-1035-1037-1042-1045</t>
  </si>
  <si>
    <t>ΤΣΙΛΙΚΗ</t>
  </si>
  <si>
    <t>ΔΕΣΠΟΙΝΑ</t>
  </si>
  <si>
    <t>ΑΒ031052</t>
  </si>
  <si>
    <t>1517,6</t>
  </si>
  <si>
    <t>1046-1028-1026-1032-1036-1031</t>
  </si>
  <si>
    <t>ΙΩΑΝΝΗΣ - ΑΡΙΣΤΕΙΔΗΣ</t>
  </si>
  <si>
    <t>Π325814</t>
  </si>
  <si>
    <t>1515,1</t>
  </si>
  <si>
    <t>1032-1026-1028-1046-1038-1027-1005-1041-1045-1029-1033-1034-1035-1037-1042-1044</t>
  </si>
  <si>
    <t>ΤΣΟΥΚΑΣ</t>
  </si>
  <si>
    <t>1513,5</t>
  </si>
  <si>
    <t>1037-1038-1040-1041-1034-1033-1029-1027-1026-1032-1028-1042-1035-1044-1045-1046-1043-1025-1030-1031-1039-1036</t>
  </si>
  <si>
    <t>ΜΗΤΡΑΚΟΣ</t>
  </si>
  <si>
    <t>ΑΗ828018</t>
  </si>
  <si>
    <t>740,3</t>
  </si>
  <si>
    <t>1508,3</t>
  </si>
  <si>
    <t>1023-1012-1027-1011-1018-1019-1026-1028-1020-1022-1014-1017-1010-1013-1015-1016-1025</t>
  </si>
  <si>
    <t>ΒΑΛΕΡΙΑΝΟΥ</t>
  </si>
  <si>
    <t>ΚΥΡΙΑΚΗ</t>
  </si>
  <si>
    <t>ΑΥΓΟΥΣΤΙΝΟΣ</t>
  </si>
  <si>
    <t>ΑΕ699033</t>
  </si>
  <si>
    <t>710,6</t>
  </si>
  <si>
    <t>1506,6</t>
  </si>
  <si>
    <t>1033-1034-1030-1037-1042-1035-1043-1044-1045-1026-1032-1046-1025-1039-1031-1028-1027-1029-1038-1041-1036</t>
  </si>
  <si>
    <t>ΒΑΣΙΛΕΙΑΔΟΥ</t>
  </si>
  <si>
    <t>Χ389684</t>
  </si>
  <si>
    <t>1500,4</t>
  </si>
  <si>
    <t>1018-1023-1012-1020-1026-1028-1027-1025-1015-1010</t>
  </si>
  <si>
    <t>ΑΔΑΜΟΠΟΥΛΟΥ</t>
  </si>
  <si>
    <t>Χ948918</t>
  </si>
  <si>
    <t>1499,6</t>
  </si>
  <si>
    <t>1025-1028-1018-1023-1012-1026</t>
  </si>
  <si>
    <t>ΚΩΤΣΙΔΗΣ</t>
  </si>
  <si>
    <t>ΑΑ408101</t>
  </si>
  <si>
    <t>1489,5</t>
  </si>
  <si>
    <t>1033-1034-1042-1037-1035-1043-1030-1025-1046-1026-1032-1028-1027-1029-1044-1045-1031-1039-1038-1041-1036</t>
  </si>
  <si>
    <t>ΚΑΡΑΒΙΔΑ</t>
  </si>
  <si>
    <t>ΠΟΛΥΞΕΝΗ</t>
  </si>
  <si>
    <t>Χ781422</t>
  </si>
  <si>
    <t>855,8</t>
  </si>
  <si>
    <t>1485,8</t>
  </si>
  <si>
    <t>1027-1020-1005-1018-1026-1028-1012-1023-1025-1015-1010</t>
  </si>
  <si>
    <t>ΑΝΤΩΝΟΠΟΥΛΟΥ</t>
  </si>
  <si>
    <t>ΠΑΝΑΓΙΩΤΑ</t>
  </si>
  <si>
    <t>Χ272041</t>
  </si>
  <si>
    <t>1484,2</t>
  </si>
  <si>
    <t>1012-1023-1027</t>
  </si>
  <si>
    <t>ΚΟΛΤΣΙΔΑΣ</t>
  </si>
  <si>
    <t>ΑΚ980183</t>
  </si>
  <si>
    <t>793,1</t>
  </si>
  <si>
    <t>1481,1</t>
  </si>
  <si>
    <t>1012-1023-1027-1010-1015-1018-1020-1025-1026-1028</t>
  </si>
  <si>
    <t>ΛΑΔΟΠΟΥΛΟΣ</t>
  </si>
  <si>
    <t>ΑΖ276035</t>
  </si>
  <si>
    <t>1478,6</t>
  </si>
  <si>
    <t>1045-1044-1033-1034-1027-1042-1038-1046-1025-1032-1043-1028-1029-1041-1030-1005-1035-1031-1039-1026-1036-1037</t>
  </si>
  <si>
    <t>ΡΟΜΟΣΙΟΣ</t>
  </si>
  <si>
    <t>ΑΖ648968</t>
  </si>
  <si>
    <t>1477,4</t>
  </si>
  <si>
    <t>1034-1033-1037-1042-1035-1044-1040-1046-1038-1045-1027-1029-1041-1028-1030-1043-1039-1031-1025-1036-1026-1032</t>
  </si>
  <si>
    <t>ΠΙΣΠΑΣ</t>
  </si>
  <si>
    <t>Χ978775</t>
  </si>
  <si>
    <t>1474,2</t>
  </si>
  <si>
    <t>1014-1027-1020-1012-1023-1016-1013-1010-1025-1017-1018-1028-1026-1015-1005-1022-1011-1019</t>
  </si>
  <si>
    <t>ΡΟΔΟΠΟΥΛΟΣ</t>
  </si>
  <si>
    <t>ΙΓΝΑΤΙΟΣ</t>
  </si>
  <si>
    <t>Χ408998</t>
  </si>
  <si>
    <t>1474,1</t>
  </si>
  <si>
    <t>1040-1033-1034-1027-1029-1038-1042-1044-1021-1035-1045-1043-1037-1041-1030-1031-1025-1032-1026-1046-1028-1039-1036</t>
  </si>
  <si>
    <t>ΜΥΛΩΝΑΚΗΣ</t>
  </si>
  <si>
    <t>ΑΙ964077</t>
  </si>
  <si>
    <t>ΝΙΑΡΟΣ</t>
  </si>
  <si>
    <t>ΑΙ813434</t>
  </si>
  <si>
    <t>1470,9</t>
  </si>
  <si>
    <t>1044-1040-1033-1034-1030-1025-1037-1027-1021-1029-1038-1035-1043-1042-1041-1045-1031-1046-1028-1032-1039-1036-1026</t>
  </si>
  <si>
    <t>ΠΑΓΓΕΛΑ</t>
  </si>
  <si>
    <t>ΑΖ818878</t>
  </si>
  <si>
    <t>790,9</t>
  </si>
  <si>
    <t>1468,9</t>
  </si>
  <si>
    <t>1010-1012-1013-1014-1017-1023-1025-1026-1027-1028</t>
  </si>
  <si>
    <t>ΚΑΤΣΙΑΝΑ</t>
  </si>
  <si>
    <t>ΑΕ819616</t>
  </si>
  <si>
    <t>1468,7</t>
  </si>
  <si>
    <t>1037-1059-1025-1033-1034-1054-1055-1030-1043-1042-1064-1044-1006-1035-1056-1029-1027-1038-1051-1052-1060-1045-1041-1050-1046-1028-1026-1009-1032-1031-1036-1066-1062-1048-1039</t>
  </si>
  <si>
    <t>ΒΟΥΜΒΟΥΛΑΚΗ</t>
  </si>
  <si>
    <t>ΜΑΡΙΑΝΘΗ</t>
  </si>
  <si>
    <t>ΑΝ465719</t>
  </si>
  <si>
    <t>808,5</t>
  </si>
  <si>
    <t>1466,5</t>
  </si>
  <si>
    <t>1011-1017-1026-1016-1015-1014-1012-1018-1027-1028-1013-1023-1025-1010</t>
  </si>
  <si>
    <t>ΣΤΕΡΓΙΟΥ</t>
  </si>
  <si>
    <t>ΑΝ353369</t>
  </si>
  <si>
    <t>1459,1</t>
  </si>
  <si>
    <t>1017-1018-1015-1014-1012-1023-1027-1026-1028-1020-1025-1010-1013</t>
  </si>
  <si>
    <t>ΚΑΛΟΓΕΡΑΚΗΣ</t>
  </si>
  <si>
    <t>ΑΚ012589</t>
  </si>
  <si>
    <t>697,4</t>
  </si>
  <si>
    <t>1455,4</t>
  </si>
  <si>
    <t>1027-1020-1005-1018-1028-1026-1025-1023-1012-1010-1015</t>
  </si>
  <si>
    <t>ΚΑΖΑΝΤΖΗ</t>
  </si>
  <si>
    <t>AΓΓΕΛΙΚΗ</t>
  </si>
  <si>
    <t>Χ914193</t>
  </si>
  <si>
    <t>1450,3</t>
  </si>
  <si>
    <t>1042-1044-1040-1033-1034-1030-1035-1025-1021-1043-1005-1027-1029</t>
  </si>
  <si>
    <t>ΚΑΡΑΓΙΑΝΝΗΣ</t>
  </si>
  <si>
    <t>ΑΙ294302</t>
  </si>
  <si>
    <t>1044-1034-1035-1033-1041-1042-1037-1045-1038-1027-1026-1028-1032-1046-1029-1043-1030-1031-1025-1039-1036</t>
  </si>
  <si>
    <t>ΖΑΡΑΣ</t>
  </si>
  <si>
    <t>ΜΑΤΘΑΙΟΣ</t>
  </si>
  <si>
    <t>Φ203509</t>
  </si>
  <si>
    <t>1447,8</t>
  </si>
  <si>
    <t>1027-1020-1012-1022-1023-1026-1018-1028-1017-1010-1015</t>
  </si>
  <si>
    <t>ΠΑΠΑΙΩΑΝΝΟΥ</t>
  </si>
  <si>
    <t>ΑΙ299123</t>
  </si>
  <si>
    <t>1446,3</t>
  </si>
  <si>
    <t>1034-1033-1046-1026-1032-1028-1029-1043-1025-1030-1035-1041-1045-1037-1042-1036</t>
  </si>
  <si>
    <t>ΜΑΡΑΚΗΣ</t>
  </si>
  <si>
    <t>ΑΕ469420</t>
  </si>
  <si>
    <t>826,1</t>
  </si>
  <si>
    <t>1444,1</t>
  </si>
  <si>
    <t>1028-1017-1022-1026</t>
  </si>
  <si>
    <t>ΒΕΛΝΙΔΟΥ</t>
  </si>
  <si>
    <t>ΑΗ348115</t>
  </si>
  <si>
    <t>866,8</t>
  </si>
  <si>
    <t>1443,8</t>
  </si>
  <si>
    <t>1043-1033-1034-1035-1042-1037-1045-1027-1029-1025-1041-1032-1028-1026-1030-1031-1036</t>
  </si>
  <si>
    <t>ΣΦΑΚΙΑΝΑΚΗΣ</t>
  </si>
  <si>
    <t>ΑΖ554493</t>
  </si>
  <si>
    <t>1443,4</t>
  </si>
  <si>
    <t>1031-1032-1046-1026-1028</t>
  </si>
  <si>
    <t>ΤΣΙΑΡΑ</t>
  </si>
  <si>
    <t>ΑΓΑΘΑΓΓΕΛΟΣ</t>
  </si>
  <si>
    <t>Φ332369</t>
  </si>
  <si>
    <t>1044-1027-1033-1034-1037-1035-1038-1041-1045-1046-1026-1032-1028-1029-1042-1025-1031-1039-1030-1043-1036</t>
  </si>
  <si>
    <t>ΝΙΚΟΔΕΛΛΗΣ</t>
  </si>
  <si>
    <t>ΑΝ901489</t>
  </si>
  <si>
    <t>1442,8</t>
  </si>
  <si>
    <t>1042-1033-1034-1030-1043-1040-1037-1045-1035-1027-1029-1031-1025-1041-1028-1032-1026-1036</t>
  </si>
  <si>
    <t>ΑΒ582774</t>
  </si>
  <si>
    <t>1438,6</t>
  </si>
  <si>
    <t>ΛΑΓΚΑΔΙΝΟΣ</t>
  </si>
  <si>
    <t>Σ691158</t>
  </si>
  <si>
    <t>1437,5</t>
  </si>
  <si>
    <t>1027-1014-1013-1017-1025-1028-1026-1012-1023-1010</t>
  </si>
  <si>
    <t>ΧΟΥΣΙΑΔΑΣ</t>
  </si>
  <si>
    <t>Ξ993908</t>
  </si>
  <si>
    <t>717,2</t>
  </si>
  <si>
    <t>1435,2</t>
  </si>
  <si>
    <t>1005-1020-1027-1014-1012-1023-1016-1018-1019-1022-1025-1017-1028-1011-1026-1013-1010-1015</t>
  </si>
  <si>
    <t>ΤΣΙΜΠΡΙΚΙΔΗΣ</t>
  </si>
  <si>
    <t>Τ307104</t>
  </si>
  <si>
    <t>1433,4</t>
  </si>
  <si>
    <t>1027-1026-1023-1012-1025-1014</t>
  </si>
  <si>
    <t>ΑΖ393444</t>
  </si>
  <si>
    <t>1035-1043-1034-1033-1030-1042-1037-1045-1027-1029-1028-1032-1026-1039-1025-1041-1031-1036</t>
  </si>
  <si>
    <t>ΓΡΗΓΟΡΑΚΗΣ</t>
  </si>
  <si>
    <t>ΑΜ953819</t>
  </si>
  <si>
    <t>1431,2</t>
  </si>
  <si>
    <t>1026-1028-1017-1027-1014-1025-1015-1012-1013-1010</t>
  </si>
  <si>
    <t>ΝΑΚΟΥ</t>
  </si>
  <si>
    <t>Φ337544</t>
  </si>
  <si>
    <t>1428,7</t>
  </si>
  <si>
    <t>1045-1027-1029-1034-1040-1021-1042-1037-1044</t>
  </si>
  <si>
    <t>ΚΑΡΑΝΙΚΗΤΑΣ</t>
  </si>
  <si>
    <t>ΜΑΡΙΟΣ</t>
  </si>
  <si>
    <t>ΑΝΝΙΒΑΣ</t>
  </si>
  <si>
    <t>ΑΚ620904</t>
  </si>
  <si>
    <t>768,9</t>
  </si>
  <si>
    <t>1426,9</t>
  </si>
  <si>
    <t>1027-1038</t>
  </si>
  <si>
    <t>ΚΟΥΤΣΑΝΤΩΝΑΚΗΣ</t>
  </si>
  <si>
    <t>ΑΙ445424</t>
  </si>
  <si>
    <t>1424,3</t>
  </si>
  <si>
    <t>1026-1028-1032-1046</t>
  </si>
  <si>
    <t>ΠΑΠΑΖΟΓΛΟΥ</t>
  </si>
  <si>
    <t>ΤΡΙΑΝΤΑΦΥΛΛΙΑ</t>
  </si>
  <si>
    <t>ΑΖ420099</t>
  </si>
  <si>
    <t>1028-1046-1026-1032-1033-1034-1035-1045-1027-1029-1037-1041-1042</t>
  </si>
  <si>
    <t>ΜΠΑΛΤΑΣ</t>
  </si>
  <si>
    <t>ΕΥΣΤΑΘΙΟΣ</t>
  </si>
  <si>
    <t>Π987122</t>
  </si>
  <si>
    <t>1014-1020-1005-1027-1017-1018-1019-1022-1028</t>
  </si>
  <si>
    <t>ΝΙΚΟΛΑΚΑΚΗΣ</t>
  </si>
  <si>
    <t>Μ965687</t>
  </si>
  <si>
    <t>1423,4</t>
  </si>
  <si>
    <t>ΚΟΥΤΡΑΣ</t>
  </si>
  <si>
    <t>ΑΗ898266</t>
  </si>
  <si>
    <t>1421,9</t>
  </si>
  <si>
    <t>1035-1046-1025-1036-1041-1042-1043-1044-1045-1021-1026-1027-1028-1029-1030-1031-1032-1037-1038</t>
  </si>
  <si>
    <t>ΣΙΖΙΟΠΚΟΣ</t>
  </si>
  <si>
    <t>ΑΑ237008</t>
  </si>
  <si>
    <t>1421,4</t>
  </si>
  <si>
    <t>1034-1033-1042-1037-1030-1035-1043-1044-1045-1027-1029-1041-1038-1025-1028-1046-1039-1026-1032-1031</t>
  </si>
  <si>
    <t>ΔΟΥΝΔΟΥΛΑΚΗΣ</t>
  </si>
  <si>
    <t>ΑΜ458931</t>
  </si>
  <si>
    <t>1419,9</t>
  </si>
  <si>
    <t>1026-1028-1027-1025-1023-1012</t>
  </si>
  <si>
    <t>ΑΝΔΡΟΥΛΑΚΗΣ</t>
  </si>
  <si>
    <t>ΑΜ957719</t>
  </si>
  <si>
    <t>1419,8</t>
  </si>
  <si>
    <t>ΓΙΑΝΝΑΚΟΠΟΥΛΟΣ</t>
  </si>
  <si>
    <t>Φ242702</t>
  </si>
  <si>
    <t>1418,5</t>
  </si>
  <si>
    <t>1041-1026-1028</t>
  </si>
  <si>
    <t>ΠΕΡΙΟΡΗΣ</t>
  </si>
  <si>
    <t>Χ503790</t>
  </si>
  <si>
    <t>1036-1044-1042-1005-1039-1046-1041-1031-1025-1028-1029-1027-1038-1026-1032-1033-1034-1030-1043-1035-1045-1037-1040-1021</t>
  </si>
  <si>
    <t>ΑΣΛΑΝΙΔΗΣ</t>
  </si>
  <si>
    <t>ΜΙΧΑΛΗΣ</t>
  </si>
  <si>
    <t>ΛΕΟΝΤΙΟΣ</t>
  </si>
  <si>
    <t>ΑΙ990302</t>
  </si>
  <si>
    <t>1029-1027-1040-1045-1038-1033-1034-1041-1021-1044-1042-1030-1037-1043-1035-1031-1039-1046-1026-1032-1028-1025-1036</t>
  </si>
  <si>
    <t>ΜΟΥΣΤΑΚΑ</t>
  </si>
  <si>
    <t>Χ391746</t>
  </si>
  <si>
    <t>1416,5</t>
  </si>
  <si>
    <t>1023-1012-1020-1027-1026-1028-1017-1025-1015-1010</t>
  </si>
  <si>
    <t>ΓΕΩΡΓΟΠΟΥΛΟΣ</t>
  </si>
  <si>
    <t>Ξ569453</t>
  </si>
  <si>
    <t>1415,9</t>
  </si>
  <si>
    <t>1013-1017-1022-1028-1026-1018-1010-1012-1014-1015-1020-1023-1025-1027-1005</t>
  </si>
  <si>
    <t>ΜΑΥΡΕΔΑΚΗΣ</t>
  </si>
  <si>
    <t>ΑΜ583697</t>
  </si>
  <si>
    <t>1411,1</t>
  </si>
  <si>
    <t>1022-1018-1019-1017-1028-1026-1011-1027-1024-1025-1020-1016-1012-1023-1014-1021-1015-1010-1013</t>
  </si>
  <si>
    <t>ΒΑΡΟΥΣΙΑΔΟΥ</t>
  </si>
  <si>
    <t>ΜΑΡΘΑ</t>
  </si>
  <si>
    <t>ΑΖ151495</t>
  </si>
  <si>
    <t>1409,7</t>
  </si>
  <si>
    <t>1033-1034-1043-1042-1030-1037-1035-1040-1044-1045-1029-1027-1025-1046-1026-1032-1028-1038-1041-1031-1036</t>
  </si>
  <si>
    <t>ΒΕΝΙΖΕΛΟΣ</t>
  </si>
  <si>
    <t>ΑΙ949279</t>
  </si>
  <si>
    <t>1409,6</t>
  </si>
  <si>
    <t>1026-1028-1011-1017-1018-1019</t>
  </si>
  <si>
    <t>ΚΑΡΕΛΗΣ</t>
  </si>
  <si>
    <t>ΑΖ478514</t>
  </si>
  <si>
    <t>1408,9</t>
  </si>
  <si>
    <t>1045-1027-1034-1042</t>
  </si>
  <si>
    <t>ΑΡΑΒΑΝΤΙΝΟΣ ΚΑΡΛΑΤΟΣ</t>
  </si>
  <si>
    <t>ΓΕΡΑΣΙΜΟΣ</t>
  </si>
  <si>
    <t>ΑΜ235726</t>
  </si>
  <si>
    <t>1407,8</t>
  </si>
  <si>
    <t>1025-1028-1026-1032-1037-1041-1042-1043-1035-1031-1030-1029-1027-1033-1034-1045-1036</t>
  </si>
  <si>
    <t>ΠΑΝΑΓΙΩΤΑΚΗΣ</t>
  </si>
  <si>
    <t>ΑΙ447045</t>
  </si>
  <si>
    <t>1032-1026-1028-1046-1027-1038</t>
  </si>
  <si>
    <t>ΚΥΡΑΤΖΟΓΛΟΥ</t>
  </si>
  <si>
    <t>ΑΝΝΑ ΧΡΙΣΤΙΝΑ</t>
  </si>
  <si>
    <t>Π413934</t>
  </si>
  <si>
    <t>688,6</t>
  </si>
  <si>
    <t>1406,6</t>
  </si>
  <si>
    <t>1034-1033-1042-1035-1037-1044-1041-1045-1038-1026-1032-1027-1029-1028</t>
  </si>
  <si>
    <t>ΓΚΛΙΑΤΗ</t>
  </si>
  <si>
    <t>ΣΟΦΙΑ</t>
  </si>
  <si>
    <t>Χ101225</t>
  </si>
  <si>
    <t>1406,3</t>
  </si>
  <si>
    <t>1037-1033-1034-1038-1027-1029-1046-1031-1028-1044-1025-1042-1035-1030-1032-1026-1039-1041-1036-1043-1045</t>
  </si>
  <si>
    <t>ΓΙΝΟΠΟΥΛΟΥ</t>
  </si>
  <si>
    <t>Φ493450</t>
  </si>
  <si>
    <t>1405,3</t>
  </si>
  <si>
    <t>1012-1018-1020-1023-1026-1028</t>
  </si>
  <si>
    <t>ΓΚΡΙΓΚΑΣ</t>
  </si>
  <si>
    <t>ΑΜ826054</t>
  </si>
  <si>
    <t>1026-1027-1028-1029-1030-1031-1032-1033-1034-1035-1036-1037-1040-1041-1042-1043-1045-1046</t>
  </si>
  <si>
    <t>ΒΑΧΑΡΕΛΗΣ</t>
  </si>
  <si>
    <t>ΠΑΝΤΕΛΗΣ</t>
  </si>
  <si>
    <t>ΑΚ509517</t>
  </si>
  <si>
    <t>1404,4</t>
  </si>
  <si>
    <t>1012-1023-1027-1020-1005-1026-1017-1018-1028</t>
  </si>
  <si>
    <t>ΣΠΥΡΟΠΟΥΛΟΣ</t>
  </si>
  <si>
    <t>ΑΕ701778</t>
  </si>
  <si>
    <t>1402,3</t>
  </si>
  <si>
    <t>1030-1043-1042-1037-1035-1036-1031-1029-1027-1032-1026-1045-1041-1033-1034-1028-1025</t>
  </si>
  <si>
    <t>ΤΑΣΙΑΔΗΣ</t>
  </si>
  <si>
    <t>ΓΡΗΓΟΡΙΟ</t>
  </si>
  <si>
    <t>ΑΒ706731</t>
  </si>
  <si>
    <t>732,6</t>
  </si>
  <si>
    <t>1400,6</t>
  </si>
  <si>
    <t>1033-1034-1035-1042-1037-1025-1027-1029-1038-1045-1041-1026-1028</t>
  </si>
  <si>
    <t>ΜΑΡΜΑΓΓΕΛΟΣ</t>
  </si>
  <si>
    <t>ΑΚ873711</t>
  </si>
  <si>
    <t>1397,9</t>
  </si>
  <si>
    <t>1033-1034-1030-1042-1037-1040-1043-1035-1025-1029-1027-1045</t>
  </si>
  <si>
    <t>ΡΑΠΤΗ</t>
  </si>
  <si>
    <t>ΑΜ375035</t>
  </si>
  <si>
    <t>1397,6</t>
  </si>
  <si>
    <t>ΖΗΚΟΣ</t>
  </si>
  <si>
    <t>ΑΚ518582</t>
  </si>
  <si>
    <t>1397,2</t>
  </si>
  <si>
    <t>1027-1020-1012-1018-1023-1026-1028</t>
  </si>
  <si>
    <t>ΚΑΛΥΒΑΣ</t>
  </si>
  <si>
    <t>ΑΗ480015</t>
  </si>
  <si>
    <t>1396,8</t>
  </si>
  <si>
    <t>1045-1035-1033-1034-1032-1026-1025-1028-1027-1029-1042</t>
  </si>
  <si>
    <t>ΚΑΡΡΑΣ</t>
  </si>
  <si>
    <t>ΑΚ309065</t>
  </si>
  <si>
    <t>675,4</t>
  </si>
  <si>
    <t>1393,4</t>
  </si>
  <si>
    <t>1034-1033-1046-1026-1035-1042-1028-1027-1038-1045-1044-1029-1037-1032-1041-1039-1043-1030-1025-1031</t>
  </si>
  <si>
    <t>ΑΓΓΕΛΟΠΟΥΛΟΣ</t>
  </si>
  <si>
    <t>ΠΑΝΟΣ</t>
  </si>
  <si>
    <t>ΑΗ034940</t>
  </si>
  <si>
    <t>1392,6</t>
  </si>
  <si>
    <t>1026-1027-1028-1032-1033-1034-1035-1037-1038-1041-1042-1044-1045-1046</t>
  </si>
  <si>
    <t>ΚΟΡΩΝΗΣ</t>
  </si>
  <si>
    <t>Ρ854265</t>
  </si>
  <si>
    <t>1390,4</t>
  </si>
  <si>
    <t>1045-1029-1038-1041-1032-1027-1028</t>
  </si>
  <si>
    <t>ΔΑΙΚΟΣ</t>
  </si>
  <si>
    <t>ΑΒ535862</t>
  </si>
  <si>
    <t>1020-1027</t>
  </si>
  <si>
    <t>ΠΑΠΑΖΑΦΕΙΡΙΟΥ</t>
  </si>
  <si>
    <t>ΑΣΤΕΡΗΣ</t>
  </si>
  <si>
    <t>ΑΒ493837</t>
  </si>
  <si>
    <t>1389,3</t>
  </si>
  <si>
    <t>ΠΑΝΑΓΙΩΤΙΔΗΣ</t>
  </si>
  <si>
    <t>ΑΗ276653</t>
  </si>
  <si>
    <t>630,3</t>
  </si>
  <si>
    <t>1388,3</t>
  </si>
  <si>
    <t>1040-1033-1034-1044-1045-1035-1027-1029-1030-1042-1043-1038-1037-1031-1046-1028-1032-1026</t>
  </si>
  <si>
    <t>ΚΟΥΤΡΑΚΗΣ</t>
  </si>
  <si>
    <t>ΑΒ480790</t>
  </si>
  <si>
    <t>1386,9</t>
  </si>
  <si>
    <t>1032-1026-1028-1046-1027-1029-1045-1041-1034-1035-1037-1042-1025-1044-1036-1031-1030-1033-1038-1040-1039-1043</t>
  </si>
  <si>
    <t>ΣΒΕΝΤΖΟΥΡΗΣ</t>
  </si>
  <si>
    <t>ΑΜ390987</t>
  </si>
  <si>
    <t>1385,9</t>
  </si>
  <si>
    <t>1021-1014-1044-1040-1042-1045-1029-1027-1020-1005-1016-1033-1034-1030-1037-1043-1023-1012-1035-1013-1038-1041-1025-1031-1010-1017-1022-1018-1019-1046-1011-1026-1032-1028-1015-1039-1036</t>
  </si>
  <si>
    <t>ΒΕΡΝΑΡΔΟΣ</t>
  </si>
  <si>
    <t>ΑΝ474482</t>
  </si>
  <si>
    <t>1383,7</t>
  </si>
  <si>
    <t>1028-1018-1019-1017-1022-1011-1026-1014-1023-1012-1027-1020-1013-1010-1015-1016-1025</t>
  </si>
  <si>
    <t>ΜΑΡΚΑΚΗ</t>
  </si>
  <si>
    <t>Π887134</t>
  </si>
  <si>
    <t>694,1</t>
  </si>
  <si>
    <t>1382,1</t>
  </si>
  <si>
    <t>1032-1028</t>
  </si>
  <si>
    <t>ΚΥΡΙΤΟΠΟΥΛΟΥ</t>
  </si>
  <si>
    <t>Χ799346</t>
  </si>
  <si>
    <t>1379,1</t>
  </si>
  <si>
    <t>1027-1020-1005</t>
  </si>
  <si>
    <t>ΤΣΙΓΚΑΣ</t>
  </si>
  <si>
    <t>ΑΚ445251</t>
  </si>
  <si>
    <t>1377,4</t>
  </si>
  <si>
    <t>1017-1018-1022-1025-1026-1012-1023-1016-1020-1028-1027-1010-1015</t>
  </si>
  <si>
    <t>ΚΟΣΜΙΔΗΣ</t>
  </si>
  <si>
    <t>ΑΗ293725</t>
  </si>
  <si>
    <t>1037-1059-1030-1034-1035-1042-1043-1045-1027-1029-1056-1064-1025-1041-1026-1032-1028-1051-1052-1009-1066-1036</t>
  </si>
  <si>
    <t>ΕΥΓΕΝΙΔΗΣ</t>
  </si>
  <si>
    <t>ΠΡΟΚΟΠΙΟΣ</t>
  </si>
  <si>
    <t>ΑΖ899812</t>
  </si>
  <si>
    <t>1012-1013-1014-1010-1016-1017-1023-1025-1026-1028-1027-1011</t>
  </si>
  <si>
    <t>ΤΣΕΡΠΕΣ</t>
  </si>
  <si>
    <t>Τ378533</t>
  </si>
  <si>
    <t>1012-1023-1027-1025-1010-1026-1028</t>
  </si>
  <si>
    <t>Σ934720</t>
  </si>
  <si>
    <t>1371,9</t>
  </si>
  <si>
    <t>1042-1045-1044-1027-1029-1030-1026-1032-1028-1046-1035-1043-1034-1039-1036-1037-1038-1041</t>
  </si>
  <si>
    <t>ΓΚΑΜΠΕΣΗ</t>
  </si>
  <si>
    <t>ΑΒ863381</t>
  </si>
  <si>
    <t>1370,8</t>
  </si>
  <si>
    <t>1037-1034-1033-1042-1044-1035-1040-1045-1027-1029-1038-1026-1032-1028-1046-1021-1025-1043-1031</t>
  </si>
  <si>
    <t>ΤΟΜΑΡΑΣ</t>
  </si>
  <si>
    <t>ΑΙ750141</t>
  </si>
  <si>
    <t>1370,6</t>
  </si>
  <si>
    <t>1025-1027-1020-1018-1026-1028-1017-1012-1023</t>
  </si>
  <si>
    <t>ΓΕΩΡΓΙΟΥ</t>
  </si>
  <si>
    <t>ΑΚ431269</t>
  </si>
  <si>
    <t>1369,6</t>
  </si>
  <si>
    <t>1044-1040-1027-1029-1038-1026-1030-1031-1032-1033-1034-1035-1036-1028-1025-1041-1042-1043-1021-1045-1046</t>
  </si>
  <si>
    <t>ΜΑΓΚΛΑΡΑΣ</t>
  </si>
  <si>
    <t>Ρ327816</t>
  </si>
  <si>
    <t>1367,9</t>
  </si>
  <si>
    <t>1041-1026-1028-1025-1027-1042-1044-1045-1046-1043-1040-1038-1037-1034-1039-1035-1031-1032-1030-1036-1005</t>
  </si>
  <si>
    <t>Σ840029</t>
  </si>
  <si>
    <t>1367,6</t>
  </si>
  <si>
    <t>1027-1020-1005-1012-1023-1018-1026-1028</t>
  </si>
  <si>
    <t>ΚΑΤΣΙΛΙΔΟΥ</t>
  </si>
  <si>
    <t>ΠΑΡΑΣΚΕΥΑΣ</t>
  </si>
  <si>
    <t>ΑΕ761389</t>
  </si>
  <si>
    <t>1365,4</t>
  </si>
  <si>
    <t>1023-1012-1025-1010-1027-1026-1018-1028-1015-1020</t>
  </si>
  <si>
    <t>ΚΑΛΟΓΗΡΟΣ</t>
  </si>
  <si>
    <t>ΑΗ273303</t>
  </si>
  <si>
    <t>1364,9</t>
  </si>
  <si>
    <t>1029-1026-1027-1028-1032-1034-1035-1037-1041-1042-1045</t>
  </si>
  <si>
    <t>ΗΛΙΑΚΗΣ</t>
  </si>
  <si>
    <t>Χ806928</t>
  </si>
  <si>
    <t>1364,7</t>
  </si>
  <si>
    <t>1038-1044-1027-1034-1033-1029-1041-1045-1028-1046-1026-1032-1031-1042-1039-1036-1035-1025-1030-1037-1043</t>
  </si>
  <si>
    <t>ΓΟΥΡΝΗΣ</t>
  </si>
  <si>
    <t>ΑΙ491652</t>
  </si>
  <si>
    <t>1363,8</t>
  </si>
  <si>
    <t>ΤΑΜΠΑΣ</t>
  </si>
  <si>
    <t>Τ003137</t>
  </si>
  <si>
    <t>1363,4</t>
  </si>
  <si>
    <t>1005-1026-1027-1028-1029-1032-1033-1034-1035-1037-1038-1041-1042-1044-1045-1046</t>
  </si>
  <si>
    <t>ΚΟΥΤΡΟΥΛΗ</t>
  </si>
  <si>
    <t>ΛΗΔΑ</t>
  </si>
  <si>
    <t>ΑΙ717300</t>
  </si>
  <si>
    <t>1356,1</t>
  </si>
  <si>
    <t>1012-1023-1018-1019-1028</t>
  </si>
  <si>
    <t>ΜΑΥΡΟΥΔΗΣ</t>
  </si>
  <si>
    <t>ΑΚ980738</t>
  </si>
  <si>
    <t>1353,9</t>
  </si>
  <si>
    <t>1034-1035-1037-1046-1028-1026-1032-1027-1029-1041-1045-1042</t>
  </si>
  <si>
    <t>ΚΑΠΕΤΑΝΟΥ</t>
  </si>
  <si>
    <t>ΠΑΥΛΙΝΑ</t>
  </si>
  <si>
    <t>Χ988041</t>
  </si>
  <si>
    <t>896,5</t>
  </si>
  <si>
    <t>1353,5</t>
  </si>
  <si>
    <t>ΠΑΠΑΝΙΚΟΛΑΟΥ</t>
  </si>
  <si>
    <t>ΑΚ341546</t>
  </si>
  <si>
    <t>1349,6</t>
  </si>
  <si>
    <t>1046-1038-1027-1044-1041-1026-1028-1029-1032-1033-1034-1035-1037-1042-1045-1036-1043-1025-1031-1030-1039-1005</t>
  </si>
  <si>
    <t>ΓΚΑΓΚΑΒΟΥΖΗΣ</t>
  </si>
  <si>
    <t>ΑΙ696010</t>
  </si>
  <si>
    <t>590,7</t>
  </si>
  <si>
    <t>1348,7</t>
  </si>
  <si>
    <t>1020-1005-1038-1029-1027-1024-1034-1033-1045-1044-1041-1042-1037-1023-1012-1028-1018-1026-1046-1032-1022-1043-1010</t>
  </si>
  <si>
    <t>ΑΖ482552</t>
  </si>
  <si>
    <t>1346,7</t>
  </si>
  <si>
    <t>1029-1027-1025-1026-1028-1030-1031-1032-1033-1034-1035-1036-1037-1041-1042-1043-1045</t>
  </si>
  <si>
    <t>ΤΖΑΝΕΛΛΟΥ</t>
  </si>
  <si>
    <t>Π916856</t>
  </si>
  <si>
    <t>1345,1</t>
  </si>
  <si>
    <t>1027-1029-1045-1034-1041-1032-1026-1028-1035-1043-1030-1025</t>
  </si>
  <si>
    <t>ΧΑΛΚΙΑ</t>
  </si>
  <si>
    <t>ΑΝ706398</t>
  </si>
  <si>
    <t>1339,6</t>
  </si>
  <si>
    <t>1033-1034-1042-1040-1046-1028-1026-1032-1031</t>
  </si>
  <si>
    <t>ΛΙΑΠΗΣ</t>
  </si>
  <si>
    <t>ΑΖ406810</t>
  </si>
  <si>
    <t>1337,8</t>
  </si>
  <si>
    <t>1005-1010-1011-1012-1013-1014-1015-1016-1017-1018-1019-1020-1022-1023-1025-1026-1027-1028</t>
  </si>
  <si>
    <t>ΧΟΥΧΟΥΜΗΣ</t>
  </si>
  <si>
    <t>ΑΒ986274</t>
  </si>
  <si>
    <t>1337,1</t>
  </si>
  <si>
    <t>1027-1014-1016-1013-1012-1010-1015-1017-1019-1018-1011-1026-1028-1025</t>
  </si>
  <si>
    <t>ΡΟΚΑΔΑΚΗ</t>
  </si>
  <si>
    <t>Χ358563</t>
  </si>
  <si>
    <t>1026-1028-1018-1017</t>
  </si>
  <si>
    <t>ΜΠΑΜΙΧΟΣ</t>
  </si>
  <si>
    <t>ΑΗ815891</t>
  </si>
  <si>
    <t>676,5</t>
  </si>
  <si>
    <t>1334,5</t>
  </si>
  <si>
    <t>1020-1010-1028-1011-1012-1013-1014-1015-1016-1017-1018-1019-1022-1023-1025-1026-1027-1005</t>
  </si>
  <si>
    <t>ΚΟΥΡΙΔΑΚΗΣ</t>
  </si>
  <si>
    <t>Τ456777</t>
  </si>
  <si>
    <t>1028-1026-1046-1017-1018</t>
  </si>
  <si>
    <t>ΚΑΛΟΔΗΜΙΔΗΣ</t>
  </si>
  <si>
    <t>ΑΖ423423</t>
  </si>
  <si>
    <t>684,2</t>
  </si>
  <si>
    <t>1334,2</t>
  </si>
  <si>
    <t>1036-1031-1032-1026-1028-1025-1041-1029-1027-1035-1042-1030-1043-1033-1034-1045-1037</t>
  </si>
  <si>
    <t>ΑΝΔΡΟΝΙΚΟΣ</t>
  </si>
  <si>
    <t>ΑΝΔΡΩΝΗΣ</t>
  </si>
  <si>
    <t>ΑΚ408171</t>
  </si>
  <si>
    <t>1014-1016-1025-1012-1023-1027-1013-1010-1017-1026-1028</t>
  </si>
  <si>
    <t>ΚΑΣΤΑΝΟΣ</t>
  </si>
  <si>
    <t>ΑΙ230956</t>
  </si>
  <si>
    <t>870,1</t>
  </si>
  <si>
    <t>1332,1</t>
  </si>
  <si>
    <t>1010-1012-1015-1018-1020-1023-1025-1026-1027-1028</t>
  </si>
  <si>
    <t>ΚΑΡΑΔΗΜΟΥ</t>
  </si>
  <si>
    <t>ΑΙ350880</t>
  </si>
  <si>
    <t>1330,8</t>
  </si>
  <si>
    <t>1026-1028-1032-1037-1042-1046-1035-1029-1030-1031-1033-1034-1027-1041-1043-1045-1025-1036</t>
  </si>
  <si>
    <t>ΚΑΡΑΔΗΜΑΣ</t>
  </si>
  <si>
    <t>ΜΑΝΟΛΗΣ</t>
  </si>
  <si>
    <t>ΑΙ957141</t>
  </si>
  <si>
    <t>1329,8</t>
  </si>
  <si>
    <t>1032-1028-1046</t>
  </si>
  <si>
    <t>ΜΑΡΚΑΤΣΑΚΗΣ</t>
  </si>
  <si>
    <t>ΑΑ951330</t>
  </si>
  <si>
    <t>709,5</t>
  </si>
  <si>
    <t>1327,5</t>
  </si>
  <si>
    <t>1028-1032-1026-1033-1034-1027-1031</t>
  </si>
  <si>
    <t>ΠΑΝΑΓΙΩΤΟΠΟΥΛΟΣ</t>
  </si>
  <si>
    <t>ΑΙ475821</t>
  </si>
  <si>
    <t>707,3</t>
  </si>
  <si>
    <t>1325,3</t>
  </si>
  <si>
    <t>1036-1045-1032-1040-1031-1041-1042-1035-1028-1026-1025-1029-1037-1033-1034-1027-1043-1030</t>
  </si>
  <si>
    <t>ΝΤΟΥΜΑΣ</t>
  </si>
  <si>
    <t>Χ267517</t>
  </si>
  <si>
    <t>1324,2</t>
  </si>
  <si>
    <t>1028-1026-1017</t>
  </si>
  <si>
    <t>ΚΑΛΟΜΕΝΟΠΟΥΛΟΣ</t>
  </si>
  <si>
    <t>ΑΖ972816</t>
  </si>
  <si>
    <t>744,7</t>
  </si>
  <si>
    <t>1321,7</t>
  </si>
  <si>
    <t>1028-1011-1026-1032-1018</t>
  </si>
  <si>
    <t>ΔΗΜΗΤΡΙΑΔΗΣ</t>
  </si>
  <si>
    <t>ΑΖ381190</t>
  </si>
  <si>
    <t>1321,3</t>
  </si>
  <si>
    <t>1035-1043-1034-1030-1033-1042-1037-1044-1027-1029-1045-1038-1041-1005-1046-1039-1032-1026-1028-1025-1031-1036</t>
  </si>
  <si>
    <t>ΡΕΡΡΕΣ</t>
  </si>
  <si>
    <t>ΑΖ485794</t>
  </si>
  <si>
    <t>699,6</t>
  </si>
  <si>
    <t>1317,6</t>
  </si>
  <si>
    <t>ΦΟΥΝΤΑΣ</t>
  </si>
  <si>
    <t>ΟΥΑΣΙΓΚΤΩΝ</t>
  </si>
  <si>
    <t>ΑΜ268667</t>
  </si>
  <si>
    <t>695,2</t>
  </si>
  <si>
    <t>1313,2</t>
  </si>
  <si>
    <t>1034-1033-1043-1035-1042-1030-1046-1028-1026-1032-1025-1044-1031-1027-1039-1036-1029</t>
  </si>
  <si>
    <t>ΔΙΨΗΣ</t>
  </si>
  <si>
    <t>ΑΒ870843</t>
  </si>
  <si>
    <t>654,5</t>
  </si>
  <si>
    <t>1312,5</t>
  </si>
  <si>
    <t>1030-1033-1034-1035-1044-1040-1042-1046-1027-1032-1038-1041-1028-1029-1026-1045-1037-1005</t>
  </si>
  <si>
    <t>ΑΖ763344</t>
  </si>
  <si>
    <t>1311,8</t>
  </si>
  <si>
    <t>ΚΑΡΑΓΕΩΡΓΟΣ</t>
  </si>
  <si>
    <t>ΖΑΧΑΡΙΑΣ</t>
  </si>
  <si>
    <t>Φ213013</t>
  </si>
  <si>
    <t>1311,6</t>
  </si>
  <si>
    <t>1012-1023-1025-1027-1020-1010-1026-1028-1018-1015</t>
  </si>
  <si>
    <t>ΠΑΝΤΑΖΗΣ</t>
  </si>
  <si>
    <t>ΣΩΚΡΑΤΗΣ</t>
  </si>
  <si>
    <t>Ν804921</t>
  </si>
  <si>
    <t>691,9</t>
  </si>
  <si>
    <t>1309,9</t>
  </si>
  <si>
    <t>1026-1027-1028-1029-1034-1035-1036-1041-1042-1043-1045-1046</t>
  </si>
  <si>
    <t>ΓΕΩΡΓΙΑΔΗΣ</t>
  </si>
  <si>
    <t>ΑΗ393514</t>
  </si>
  <si>
    <t>1309,4</t>
  </si>
  <si>
    <t>1023-1012-1011-1014-1017-1018-1019-1020-1022-1021-1024-1025-1026-1027-1028</t>
  </si>
  <si>
    <t>ΜΑΥΡΟΓΟΝΑΤΟΣ</t>
  </si>
  <si>
    <t>ΑΕ817608</t>
  </si>
  <si>
    <t>651,2</t>
  </si>
  <si>
    <t>1309,2</t>
  </si>
  <si>
    <t>1031-1039-1025-1046-1028-1032-1026-1037-1027-1029-1030-1035-1036-1042-1041-1044-1043-1033-1034-1045-1038</t>
  </si>
  <si>
    <t>ΛΙΟΛΙΟΣ</t>
  </si>
  <si>
    <t>ΑΖ829445</t>
  </si>
  <si>
    <t>1308,8</t>
  </si>
  <si>
    <t>1030-1042-1034-1033-1037-1035-1043-1045-1041-1027-1026-1032-1028-1029-1031-1025-1036</t>
  </si>
  <si>
    <t>ΠΑΡΛΑΝΤΖΑΣ</t>
  </si>
  <si>
    <t>Χ911253</t>
  </si>
  <si>
    <t>1307,5</t>
  </si>
  <si>
    <t>1014-1013-1012-1023-1027</t>
  </si>
  <si>
    <t>ΚΩΣΤΑΚΗΣ</t>
  </si>
  <si>
    <t>877,8</t>
  </si>
  <si>
    <t>1306,8</t>
  </si>
  <si>
    <t>1032-1009-1026-1028-1027-1029-1052-1051-1060-1033-1034-1055-1045-1041-1042-1064-1035-1037-1056-1059</t>
  </si>
  <si>
    <t>ΣΠΥΡΙΔΟΠΟΥΛΟΣ</t>
  </si>
  <si>
    <t>ΑΚ303455</t>
  </si>
  <si>
    <t>1302,5</t>
  </si>
  <si>
    <t>1022-1017-1018-1019-1026-1011-1012-1013-1028</t>
  </si>
  <si>
    <t>ΖΑΧΑΡΑΚΗΣ</t>
  </si>
  <si>
    <t>ΑΝΔΡ</t>
  </si>
  <si>
    <t>ΚΩΝ</t>
  </si>
  <si>
    <t>Χ492309</t>
  </si>
  <si>
    <t>1301,9</t>
  </si>
  <si>
    <t>ΤΖΑΝΗΣ</t>
  </si>
  <si>
    <t>ΑΖ806594</t>
  </si>
  <si>
    <t>1301,1</t>
  </si>
  <si>
    <t>1033-1034-1042-1037-1035-1040-1045-1029-1027-1041-1026-1028-1032</t>
  </si>
  <si>
    <t>ΚΟΛΛΙΟΠΟΥΛΟΣ</t>
  </si>
  <si>
    <t>ΑΗ555864</t>
  </si>
  <si>
    <t>1026-1027-1028-1029-1032-1033-1034-1018-1022-1024-1025-1010-1012-1014-1017</t>
  </si>
  <si>
    <t>ΧΑΙΝΑΣ</t>
  </si>
  <si>
    <t>ΣΤΑΜΑΤΗΣ</t>
  </si>
  <si>
    <t>ΑΗ484819</t>
  </si>
  <si>
    <t>ΚΑΡΑΓΕΒΡΕΚΗΣ</t>
  </si>
  <si>
    <t>ΠΕΛΟΠΙΔΑΣ</t>
  </si>
  <si>
    <t>ΑΚ870591</t>
  </si>
  <si>
    <t>1288,4</t>
  </si>
  <si>
    <t>1010-1012-1013-1014-1015-1017-1018-1020-1023-1025-1026-1027-1028</t>
  </si>
  <si>
    <t>ΣΑΛΟΥΣΤΡΟΣ</t>
  </si>
  <si>
    <t>Χ357056</t>
  </si>
  <si>
    <t>756,8</t>
  </si>
  <si>
    <t>1283,8</t>
  </si>
  <si>
    <t>1032-1026-1028-1041-1027-1029-1045-1042-1035-1037-1034-1025-1043-1036-1030</t>
  </si>
  <si>
    <t>ΚΟΥΤΗΣ</t>
  </si>
  <si>
    <t>Σ541055</t>
  </si>
  <si>
    <t>665,5</t>
  </si>
  <si>
    <t>1283,5</t>
  </si>
  <si>
    <t>ΠΑΛΤΟΓΛΟΥ</t>
  </si>
  <si>
    <t>Χ218894</t>
  </si>
  <si>
    <t>1278,8</t>
  </si>
  <si>
    <t>1027-1020-1025-1016-1014-1011-1017-1018-1019-1022-1026-1028-1015-1012-1023-1013-1010</t>
  </si>
  <si>
    <t>ΤΖΗΜΟΥΡΤΑΣ</t>
  </si>
  <si>
    <t>ΑΚ983598</t>
  </si>
  <si>
    <t>1275,8</t>
  </si>
  <si>
    <t>1037-1041-1034-1027-1029-1035-1040-1045-1026-1028-1032-1046</t>
  </si>
  <si>
    <t>ΠΕΤΡΑΤΟΥ</t>
  </si>
  <si>
    <t>Φ216434</t>
  </si>
  <si>
    <t>1275,2</t>
  </si>
  <si>
    <t>1026-1028-1012-1027-1025</t>
  </si>
  <si>
    <t>ΤΖΕΤΖΟΥΜΗΣ</t>
  </si>
  <si>
    <t>ΑΜ331525</t>
  </si>
  <si>
    <t>1272,5</t>
  </si>
  <si>
    <t>ΣΑΡΡΗΣ</t>
  </si>
  <si>
    <t>ΑΙ757102</t>
  </si>
  <si>
    <t>1269,4</t>
  </si>
  <si>
    <t>1034-1033-1035-1025-1032-1028-1026-1043</t>
  </si>
  <si>
    <t>ΔΑΦΕΡΜΟΣ</t>
  </si>
  <si>
    <t>ΑΗ462132</t>
  </si>
  <si>
    <t>1259,5</t>
  </si>
  <si>
    <t>1028-1046-1032-1045-1027-1034-1033-1026-1005-1029-1030-1031-1035-1036-1037-1038-1039-1043-1044-1041-1042</t>
  </si>
  <si>
    <t>ΠΑΠΑΓΙΑΝΝΑΚΗΣ</t>
  </si>
  <si>
    <t>ΑΒ968400</t>
  </si>
  <si>
    <t>1243,3</t>
  </si>
  <si>
    <t>ΠΑΠΑΚΩΝΣΤΑΝΤΙΝΟΥ</t>
  </si>
  <si>
    <t>ΑΧΙΛΛΕΑΣ</t>
  </si>
  <si>
    <t>ΑΝΑΡΓΥΡΟΣ</t>
  </si>
  <si>
    <t>Χ913956</t>
  </si>
  <si>
    <t>1230,3</t>
  </si>
  <si>
    <t>1014-1020-1023-1012-1010-1015-1018-1025-1026-1027-1028-1005</t>
  </si>
  <si>
    <t>ΚΙΚΙΔΗΣ</t>
  </si>
  <si>
    <t>ΙΕΡΟΘΕΟΣ</t>
  </si>
  <si>
    <t>Χ620024</t>
  </si>
  <si>
    <t>1223,5</t>
  </si>
  <si>
    <t>1027-1012-1023-1010-1022-1025-1026-1028</t>
  </si>
  <si>
    <t>ΡΟΥΣΣΟΣ</t>
  </si>
  <si>
    <t>ΙΩΑΝΝΗΣ ΔΗΜΗΤΡΙΟΣ</t>
  </si>
  <si>
    <t>Φ326124</t>
  </si>
  <si>
    <t>1223,4</t>
  </si>
  <si>
    <t>1005-1012-1023-1027-1020-1026-1028</t>
  </si>
  <si>
    <t>ΧΩΡΙΑΝΟΠΟΥΛΟΥ</t>
  </si>
  <si>
    <t>Χ346862</t>
  </si>
  <si>
    <t>728,2</t>
  </si>
  <si>
    <t>1213,2</t>
  </si>
  <si>
    <t>1011-1018-1019-1028-1026-1017-1014-1027-1025-1016-1015-1012-1023-1022-1010-1013-1020</t>
  </si>
  <si>
    <t>ΑΓΓΕΛΟΠΟΥΛΟΥ</t>
  </si>
  <si>
    <t>ΑΜ371507</t>
  </si>
  <si>
    <t>1205,1</t>
  </si>
  <si>
    <t>1042-1034-1045-1044-1040-1037-1030-1027-1029-1035-1041-1026-1028-1032</t>
  </si>
  <si>
    <t>ΣΑΡΑΚΙΝΙΩΤΗ</t>
  </si>
  <si>
    <t>Χ287703</t>
  </si>
  <si>
    <t>1204,6</t>
  </si>
  <si>
    <t>1025-1027-1028-1026-1005-1020-1012-1017-1018-1015-1010-1011-1022-1023-1014-1019-1013</t>
  </si>
  <si>
    <t>ΖΥΜΒΡΑΓΑΚΗΣ</t>
  </si>
  <si>
    <t>ΓΕΩΡΓΙΟΣ-ΣΤΥΛΙΑΝΟΣ</t>
  </si>
  <si>
    <t>Χ993835</t>
  </si>
  <si>
    <t>949,3</t>
  </si>
  <si>
    <t>1203,3</t>
  </si>
  <si>
    <t>1028-1026-1032-1041-1027-1029-1045</t>
  </si>
  <si>
    <t>ΧΑΤΖΟΓΛΟΥ</t>
  </si>
  <si>
    <t>ΠΡΟΔΡΟΜΟΣ</t>
  </si>
  <si>
    <t>ΑΝ141734</t>
  </si>
  <si>
    <t>1202,8</t>
  </si>
  <si>
    <t>1040-1046-1028-1044-1035-1034-1025-1027-1033-1039-1038-1031-1026-1041-1032-1036-1029-1030-1042-1045-1037-1043-1005</t>
  </si>
  <si>
    <t>ΑΝ852827</t>
  </si>
  <si>
    <t>1193,6</t>
  </si>
  <si>
    <t>1025-1010-1012-1018-1028-1027-1020-1017</t>
  </si>
  <si>
    <t>ΚΑΡΑΜΠΑΣΗ</t>
  </si>
  <si>
    <t>Χ390738</t>
  </si>
  <si>
    <t>1192,4</t>
  </si>
  <si>
    <t>1012-1023-1011-1026-1014-1028-1027-1019-1018-1022-1017-1020</t>
  </si>
  <si>
    <t>ΡΟΥΣΣΗΣ</t>
  </si>
  <si>
    <t>Χ486324</t>
  </si>
  <si>
    <t>1191,8</t>
  </si>
  <si>
    <t>1046-1027-1038-1045-1044-1028-1035-1037-1033-1034-1031-1036-1039-1025-1026-1032-1029-1041-1042-1043-1030</t>
  </si>
  <si>
    <t>ΝΑΒΡΟΖΙΔΗΣ</t>
  </si>
  <si>
    <t>Π096690</t>
  </si>
  <si>
    <t>1026-1027-1028-1029-1030-1032-1033-1034-1035-1036-1037-1038-1039-1040-1041-1042-1043-1044-1045-1046</t>
  </si>
  <si>
    <t>ΣΤΑΥΡΟΥΛΑΚΗΣ</t>
  </si>
  <si>
    <t>ΑΕ465140</t>
  </si>
  <si>
    <t>1179,6</t>
  </si>
  <si>
    <t>1026-1023-1017-1028-1018-1025-1027-1020-1012-1015-1010</t>
  </si>
  <si>
    <t>ΣΠΑΝΟΣ</t>
  </si>
  <si>
    <t>Χ831875</t>
  </si>
  <si>
    <t>ΜΠΑΚΗΣ</t>
  </si>
  <si>
    <t>Χ002546</t>
  </si>
  <si>
    <t>906,4</t>
  </si>
  <si>
    <t>1176,4</t>
  </si>
  <si>
    <t>1010-1012-1023-1018-1025-1020-1027</t>
  </si>
  <si>
    <t>ΤΣΑΓΚΑΡΑΚΗΣ</t>
  </si>
  <si>
    <t>ΑΕ309524</t>
  </si>
  <si>
    <t>764,5</t>
  </si>
  <si>
    <t>1160,5</t>
  </si>
  <si>
    <t>1034-1033-1040-1044-1042-1037-1045-1035-1029-1030-1043-1027-1025-1038-1041-1046-1026-1032-1031-1039-1036</t>
  </si>
  <si>
    <t>ΚΑΡΑΙΣΚΟΥ</t>
  </si>
  <si>
    <t>ΑΡΙΣΤΟΤΕΛΗΣ</t>
  </si>
  <si>
    <t>Χ374170</t>
  </si>
  <si>
    <t>1160,3</t>
  </si>
  <si>
    <t>1012-1023-1020-1027-1010-1025-1018-1026-1028-1015</t>
  </si>
  <si>
    <t>ΚΟΝΤΟΧΡΗΣΤΟΣ</t>
  </si>
  <si>
    <t>ΑΑ060532</t>
  </si>
  <si>
    <t>1146,7</t>
  </si>
  <si>
    <t>1038-1027-1029-1045-1044-1041-1046</t>
  </si>
  <si>
    <t>ΜΑΡΚΟΥ</t>
  </si>
  <si>
    <t>Σ589264</t>
  </si>
  <si>
    <t>ΔΗΜΟΛΙΚΑΣ</t>
  </si>
  <si>
    <t>Χ363573</t>
  </si>
  <si>
    <t>1143,6</t>
  </si>
  <si>
    <t>1010-1012-1023-1025-1026-1027-1028</t>
  </si>
  <si>
    <t>ΚΑΖΑΝΤΖΙΔΗΣ</t>
  </si>
  <si>
    <t>ΑΑ408649</t>
  </si>
  <si>
    <t>1132,2</t>
  </si>
  <si>
    <t>1037-1033-1034-1035-1021-1045-1046-1043-1042-1041-1025-1026-1027-1028-1029-1030-1031-1032</t>
  </si>
  <si>
    <t>ΜΑΛΙΑΓΚΑΣ</t>
  </si>
  <si>
    <t>ΑΝ345685</t>
  </si>
  <si>
    <t>1124,7</t>
  </si>
  <si>
    <t>1028-1026-1041</t>
  </si>
  <si>
    <t>ΠΡΑΓΚΑΛΟΥΔΗ</t>
  </si>
  <si>
    <t>ΑΝ387825</t>
  </si>
  <si>
    <t>1122,8</t>
  </si>
  <si>
    <t>1023-1012-1010-1027-1020-1025-1015-1018-1026-1028-1005-1013-1014-1016-1017-1019-1022-1011</t>
  </si>
  <si>
    <t>ΙΕΡΩΝΥΜΑΚΗΣ</t>
  </si>
  <si>
    <t>ΣΤΕΡΕΟΣ</t>
  </si>
  <si>
    <t>ΑΒ959428</t>
  </si>
  <si>
    <t>1122,6</t>
  </si>
  <si>
    <t>ΑΝΑΓΝΩΣΤΟΥ</t>
  </si>
  <si>
    <t>Χ489135</t>
  </si>
  <si>
    <t>1114,4</t>
  </si>
  <si>
    <t>1026-1027-1028-1029-1030-1031-1032-1033-1034-1035-1036-1037-1038-1039-1041-1042-1043-1044-1045-1046</t>
  </si>
  <si>
    <t>ΧΡΗΣΤΑΚΗΣ</t>
  </si>
  <si>
    <t>ΜΥΡΩΝ</t>
  </si>
  <si>
    <t>ΑΒ183741</t>
  </si>
  <si>
    <t>1112,9</t>
  </si>
  <si>
    <t>1032-1026-1028-1018-1046</t>
  </si>
  <si>
    <t>ΖΓΟΥΡΟΣ</t>
  </si>
  <si>
    <t>Τ378071</t>
  </si>
  <si>
    <t>1112,1</t>
  </si>
  <si>
    <t>1037-1033-1034-1030-1026-1032-1046-1028-1025-1035-1043-1027-1029-1041-1042-1045-1031-1039-1036</t>
  </si>
  <si>
    <t>ΜΠΑΝΙΛΑ</t>
  </si>
  <si>
    <t>ΑΡΓΥΡΩ</t>
  </si>
  <si>
    <t>ΑΝ002106</t>
  </si>
  <si>
    <t>1111,7</t>
  </si>
  <si>
    <t>1033-1034-1035-1037-1027-1042-1045-1026-1028-1032-1041-1029</t>
  </si>
  <si>
    <t>ΚΥΡΙΑΚΑΚΗΣ</t>
  </si>
  <si>
    <t>ΝΙΚΟΛΑΟΣ ΑΝΤΩΝΙΟΣ</t>
  </si>
  <si>
    <t>ΑΕ565540</t>
  </si>
  <si>
    <t>1098,6</t>
  </si>
  <si>
    <t>1046-1028</t>
  </si>
  <si>
    <t>ΠΑΠΑΝΑΣΤΑΣΙΟΥ</t>
  </si>
  <si>
    <t>ΣΤΑΜΑΤΙΟΣ</t>
  </si>
  <si>
    <t>Χ831976</t>
  </si>
  <si>
    <t>1093,8</t>
  </si>
  <si>
    <t>ΕΚΤΩΡ</t>
  </si>
  <si>
    <t>ΛΑΖΑΡΗΣ</t>
  </si>
  <si>
    <t>Χ602611</t>
  </si>
  <si>
    <t>1087,2</t>
  </si>
  <si>
    <t>1005-1025-1026-1027-1028-1029-1030-1031-1032-1033-1034-1035-1036-1037-1038-1039-1041-1042-1043-1044-1045-1046</t>
  </si>
  <si>
    <t>ΖΗΡΑΣ</t>
  </si>
  <si>
    <t>Χ978290</t>
  </si>
  <si>
    <t>705,1</t>
  </si>
  <si>
    <t>1083,1</t>
  </si>
  <si>
    <t>1020-1023-1012-1027-1010-1025-1026-1018-1028-1015</t>
  </si>
  <si>
    <t>ΒΑΣΙΛΟΠΟΥΛΟΣ</t>
  </si>
  <si>
    <t>ΚΙΜΩΝ</t>
  </si>
  <si>
    <t>ΑΖ239935</t>
  </si>
  <si>
    <t>1078,2</t>
  </si>
  <si>
    <t>1044-1033-1034-1045-1035-1036-1037-1038-1039-1040-1041-1042-1043-1046-1032-1031-1030-1029-1028-1027-1026</t>
  </si>
  <si>
    <t>ΠΕΧΛΙΒΑΝΟΠΟΥΛΟΣ</t>
  </si>
  <si>
    <t>Χ844332</t>
  </si>
  <si>
    <t>ΚΕΚΕΖΙΔΗΣ</t>
  </si>
  <si>
    <t>Χ393079</t>
  </si>
  <si>
    <t>1068,9</t>
  </si>
  <si>
    <t>1017-1018-1015-1010-1012-1020-1023-1025-1026-1027-1028</t>
  </si>
  <si>
    <t>ΣΤΑΜΑΤΙΟΥ</t>
  </si>
  <si>
    <t>ΓΙΩΡΓΟΣ</t>
  </si>
  <si>
    <t>ΑΕ096282</t>
  </si>
  <si>
    <t>861,3</t>
  </si>
  <si>
    <t>1064,3</t>
  </si>
  <si>
    <t>ΜΑΡΑΓΚΟΥ</t>
  </si>
  <si>
    <t>ΑΑ348147</t>
  </si>
  <si>
    <t>1056,3</t>
  </si>
  <si>
    <t>ΠΑΡΑΣΧΟΣ</t>
  </si>
  <si>
    <t>ΑΙ323079</t>
  </si>
  <si>
    <t>1044,4</t>
  </si>
  <si>
    <t>1037-1033-1034-1030-1042-1035-1043-1044-1045-1027-1025-1026-1028</t>
  </si>
  <si>
    <t>ΜΗΤΣΙΑΔΗ</t>
  </si>
  <si>
    <t>ΒΑΣΙΛΙΚΗ ΕΛΕΝΗ</t>
  </si>
  <si>
    <t>ΑΙ848187</t>
  </si>
  <si>
    <t>1040,3</t>
  </si>
  <si>
    <t>1046-1044-1028-1041</t>
  </si>
  <si>
    <t>ΚΟΥΤΣΟΤΟΛΗΣ</t>
  </si>
  <si>
    <t>ΑΑ381705</t>
  </si>
  <si>
    <t>1035,3</t>
  </si>
  <si>
    <t>1034-1033-1037-1025-1044-1030-1043-1035-1042-1038-1045-1027-1029-1041-1032-1026-1028-1039-1031-1036</t>
  </si>
  <si>
    <t>ΜΠΕΤΑ</t>
  </si>
  <si>
    <t>ΑΒ850329</t>
  </si>
  <si>
    <t>1030,4</t>
  </si>
  <si>
    <t>1033-1034-1044-1042-1035-1046-1026-1028-1032-1045-1027-1029-1037-1038-1041-1005</t>
  </si>
  <si>
    <t>ΒΟΥΔΟΥΡΗΣ</t>
  </si>
  <si>
    <t>Χ972139</t>
  </si>
  <si>
    <t>729,3</t>
  </si>
  <si>
    <t>1027,3</t>
  </si>
  <si>
    <t>1026-1011-1018-1028-1022-1017-1013-1014-1012-1023-1025-1027-1020-1015-1016-1010</t>
  </si>
  <si>
    <t>ΙΟΡΔΑΝΙΔΗΣ</t>
  </si>
  <si>
    <t>ΑΜ178339</t>
  </si>
  <si>
    <t>1006,4</t>
  </si>
  <si>
    <t>1046-1018-1017-1028-1029-1026-1032-1033-1034</t>
  </si>
  <si>
    <t>ΒΟΥΛΓΑΡΙΔΗΣ</t>
  </si>
  <si>
    <t>Χ368138</t>
  </si>
  <si>
    <t>1001,8</t>
  </si>
  <si>
    <t>1023-1012-1010-1025-1026-1027-1028</t>
  </si>
  <si>
    <t>ΒΑΖΑΚΙΔΟΥ</t>
  </si>
  <si>
    <t>Χ438145</t>
  </si>
  <si>
    <t>988,6</t>
  </si>
  <si>
    <t>ΕΛΑΙΟΤΡΙΒΑΡΗ</t>
  </si>
  <si>
    <t>ΒΑΡΒΑΡΑ</t>
  </si>
  <si>
    <t>ΑΑ354303</t>
  </si>
  <si>
    <t>987,4</t>
  </si>
  <si>
    <t>ΚΟΥΤΣΑΥΤΑΚΗΣ</t>
  </si>
  <si>
    <t>ΑΒ635847</t>
  </si>
  <si>
    <t>982,3</t>
  </si>
  <si>
    <t>ΣΟΥΛΕΛΕΣ</t>
  </si>
  <si>
    <t>ΑΒ384993</t>
  </si>
  <si>
    <t>977,6</t>
  </si>
  <si>
    <t>1025-1026-1027-1028-1029-1030-1031-1032-1033-1034-1035-1037-1038-1039-1040-1042-1041-1043-1044-1045-1046</t>
  </si>
  <si>
    <t>ΚΑΡΚΑΝΤΩΝΗΣ</t>
  </si>
  <si>
    <t>ΘΕΜΙΣΤΟΚΛΗΣ</t>
  </si>
  <si>
    <t>ΑΙ324968</t>
  </si>
  <si>
    <t>899,8</t>
  </si>
  <si>
    <t>969,8</t>
  </si>
  <si>
    <t>1037-1033-1034-1035-1030-1043-1044-1045-1032-1026-1041-1042-1046-1039-1038-1036-1031-1029-1028-1027-1025-1005</t>
  </si>
  <si>
    <t>ΟΙΚΟΝΟΜΟΥ</t>
  </si>
  <si>
    <t>ΑΝ343749</t>
  </si>
  <si>
    <t>640,2</t>
  </si>
  <si>
    <t>962,2</t>
  </si>
  <si>
    <t>1044-1045-1025-1042-1037-1033-1034-1035-1038-1041-1039-1030-1046-1028-1026-1029-1027-1043-1032-1031-1036-1005</t>
  </si>
  <si>
    <t>ΑΗ840754</t>
  </si>
  <si>
    <t>959,5</t>
  </si>
  <si>
    <t>1005-1012-1025-1027-1014-1015-1016-1017-1018-1019-1020-1022-1023-1011-1026-1013-1028</t>
  </si>
  <si>
    <t>ΣΜΥΡΝΗΣ</t>
  </si>
  <si>
    <t>ΑΒ312019</t>
  </si>
  <si>
    <t>950,3</t>
  </si>
  <si>
    <t>1038-1041-1005-1029-1027-1045-1044-1021-1040-1042-1030-1033-1034-1037-1043-1035-1025-1026-1028-1032-1046-1031-1036-1039</t>
  </si>
  <si>
    <t>Χ788831</t>
  </si>
  <si>
    <t>ΣΑΓΙΑΣ</t>
  </si>
  <si>
    <t>ΑΜ953938</t>
  </si>
  <si>
    <t>741,4</t>
  </si>
  <si>
    <t>939,4</t>
  </si>
  <si>
    <t>ΓΚΙΟΥΖΕΛΗ</t>
  </si>
  <si>
    <t>ΠΑΣΧΑΛΙΑ</t>
  </si>
  <si>
    <t>ΑΑ477900</t>
  </si>
  <si>
    <t>933,4</t>
  </si>
  <si>
    <t>1033-1034-1043-1035-1042-1025-1031-1028-1046-1026-1032-1030-1027-1029-1044-1045-1037-1038-1041-1036</t>
  </si>
  <si>
    <t>ΑΓΑΠΟΥΛΑΚΗΣ</t>
  </si>
  <si>
    <t>ΑΙ306294</t>
  </si>
  <si>
    <t>924,6</t>
  </si>
  <si>
    <t>1025-1026-1027-1028-1029-1030-1032-1034-1035-1036-1037-1041-1042-1043-1045-1046-1038-1039-1031</t>
  </si>
  <si>
    <t>ΠΑΓΚΡΑΤΗ</t>
  </si>
  <si>
    <t>ΜΑΛΑΜΑ</t>
  </si>
  <si>
    <t>ΛΕΩΝΙΔΑΣ</t>
  </si>
  <si>
    <t>ΑΒ309985</t>
  </si>
  <si>
    <t>923,9</t>
  </si>
  <si>
    <t>1025-1046-1028-1035</t>
  </si>
  <si>
    <t>ΓΙΩΤΗΣ</t>
  </si>
  <si>
    <t>ΑΗ702215</t>
  </si>
  <si>
    <t>910,4</t>
  </si>
  <si>
    <t>1032-1033-1028-1027-1029-1026-1034-1035-1037-1041-1042-1045</t>
  </si>
  <si>
    <t>ΜΙΧΑΛΟΠΟΥΛΟΥ</t>
  </si>
  <si>
    <t>ΑΖ711888</t>
  </si>
  <si>
    <t>679,8</t>
  </si>
  <si>
    <t>905,8</t>
  </si>
  <si>
    <t>1027-1028-1026-1012</t>
  </si>
  <si>
    <t>ΣΙΟΥΤΑΣ</t>
  </si>
  <si>
    <t>ΔΙΟΝΥΣΙΟΣ</t>
  </si>
  <si>
    <t>ΑΜ203739</t>
  </si>
  <si>
    <t>724,9</t>
  </si>
  <si>
    <t>894,9</t>
  </si>
  <si>
    <t>1031-1033-1034-1046-1027-1029-1025-1026-1028-1030-1032-1035-1036-1037-1038-1039-1041-1042-1043-1044-1045</t>
  </si>
  <si>
    <t>ΜΑΚΑΤΟΥΝΑΚΗΣ</t>
  </si>
  <si>
    <t>ΑΜ975483</t>
  </si>
  <si>
    <t>894,7</t>
  </si>
  <si>
    <t>1026-1027-1028-1030-1029-1032-1033-1034-1038-1042-1046</t>
  </si>
  <si>
    <t>ΣΦΑΚΙΑΝΟΣ</t>
  </si>
  <si>
    <t>ΓΙΏΡΓΟΣ</t>
  </si>
  <si>
    <t>ΚΩΝ/ΝΟΣ</t>
  </si>
  <si>
    <t>ΑΙ954000</t>
  </si>
  <si>
    <t>888,6</t>
  </si>
  <si>
    <t>ΤΣΕΛΕΜΠΟΝΗΣ</t>
  </si>
  <si>
    <t xml:space="preserve">ΚΩΝΣΤΑΝΤΙΝΟΣ </t>
  </si>
  <si>
    <t>ΑΒ932284</t>
  </si>
  <si>
    <t>886,2</t>
  </si>
  <si>
    <t>1010-1012-1023-1026-1027-1028-1020-1018-1025-1015</t>
  </si>
  <si>
    <t>ΜΑΡΑΣΛΙΔΗΣ</t>
  </si>
  <si>
    <t>ΑΗ292474</t>
  </si>
  <si>
    <t>ΚΑΡΚΑΝΤΙΛΙΔΗΣ</t>
  </si>
  <si>
    <t>ΑΙ984469</t>
  </si>
  <si>
    <t>876,5</t>
  </si>
  <si>
    <t>1021-1027-1029</t>
  </si>
  <si>
    <t>ΣΑΚΚΑΣ</t>
  </si>
  <si>
    <t>ΔΗΝΗΤΡΙΟΣ</t>
  </si>
  <si>
    <t>ΑΜ832308</t>
  </si>
  <si>
    <t>876,3</t>
  </si>
  <si>
    <t>1028-1026-1018</t>
  </si>
  <si>
    <t>ΠΑΠΑΧΡΗΣΤΟΣ</t>
  </si>
  <si>
    <t>ΑΜ383773</t>
  </si>
  <si>
    <t>868,6</t>
  </si>
  <si>
    <t>1040-1044-1045-1042-1033-1027-1029-1030-1037-1032-1028-1046-1005</t>
  </si>
  <si>
    <t>ΑΠΟΣΤΟΛΟΠΟΥΛΟΣ</t>
  </si>
  <si>
    <t>ΑΒ395157</t>
  </si>
  <si>
    <t>861,2</t>
  </si>
  <si>
    <t>1027-1025-1023-1012-1020-1026-1028-1018</t>
  </si>
  <si>
    <t>ΜΑΡΓΩΝΗΣ</t>
  </si>
  <si>
    <t>Τ259252</t>
  </si>
  <si>
    <t>1025-1023-1027-1012-1020-1018-1028-1010-1026-1005</t>
  </si>
  <si>
    <t>ΠΟΔΗΜΑΤΑΣ</t>
  </si>
  <si>
    <t>ΑΗ402713</t>
  </si>
  <si>
    <t>854,6</t>
  </si>
  <si>
    <t>1027-1020-1025-1023-1012-1010-1015-1026-1028-1016-1014-1018-1019-1022-1021-1011-1017</t>
  </si>
  <si>
    <t>ΦΟΛΤΟΠΟΥΛΟΣ</t>
  </si>
  <si>
    <t>ΑΗ786692</t>
  </si>
  <si>
    <t>667,7</t>
  </si>
  <si>
    <t>849,7</t>
  </si>
  <si>
    <t>1037-1033-1034-1042-1030-1043-1044-1035-1045-1041-1038-1027-1029-1005-1026-1025-1028-1031-1032-1039-1046</t>
  </si>
  <si>
    <t>ΑΝ422400</t>
  </si>
  <si>
    <t>841,1</t>
  </si>
  <si>
    <t>1010-1012-1015-1020-1023-1026-1027-1028</t>
  </si>
  <si>
    <t>ΔΕΛΗΓΙΟΡΙΔΟΥ</t>
  </si>
  <si>
    <t>ΕΥΧΑΡΙΣ</t>
  </si>
  <si>
    <t>AA234976</t>
  </si>
  <si>
    <t>831,9</t>
  </si>
  <si>
    <t>1012-1023-1027-1010-1025-1026-1028</t>
  </si>
  <si>
    <t>ΒΑΣΙΛΑΚΗΣ</t>
  </si>
  <si>
    <t>ΑΗ195767</t>
  </si>
  <si>
    <t>1010-1011-1012-1013-1014-1015-1016-1017-1018-1019-1025-1026-1027-1028</t>
  </si>
  <si>
    <t>ΒΙΣΚΑΔΟΥΡΑΚΗ</t>
  </si>
  <si>
    <t>ΑΗ673738</t>
  </si>
  <si>
    <t>799,7</t>
  </si>
  <si>
    <t>829,7</t>
  </si>
  <si>
    <t>1011-1026-1028-1018-1019-1017-1022</t>
  </si>
  <si>
    <t>ΚΑΡΥΟΦΥΛΛΗΣ</t>
  </si>
  <si>
    <t>Τ033493</t>
  </si>
  <si>
    <t>1038-1027-1029-1045-1041-1037-1030-1042-1044-1034-1033-1043-1035-1031-1039-1046-1028-1026-1032-1025-1036</t>
  </si>
  <si>
    <t>Χ483709</t>
  </si>
  <si>
    <t>823,8</t>
  </si>
  <si>
    <t>1027-1033-1034-1040-1032-1046-1028-1041-1035-1044-1038-1043-1030-1031-1025-1039-1037-1042-1029-1045-1036</t>
  </si>
  <si>
    <t>ΨΥΛΛΟΣ</t>
  </si>
  <si>
    <t>ΑΖ774652</t>
  </si>
  <si>
    <t>753,5</t>
  </si>
  <si>
    <t>823,5</t>
  </si>
  <si>
    <t>1040-1045-1027-1029-1044-1021-1033-1034</t>
  </si>
  <si>
    <t>ΜΠΟΥΝΤΙΝΟΣ</t>
  </si>
  <si>
    <t>Χ413392</t>
  </si>
  <si>
    <t>821,9</t>
  </si>
  <si>
    <t>1033-1034-1042-1037-1043-1035-1030-1045-1027-1029</t>
  </si>
  <si>
    <t>ΠΕΤΡΑΚΗ</t>
  </si>
  <si>
    <t>ΑΑ496336</t>
  </si>
  <si>
    <t>813,5</t>
  </si>
  <si>
    <t>ΣΤΡΑΓΑΛΗ</t>
  </si>
  <si>
    <t>Χ977923</t>
  </si>
  <si>
    <t>811,9</t>
  </si>
  <si>
    <t>1033-1034-1045-1037-1032-1026-1028-1042-1041-1029-1027-1035-1025-1031-1036-1043-1030</t>
  </si>
  <si>
    <t>ΠΑΠΑΔΑΚΗΣ</t>
  </si>
  <si>
    <t>ΑΖ456505</t>
  </si>
  <si>
    <t>810,8</t>
  </si>
  <si>
    <t>1026-1032-1033-1027-1038-1034-1040-1028-1046-1041-1044</t>
  </si>
  <si>
    <t>ΚΛΗΜΗ</t>
  </si>
  <si>
    <t>ΒΑΣΙΛΕΙΑ</t>
  </si>
  <si>
    <t>ΑΒ478922</t>
  </si>
  <si>
    <t>1046-1032-1026-1028-1033-1034</t>
  </si>
  <si>
    <t>ΚΡΙΘΑΡΙΔΗΣ</t>
  </si>
  <si>
    <t>Λ114224</t>
  </si>
  <si>
    <t>804,8</t>
  </si>
  <si>
    <t>1037-1042-1034-1033-1044-1035-1026-1028-1032-1029-1027-1046-1038-1045-1041</t>
  </si>
  <si>
    <t>ΚΟΤΑΝΤΑΚΗ</t>
  </si>
  <si>
    <t>ΑΙ776326</t>
  </si>
  <si>
    <t>1033-1034-1027-1029-1045-1043-1042-1041-1037-1036-1035-1031-1030-1028-1026-1025</t>
  </si>
  <si>
    <t>ΠΕΙΔΟΥ</t>
  </si>
  <si>
    <t>ΠΕΡΙΣΤΕΡΑ</t>
  </si>
  <si>
    <t>ΑΜ294675</t>
  </si>
  <si>
    <t>680,9</t>
  </si>
  <si>
    <t>780,9</t>
  </si>
  <si>
    <t>1042-1033-1034-1031-1023-1012-1011-1026-1032-1037-1035-1028-1044-1027-1030-1043-1029-1046-1045-1018-1020-1038-1041-1015-1039-1013-1025-1036-1010</t>
  </si>
  <si>
    <t>ΚΛΕΙΤΣΑ</t>
  </si>
  <si>
    <t>Φ005356</t>
  </si>
  <si>
    <t>ΜΕΤΣΙΟΥ</t>
  </si>
  <si>
    <t>ΑΜ273704</t>
  </si>
  <si>
    <t>774,7</t>
  </si>
  <si>
    <t>1012-1023-1014-1027-1028-1026-1017</t>
  </si>
  <si>
    <t>ΠΑΠΑΓΓΕΛΟΣ</t>
  </si>
  <si>
    <t>ΠΑΡΗΣ</t>
  </si>
  <si>
    <t>ΑΖ287324</t>
  </si>
  <si>
    <t>701,8</t>
  </si>
  <si>
    <t>771,8</t>
  </si>
  <si>
    <t>1026-1027-1028-1029-1032-1033-1034-1035-1037-1038-1040-1041-1042-1044-1045-1046</t>
  </si>
  <si>
    <t>ΦΡΑΓΚΟΥΛΗΣ</t>
  </si>
  <si>
    <t>Χ273248</t>
  </si>
  <si>
    <t>761,9</t>
  </si>
  <si>
    <t>1025-1028-1018-1026-1012-1023-1015-1010-1020-1027</t>
  </si>
  <si>
    <t>ΧΑΤΖΗΚΩΝΣΤΑΝΤΙΝΟΥ</t>
  </si>
  <si>
    <t>ΜΑΡΙΝΟΣ</t>
  </si>
  <si>
    <t>Φ227411</t>
  </si>
  <si>
    <t>749,4</t>
  </si>
  <si>
    <t>1035-1012-1043-1037-1046-1045-1041-1042-1034-1032-1026-1027-1030</t>
  </si>
  <si>
    <t>ΣΩΤΗΡΗΣ</t>
  </si>
  <si>
    <t>ΠΟΛΥΖΩΗΣ</t>
  </si>
  <si>
    <t>ΑΙ766974</t>
  </si>
  <si>
    <t>673,2</t>
  </si>
  <si>
    <t>743,2</t>
  </si>
  <si>
    <t>1027-1020-1018-1026-1028-1012-1023</t>
  </si>
  <si>
    <t>ΚΑΠΕΤΑΝΕΑ</t>
  </si>
  <si>
    <t>ΑΚ088410</t>
  </si>
  <si>
    <t>662,2</t>
  </si>
  <si>
    <t>712,2</t>
  </si>
  <si>
    <t>1038-1041-1027-1029-1031-1032-1033-1034-1035-1036-1037-1039-1040-1042-1043-1044-1025-1026-1028-1030-1045-1046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</si>
  <si>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</si>
  <si>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</si>
  <si>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</si>
  <si>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</si>
  <si>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</si>
  <si>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</si>
  <si>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</si>
  <si>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</si>
  <si>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</si>
  <si>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</si>
  <si>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</si>
  <si>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</si>
  <si>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</si>
  <si>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</si>
  <si>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15:ΑΡΙΘΜΟΣ ΜΗΝΩΝ ΕΜΠΕΙΡΙΑΣ (ΑΦΑΙΡΟΥΜΕΝΗΣ ΤΗΣ ΕΙΔΙΚΗΣ ΕΜΠ.)</t>
  </si>
  <si>
    <t>16:ΜΟΝΑΔΕΣ ΓΙΑ ΤΗΝ ΕΜΠΕΙΡΙΑ</t>
  </si>
  <si>
    <t>17:ΚΩΔΙΚΟΣ ΕΝΤΟΠΙΟΤΗΤΑΣ</t>
  </si>
  <si>
    <t>18:ΚΩΔ. ΘΕΣΗΣ ΓΙΑ ΤΗΝ ΕΝΤΟΠΙΟΤΗΤΑ</t>
  </si>
  <si>
    <t>19:ΠΟΛΥΤΕΚΝΟΣ Η ΤΕΚΝΟ ΠΟΛΥΤΕΚΝΟΥ Η ΤΡΙΤΕΚΝΟΣ</t>
  </si>
  <si>
    <t>20:ΑΝΑΤΡΟΦΗ ΣΕ ΒΡΕΦΟΚΟΜΕΙΟ/ΟΡΦΑΝΟΤΡΟΦΕΙΟ</t>
  </si>
  <si>
    <t>21:ΑΡΙΘΜΟΣ ΜΗΝΩΝ ΕΙΔΙΚΗΣ ΕΜΠΕΙΡΙΑΣ</t>
  </si>
  <si>
    <t>22:ΜΟΝΑΔΕΣ ΓΙΑ ΤΗΝ ΕΙΔΙΚΗ ΕΜΠΕΙΡΙΑ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</si>
</sst>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936"/>
  <sheetViews>
    <sheetView tabSelected="1" workbookViewId="0"/>
  </sheetViews>
  <sheetFormatPr defaultRowHeight="15" x14ac:dyDescent="0.25"/>
  <sheetData>
    <row r="1" spans="1:30" x14ac:dyDescent="0.25">
      <c r="A1" t="s">
        <v>0</v>
      </c>
    </row>
    <row r="2" spans="1:30" x14ac:dyDescent="0.25">
      <c r="A2" t="s">
        <v>1</v>
      </c>
    </row>
    <row r="3" spans="1:30" x14ac:dyDescent="0.25">
      <c r="A3" t="s">
        <v>2</v>
      </c>
    </row>
    <row r="4" spans="1:30" x14ac:dyDescent="0.25">
      <c r="A4" t="s">
        <v>3</v>
      </c>
    </row>
    <row r="5" spans="1:30" x14ac:dyDescent="0.25">
      <c r="A5" t="s">
        <v>4</v>
      </c>
    </row>
    <row r="7" spans="1:30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>
        <v>20</v>
      </c>
      <c r="AB7">
        <v>21</v>
      </c>
      <c r="AC7">
        <v>22</v>
      </c>
      <c r="AD7" t="s">
        <v>12</v>
      </c>
    </row>
    <row r="8" spans="1:30" x14ac:dyDescent="0.25">
      <c r="A8">
        <v>1</v>
      </c>
      <c r="B8">
        <v>4116</v>
      </c>
      <c r="C8" t="s">
        <v>13</v>
      </c>
      <c r="D8" t="s">
        <v>14</v>
      </c>
      <c r="E8" t="s">
        <v>15</v>
      </c>
      <c r="F8" t="s">
        <v>16</v>
      </c>
      <c r="G8" t="str">
        <f>"201402009343"</f>
        <v>201402009343</v>
      </c>
      <c r="H8">
        <v>825</v>
      </c>
      <c r="I8">
        <v>0</v>
      </c>
      <c r="J8">
        <v>400</v>
      </c>
      <c r="K8">
        <v>0</v>
      </c>
      <c r="L8">
        <v>200</v>
      </c>
      <c r="M8">
        <v>0</v>
      </c>
      <c r="N8">
        <v>70</v>
      </c>
      <c r="O8">
        <v>30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84</v>
      </c>
      <c r="W8">
        <v>588</v>
      </c>
      <c r="X8">
        <v>0</v>
      </c>
      <c r="Z8">
        <v>0</v>
      </c>
      <c r="AA8">
        <v>0</v>
      </c>
      <c r="AB8">
        <v>0</v>
      </c>
      <c r="AC8">
        <v>0</v>
      </c>
      <c r="AD8">
        <v>2113</v>
      </c>
    </row>
    <row r="9" spans="1:30" x14ac:dyDescent="0.25">
      <c r="H9" t="s">
        <v>17</v>
      </c>
    </row>
    <row r="10" spans="1:30" x14ac:dyDescent="0.25">
      <c r="A10">
        <v>2</v>
      </c>
      <c r="B10">
        <v>407</v>
      </c>
      <c r="C10" t="s">
        <v>18</v>
      </c>
      <c r="D10" t="s">
        <v>19</v>
      </c>
      <c r="E10" t="s">
        <v>20</v>
      </c>
      <c r="F10" t="s">
        <v>21</v>
      </c>
      <c r="G10" t="str">
        <f>"201410007771"</f>
        <v>201410007771</v>
      </c>
      <c r="H10" t="s">
        <v>22</v>
      </c>
      <c r="I10">
        <v>0</v>
      </c>
      <c r="J10">
        <v>400</v>
      </c>
      <c r="K10">
        <v>0</v>
      </c>
      <c r="L10">
        <v>200</v>
      </c>
      <c r="M10">
        <v>0</v>
      </c>
      <c r="N10">
        <v>70</v>
      </c>
      <c r="O10">
        <v>30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81</v>
      </c>
      <c r="W10">
        <v>567</v>
      </c>
      <c r="X10">
        <v>0</v>
      </c>
      <c r="Z10">
        <v>0</v>
      </c>
      <c r="AA10">
        <v>0</v>
      </c>
      <c r="AB10">
        <v>0</v>
      </c>
      <c r="AC10">
        <v>0</v>
      </c>
      <c r="AD10" t="s">
        <v>23</v>
      </c>
    </row>
    <row r="11" spans="1:30" x14ac:dyDescent="0.25">
      <c r="H11" t="s">
        <v>24</v>
      </c>
    </row>
    <row r="12" spans="1:30" x14ac:dyDescent="0.25">
      <c r="A12">
        <v>3</v>
      </c>
      <c r="B12">
        <v>4758</v>
      </c>
      <c r="C12" t="s">
        <v>25</v>
      </c>
      <c r="D12" t="s">
        <v>20</v>
      </c>
      <c r="E12" t="s">
        <v>26</v>
      </c>
      <c r="F12" t="s">
        <v>27</v>
      </c>
      <c r="G12" t="str">
        <f>"00292484"</f>
        <v>00292484</v>
      </c>
      <c r="H12" t="s">
        <v>28</v>
      </c>
      <c r="I12">
        <v>0</v>
      </c>
      <c r="J12">
        <v>400</v>
      </c>
      <c r="K12">
        <v>0</v>
      </c>
      <c r="L12">
        <v>0</v>
      </c>
      <c r="M12">
        <v>0</v>
      </c>
      <c r="N12">
        <v>70</v>
      </c>
      <c r="O12">
        <v>0</v>
      </c>
      <c r="P12">
        <v>30</v>
      </c>
      <c r="Q12">
        <v>0</v>
      </c>
      <c r="R12">
        <v>0</v>
      </c>
      <c r="S12">
        <v>0</v>
      </c>
      <c r="T12">
        <v>0</v>
      </c>
      <c r="U12">
        <v>0</v>
      </c>
      <c r="V12">
        <v>60</v>
      </c>
      <c r="W12">
        <v>420</v>
      </c>
      <c r="X12">
        <v>0</v>
      </c>
      <c r="Z12">
        <v>0</v>
      </c>
      <c r="AA12">
        <v>0</v>
      </c>
      <c r="AB12">
        <v>24</v>
      </c>
      <c r="AC12">
        <v>408</v>
      </c>
      <c r="AD12" t="s">
        <v>29</v>
      </c>
    </row>
    <row r="13" spans="1:30" x14ac:dyDescent="0.25">
      <c r="H13" t="s">
        <v>30</v>
      </c>
    </row>
    <row r="14" spans="1:30" x14ac:dyDescent="0.25">
      <c r="A14">
        <v>4</v>
      </c>
      <c r="B14">
        <v>3595</v>
      </c>
      <c r="C14" t="s">
        <v>31</v>
      </c>
      <c r="D14" t="s">
        <v>32</v>
      </c>
      <c r="E14" t="s">
        <v>33</v>
      </c>
      <c r="F14" t="s">
        <v>34</v>
      </c>
      <c r="G14" t="str">
        <f>"200804000265"</f>
        <v>200804000265</v>
      </c>
      <c r="H14" t="s">
        <v>35</v>
      </c>
      <c r="I14">
        <v>0</v>
      </c>
      <c r="J14">
        <v>400</v>
      </c>
      <c r="K14">
        <v>0</v>
      </c>
      <c r="L14">
        <v>200</v>
      </c>
      <c r="M14">
        <v>0</v>
      </c>
      <c r="N14">
        <v>70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84</v>
      </c>
      <c r="W14">
        <v>588</v>
      </c>
      <c r="X14">
        <v>0</v>
      </c>
      <c r="Z14">
        <v>0</v>
      </c>
      <c r="AA14">
        <v>0</v>
      </c>
      <c r="AB14">
        <v>0</v>
      </c>
      <c r="AC14">
        <v>0</v>
      </c>
      <c r="AD14" t="s">
        <v>36</v>
      </c>
    </row>
    <row r="15" spans="1:30" x14ac:dyDescent="0.25">
      <c r="H15" t="s">
        <v>37</v>
      </c>
    </row>
    <row r="16" spans="1:30" x14ac:dyDescent="0.25">
      <c r="A16">
        <v>5</v>
      </c>
      <c r="B16">
        <v>450</v>
      </c>
      <c r="C16" t="s">
        <v>38</v>
      </c>
      <c r="D16" t="s">
        <v>39</v>
      </c>
      <c r="E16" t="s">
        <v>40</v>
      </c>
      <c r="F16" t="s">
        <v>41</v>
      </c>
      <c r="G16" t="str">
        <f>"201503000290"</f>
        <v>201503000290</v>
      </c>
      <c r="H16" t="s">
        <v>42</v>
      </c>
      <c r="I16">
        <v>0</v>
      </c>
      <c r="J16">
        <v>0</v>
      </c>
      <c r="K16">
        <v>200</v>
      </c>
      <c r="L16">
        <v>200</v>
      </c>
      <c r="M16">
        <v>0</v>
      </c>
      <c r="N16">
        <v>70</v>
      </c>
      <c r="O16">
        <v>30</v>
      </c>
      <c r="P16">
        <v>30</v>
      </c>
      <c r="Q16">
        <v>0</v>
      </c>
      <c r="R16">
        <v>0</v>
      </c>
      <c r="S16">
        <v>0</v>
      </c>
      <c r="T16">
        <v>0</v>
      </c>
      <c r="U16">
        <v>0</v>
      </c>
      <c r="V16">
        <v>84</v>
      </c>
      <c r="W16">
        <v>588</v>
      </c>
      <c r="X16">
        <v>0</v>
      </c>
      <c r="Z16">
        <v>0</v>
      </c>
      <c r="AA16">
        <v>0</v>
      </c>
      <c r="AB16">
        <v>0</v>
      </c>
      <c r="AC16">
        <v>0</v>
      </c>
      <c r="AD16" t="s">
        <v>43</v>
      </c>
    </row>
    <row r="17" spans="1:30" x14ac:dyDescent="0.25">
      <c r="H17" t="s">
        <v>44</v>
      </c>
    </row>
    <row r="18" spans="1:30" x14ac:dyDescent="0.25">
      <c r="A18">
        <v>6</v>
      </c>
      <c r="B18">
        <v>1218</v>
      </c>
      <c r="C18" t="s">
        <v>45</v>
      </c>
      <c r="D18" t="s">
        <v>46</v>
      </c>
      <c r="E18" t="s">
        <v>47</v>
      </c>
      <c r="F18" t="s">
        <v>48</v>
      </c>
      <c r="G18" t="str">
        <f>"201402007876"</f>
        <v>201402007876</v>
      </c>
      <c r="H18" t="s">
        <v>49</v>
      </c>
      <c r="I18">
        <v>0</v>
      </c>
      <c r="J18">
        <v>400</v>
      </c>
      <c r="K18">
        <v>0</v>
      </c>
      <c r="L18">
        <v>200</v>
      </c>
      <c r="M18">
        <v>0</v>
      </c>
      <c r="N18">
        <v>70</v>
      </c>
      <c r="O18">
        <v>30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84</v>
      </c>
      <c r="W18">
        <v>588</v>
      </c>
      <c r="X18">
        <v>0</v>
      </c>
      <c r="Z18">
        <v>0</v>
      </c>
      <c r="AA18">
        <v>0</v>
      </c>
      <c r="AB18">
        <v>0</v>
      </c>
      <c r="AC18">
        <v>0</v>
      </c>
      <c r="AD18" t="s">
        <v>50</v>
      </c>
    </row>
    <row r="19" spans="1:30" x14ac:dyDescent="0.25">
      <c r="H19" t="s">
        <v>51</v>
      </c>
    </row>
    <row r="20" spans="1:30" x14ac:dyDescent="0.25">
      <c r="A20">
        <v>7</v>
      </c>
      <c r="B20">
        <v>5134</v>
      </c>
      <c r="C20" t="s">
        <v>52</v>
      </c>
      <c r="D20" t="s">
        <v>53</v>
      </c>
      <c r="E20" t="s">
        <v>54</v>
      </c>
      <c r="F20" t="s">
        <v>55</v>
      </c>
      <c r="G20" t="str">
        <f>"201402008515"</f>
        <v>201402008515</v>
      </c>
      <c r="H20" t="s">
        <v>56</v>
      </c>
      <c r="I20">
        <v>0</v>
      </c>
      <c r="J20">
        <v>400</v>
      </c>
      <c r="K20">
        <v>0</v>
      </c>
      <c r="L20">
        <v>200</v>
      </c>
      <c r="M20">
        <v>0</v>
      </c>
      <c r="N20">
        <v>70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84</v>
      </c>
      <c r="W20">
        <v>588</v>
      </c>
      <c r="X20">
        <v>0</v>
      </c>
      <c r="Z20">
        <v>0</v>
      </c>
      <c r="AA20">
        <v>0</v>
      </c>
      <c r="AB20">
        <v>0</v>
      </c>
      <c r="AC20">
        <v>0</v>
      </c>
      <c r="AD20" t="s">
        <v>57</v>
      </c>
    </row>
    <row r="21" spans="1:30" x14ac:dyDescent="0.25">
      <c r="H21" t="s">
        <v>58</v>
      </c>
    </row>
    <row r="22" spans="1:30" x14ac:dyDescent="0.25">
      <c r="A22">
        <v>8</v>
      </c>
      <c r="B22">
        <v>5330</v>
      </c>
      <c r="C22" t="s">
        <v>59</v>
      </c>
      <c r="D22" t="s">
        <v>60</v>
      </c>
      <c r="E22" t="s">
        <v>61</v>
      </c>
      <c r="F22" t="s">
        <v>62</v>
      </c>
      <c r="G22" t="str">
        <f>"201410010335"</f>
        <v>201410010335</v>
      </c>
      <c r="H22" t="s">
        <v>63</v>
      </c>
      <c r="I22">
        <v>0</v>
      </c>
      <c r="J22">
        <v>400</v>
      </c>
      <c r="K22">
        <v>0</v>
      </c>
      <c r="L22">
        <v>200</v>
      </c>
      <c r="M22">
        <v>0</v>
      </c>
      <c r="N22">
        <v>30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84</v>
      </c>
      <c r="W22">
        <v>588</v>
      </c>
      <c r="X22">
        <v>0</v>
      </c>
      <c r="Z22">
        <v>0</v>
      </c>
      <c r="AA22">
        <v>0</v>
      </c>
      <c r="AB22">
        <v>0</v>
      </c>
      <c r="AC22">
        <v>0</v>
      </c>
      <c r="AD22" t="s">
        <v>64</v>
      </c>
    </row>
    <row r="23" spans="1:30" x14ac:dyDescent="0.25">
      <c r="H23" t="s">
        <v>65</v>
      </c>
    </row>
    <row r="24" spans="1:30" x14ac:dyDescent="0.25">
      <c r="A24">
        <v>9</v>
      </c>
      <c r="B24">
        <v>4933</v>
      </c>
      <c r="C24" t="s">
        <v>66</v>
      </c>
      <c r="D24" t="s">
        <v>67</v>
      </c>
      <c r="E24" t="s">
        <v>40</v>
      </c>
      <c r="F24" t="s">
        <v>68</v>
      </c>
      <c r="G24" t="str">
        <f>"201412004387"</f>
        <v>201412004387</v>
      </c>
      <c r="H24" t="s">
        <v>69</v>
      </c>
      <c r="I24">
        <v>0</v>
      </c>
      <c r="J24">
        <v>400</v>
      </c>
      <c r="K24">
        <v>0</v>
      </c>
      <c r="L24">
        <v>200</v>
      </c>
      <c r="M24">
        <v>0</v>
      </c>
      <c r="N24">
        <v>30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84</v>
      </c>
      <c r="W24">
        <v>588</v>
      </c>
      <c r="X24">
        <v>0</v>
      </c>
      <c r="Z24">
        <v>0</v>
      </c>
      <c r="AA24">
        <v>0</v>
      </c>
      <c r="AB24">
        <v>0</v>
      </c>
      <c r="AC24">
        <v>0</v>
      </c>
      <c r="AD24" t="s">
        <v>70</v>
      </c>
    </row>
    <row r="25" spans="1:30" x14ac:dyDescent="0.25">
      <c r="H25" t="s">
        <v>71</v>
      </c>
    </row>
    <row r="26" spans="1:30" x14ac:dyDescent="0.25">
      <c r="A26">
        <v>10</v>
      </c>
      <c r="B26">
        <v>1632</v>
      </c>
      <c r="C26" t="s">
        <v>72</v>
      </c>
      <c r="D26" t="s">
        <v>73</v>
      </c>
      <c r="E26" t="s">
        <v>74</v>
      </c>
      <c r="F26" t="s">
        <v>75</v>
      </c>
      <c r="G26" t="str">
        <f>"201402005463"</f>
        <v>201402005463</v>
      </c>
      <c r="H26" t="s">
        <v>76</v>
      </c>
      <c r="I26">
        <v>0</v>
      </c>
      <c r="J26">
        <v>400</v>
      </c>
      <c r="K26">
        <v>0</v>
      </c>
      <c r="L26">
        <v>200</v>
      </c>
      <c r="M26">
        <v>0</v>
      </c>
      <c r="N26">
        <v>70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84</v>
      </c>
      <c r="W26">
        <v>588</v>
      </c>
      <c r="X26">
        <v>0</v>
      </c>
      <c r="Z26">
        <v>0</v>
      </c>
      <c r="AA26">
        <v>0</v>
      </c>
      <c r="AB26">
        <v>0</v>
      </c>
      <c r="AC26">
        <v>0</v>
      </c>
      <c r="AD26" t="s">
        <v>77</v>
      </c>
    </row>
    <row r="27" spans="1:30" x14ac:dyDescent="0.25">
      <c r="H27" t="s">
        <v>78</v>
      </c>
    </row>
    <row r="28" spans="1:30" x14ac:dyDescent="0.25">
      <c r="A28">
        <v>11</v>
      </c>
      <c r="B28">
        <v>3058</v>
      </c>
      <c r="C28" t="s">
        <v>79</v>
      </c>
      <c r="D28" t="s">
        <v>80</v>
      </c>
      <c r="E28" t="s">
        <v>81</v>
      </c>
      <c r="F28" t="s">
        <v>82</v>
      </c>
      <c r="G28" t="str">
        <f>"201409003763"</f>
        <v>201409003763</v>
      </c>
      <c r="H28" t="s">
        <v>76</v>
      </c>
      <c r="I28">
        <v>0</v>
      </c>
      <c r="J28">
        <v>400</v>
      </c>
      <c r="K28">
        <v>0</v>
      </c>
      <c r="L28">
        <v>200</v>
      </c>
      <c r="M28">
        <v>0</v>
      </c>
      <c r="N28">
        <v>70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84</v>
      </c>
      <c r="W28">
        <v>588</v>
      </c>
      <c r="X28">
        <v>0</v>
      </c>
      <c r="Z28">
        <v>0</v>
      </c>
      <c r="AA28">
        <v>0</v>
      </c>
      <c r="AB28">
        <v>0</v>
      </c>
      <c r="AC28">
        <v>0</v>
      </c>
      <c r="AD28" t="s">
        <v>77</v>
      </c>
    </row>
    <row r="29" spans="1:30" x14ac:dyDescent="0.25">
      <c r="H29" t="s">
        <v>83</v>
      </c>
    </row>
    <row r="30" spans="1:30" x14ac:dyDescent="0.25">
      <c r="A30">
        <v>12</v>
      </c>
      <c r="B30">
        <v>800</v>
      </c>
      <c r="C30" t="s">
        <v>84</v>
      </c>
      <c r="D30" t="s">
        <v>85</v>
      </c>
      <c r="E30" t="s">
        <v>53</v>
      </c>
      <c r="F30" t="s">
        <v>86</v>
      </c>
      <c r="G30" t="str">
        <f>"00255969"</f>
        <v>00255969</v>
      </c>
      <c r="H30">
        <v>957</v>
      </c>
      <c r="I30">
        <v>0</v>
      </c>
      <c r="J30">
        <v>400</v>
      </c>
      <c r="K30">
        <v>0</v>
      </c>
      <c r="L30">
        <v>0</v>
      </c>
      <c r="M30">
        <v>0</v>
      </c>
      <c r="N30">
        <v>70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84</v>
      </c>
      <c r="W30">
        <v>588</v>
      </c>
      <c r="X30">
        <v>0</v>
      </c>
      <c r="Z30">
        <v>0</v>
      </c>
      <c r="AA30">
        <v>0</v>
      </c>
      <c r="AB30">
        <v>0</v>
      </c>
      <c r="AC30">
        <v>0</v>
      </c>
      <c r="AD30">
        <v>2015</v>
      </c>
    </row>
    <row r="31" spans="1:30" x14ac:dyDescent="0.25">
      <c r="H31" t="s">
        <v>87</v>
      </c>
    </row>
    <row r="32" spans="1:30" x14ac:dyDescent="0.25">
      <c r="A32">
        <v>13</v>
      </c>
      <c r="B32">
        <v>2125</v>
      </c>
      <c r="C32" t="s">
        <v>88</v>
      </c>
      <c r="D32" t="s">
        <v>54</v>
      </c>
      <c r="E32" t="s">
        <v>81</v>
      </c>
      <c r="F32" t="s">
        <v>89</v>
      </c>
      <c r="G32" t="str">
        <f>"201410008997"</f>
        <v>201410008997</v>
      </c>
      <c r="H32" t="s">
        <v>90</v>
      </c>
      <c r="I32">
        <v>0</v>
      </c>
      <c r="J32">
        <v>400</v>
      </c>
      <c r="K32">
        <v>0</v>
      </c>
      <c r="L32">
        <v>0</v>
      </c>
      <c r="M32">
        <v>100</v>
      </c>
      <c r="N32">
        <v>70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84</v>
      </c>
      <c r="W32">
        <v>588</v>
      </c>
      <c r="X32">
        <v>0</v>
      </c>
      <c r="Z32">
        <v>0</v>
      </c>
      <c r="AA32">
        <v>0</v>
      </c>
      <c r="AB32">
        <v>0</v>
      </c>
      <c r="AC32">
        <v>0</v>
      </c>
      <c r="AD32" t="s">
        <v>91</v>
      </c>
    </row>
    <row r="33" spans="1:30" x14ac:dyDescent="0.25">
      <c r="H33" t="s">
        <v>92</v>
      </c>
    </row>
    <row r="34" spans="1:30" x14ac:dyDescent="0.25">
      <c r="A34">
        <v>14</v>
      </c>
      <c r="B34">
        <v>898</v>
      </c>
      <c r="C34" t="s">
        <v>93</v>
      </c>
      <c r="D34" t="s">
        <v>54</v>
      </c>
      <c r="E34" t="s">
        <v>94</v>
      </c>
      <c r="F34" t="s">
        <v>95</v>
      </c>
      <c r="G34" t="str">
        <f>"200802011088"</f>
        <v>200802011088</v>
      </c>
      <c r="H34" t="s">
        <v>96</v>
      </c>
      <c r="I34">
        <v>0</v>
      </c>
      <c r="J34">
        <v>0</v>
      </c>
      <c r="K34">
        <v>0</v>
      </c>
      <c r="L34">
        <v>260</v>
      </c>
      <c r="M34">
        <v>0</v>
      </c>
      <c r="N34">
        <v>70</v>
      </c>
      <c r="O34">
        <v>30</v>
      </c>
      <c r="P34">
        <v>0</v>
      </c>
      <c r="Q34">
        <v>70</v>
      </c>
      <c r="R34">
        <v>0</v>
      </c>
      <c r="S34">
        <v>0</v>
      </c>
      <c r="T34">
        <v>0</v>
      </c>
      <c r="U34">
        <v>0</v>
      </c>
      <c r="V34">
        <v>60</v>
      </c>
      <c r="W34">
        <v>420</v>
      </c>
      <c r="X34">
        <v>0</v>
      </c>
      <c r="Z34">
        <v>0</v>
      </c>
      <c r="AA34">
        <v>0</v>
      </c>
      <c r="AB34">
        <v>24</v>
      </c>
      <c r="AC34">
        <v>408</v>
      </c>
      <c r="AD34" t="s">
        <v>97</v>
      </c>
    </row>
    <row r="35" spans="1:30" x14ac:dyDescent="0.25">
      <c r="H35" t="s">
        <v>98</v>
      </c>
    </row>
    <row r="36" spans="1:30" x14ac:dyDescent="0.25">
      <c r="A36">
        <v>15</v>
      </c>
      <c r="B36">
        <v>77</v>
      </c>
      <c r="C36" t="s">
        <v>99</v>
      </c>
      <c r="D36" t="s">
        <v>53</v>
      </c>
      <c r="E36" t="s">
        <v>100</v>
      </c>
      <c r="F36" t="s">
        <v>101</v>
      </c>
      <c r="G36" t="str">
        <f>"00256368"</f>
        <v>00256368</v>
      </c>
      <c r="H36">
        <v>748</v>
      </c>
      <c r="I36">
        <v>0</v>
      </c>
      <c r="J36">
        <v>400</v>
      </c>
      <c r="K36">
        <v>0</v>
      </c>
      <c r="L36">
        <v>200</v>
      </c>
      <c r="M36">
        <v>0</v>
      </c>
      <c r="N36">
        <v>30</v>
      </c>
      <c r="O36">
        <v>0</v>
      </c>
      <c r="P36">
        <v>0</v>
      </c>
      <c r="Q36">
        <v>30</v>
      </c>
      <c r="R36">
        <v>0</v>
      </c>
      <c r="S36">
        <v>0</v>
      </c>
      <c r="T36">
        <v>0</v>
      </c>
      <c r="U36">
        <v>0</v>
      </c>
      <c r="V36">
        <v>84</v>
      </c>
      <c r="W36">
        <v>588</v>
      </c>
      <c r="X36">
        <v>0</v>
      </c>
      <c r="Z36">
        <v>0</v>
      </c>
      <c r="AA36">
        <v>0</v>
      </c>
      <c r="AB36">
        <v>0</v>
      </c>
      <c r="AC36">
        <v>0</v>
      </c>
      <c r="AD36">
        <v>1996</v>
      </c>
    </row>
    <row r="37" spans="1:30" x14ac:dyDescent="0.25">
      <c r="H37" t="s">
        <v>102</v>
      </c>
    </row>
    <row r="38" spans="1:30" x14ac:dyDescent="0.25">
      <c r="A38">
        <v>16</v>
      </c>
      <c r="B38">
        <v>330</v>
      </c>
      <c r="C38" t="s">
        <v>103</v>
      </c>
      <c r="D38" t="s">
        <v>104</v>
      </c>
      <c r="E38" t="s">
        <v>54</v>
      </c>
      <c r="F38" t="s">
        <v>105</v>
      </c>
      <c r="G38" t="str">
        <f>"00151976"</f>
        <v>00151976</v>
      </c>
      <c r="H38" t="s">
        <v>106</v>
      </c>
      <c r="I38">
        <v>0</v>
      </c>
      <c r="J38">
        <v>400</v>
      </c>
      <c r="K38">
        <v>0</v>
      </c>
      <c r="L38">
        <v>200</v>
      </c>
      <c r="M38">
        <v>0</v>
      </c>
      <c r="N38">
        <v>50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84</v>
      </c>
      <c r="W38">
        <v>588</v>
      </c>
      <c r="X38">
        <v>0</v>
      </c>
      <c r="Z38">
        <v>0</v>
      </c>
      <c r="AA38">
        <v>0</v>
      </c>
      <c r="AB38">
        <v>0</v>
      </c>
      <c r="AC38">
        <v>0</v>
      </c>
      <c r="AD38" t="s">
        <v>107</v>
      </c>
    </row>
    <row r="39" spans="1:30" x14ac:dyDescent="0.25">
      <c r="H39" t="s">
        <v>108</v>
      </c>
    </row>
    <row r="40" spans="1:30" x14ac:dyDescent="0.25">
      <c r="A40">
        <v>17</v>
      </c>
      <c r="B40">
        <v>1353</v>
      </c>
      <c r="C40" t="s">
        <v>109</v>
      </c>
      <c r="D40" t="s">
        <v>40</v>
      </c>
      <c r="E40" t="s">
        <v>54</v>
      </c>
      <c r="F40" t="s">
        <v>110</v>
      </c>
      <c r="G40" t="str">
        <f>"201402003216"</f>
        <v>201402003216</v>
      </c>
      <c r="H40" t="s">
        <v>111</v>
      </c>
      <c r="I40">
        <v>0</v>
      </c>
      <c r="J40">
        <v>0</v>
      </c>
      <c r="K40">
        <v>0</v>
      </c>
      <c r="L40">
        <v>200</v>
      </c>
      <c r="M40">
        <v>30</v>
      </c>
      <c r="N40">
        <v>70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60</v>
      </c>
      <c r="W40">
        <v>420</v>
      </c>
      <c r="X40">
        <v>0</v>
      </c>
      <c r="Z40">
        <v>0</v>
      </c>
      <c r="AA40">
        <v>0</v>
      </c>
      <c r="AB40">
        <v>24</v>
      </c>
      <c r="AC40">
        <v>408</v>
      </c>
      <c r="AD40" t="s">
        <v>112</v>
      </c>
    </row>
    <row r="41" spans="1:30" x14ac:dyDescent="0.25">
      <c r="H41" t="s">
        <v>113</v>
      </c>
    </row>
    <row r="42" spans="1:30" x14ac:dyDescent="0.25">
      <c r="A42">
        <v>18</v>
      </c>
      <c r="B42">
        <v>455</v>
      </c>
      <c r="C42" t="s">
        <v>114</v>
      </c>
      <c r="D42" t="s">
        <v>115</v>
      </c>
      <c r="E42" t="s">
        <v>54</v>
      </c>
      <c r="F42" t="s">
        <v>116</v>
      </c>
      <c r="G42" t="str">
        <f>"00160899"</f>
        <v>00160899</v>
      </c>
      <c r="H42" t="s">
        <v>117</v>
      </c>
      <c r="I42">
        <v>0</v>
      </c>
      <c r="J42">
        <v>400</v>
      </c>
      <c r="K42">
        <v>0</v>
      </c>
      <c r="L42">
        <v>0</v>
      </c>
      <c r="M42">
        <v>0</v>
      </c>
      <c r="N42">
        <v>50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64</v>
      </c>
      <c r="W42">
        <v>448</v>
      </c>
      <c r="X42">
        <v>0</v>
      </c>
      <c r="Z42">
        <v>0</v>
      </c>
      <c r="AA42">
        <v>0</v>
      </c>
      <c r="AB42">
        <v>20</v>
      </c>
      <c r="AC42">
        <v>340</v>
      </c>
      <c r="AD42" t="s">
        <v>118</v>
      </c>
    </row>
    <row r="43" spans="1:30" x14ac:dyDescent="0.25">
      <c r="H43" t="s">
        <v>119</v>
      </c>
    </row>
    <row r="44" spans="1:30" x14ac:dyDescent="0.25">
      <c r="A44">
        <v>19</v>
      </c>
      <c r="B44">
        <v>1797</v>
      </c>
      <c r="C44" t="s">
        <v>120</v>
      </c>
      <c r="D44" t="s">
        <v>121</v>
      </c>
      <c r="E44" t="s">
        <v>40</v>
      </c>
      <c r="F44" t="s">
        <v>122</v>
      </c>
      <c r="G44" t="str">
        <f>"201504002813"</f>
        <v>201504002813</v>
      </c>
      <c r="H44" t="s">
        <v>123</v>
      </c>
      <c r="I44">
        <v>0</v>
      </c>
      <c r="J44">
        <v>0</v>
      </c>
      <c r="K44">
        <v>0</v>
      </c>
      <c r="L44">
        <v>200</v>
      </c>
      <c r="M44">
        <v>0</v>
      </c>
      <c r="N44">
        <v>70</v>
      </c>
      <c r="O44">
        <v>50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60</v>
      </c>
      <c r="W44">
        <v>420</v>
      </c>
      <c r="X44">
        <v>0</v>
      </c>
      <c r="Z44">
        <v>0</v>
      </c>
      <c r="AA44">
        <v>0</v>
      </c>
      <c r="AB44">
        <v>24</v>
      </c>
      <c r="AC44">
        <v>408</v>
      </c>
      <c r="AD44" t="s">
        <v>124</v>
      </c>
    </row>
    <row r="45" spans="1:30" x14ac:dyDescent="0.25">
      <c r="H45" t="s">
        <v>125</v>
      </c>
    </row>
    <row r="46" spans="1:30" x14ac:dyDescent="0.25">
      <c r="A46">
        <v>20</v>
      </c>
      <c r="B46">
        <v>2319</v>
      </c>
      <c r="C46" t="s">
        <v>126</v>
      </c>
      <c r="D46" t="s">
        <v>40</v>
      </c>
      <c r="E46" t="s">
        <v>127</v>
      </c>
      <c r="F46" t="s">
        <v>128</v>
      </c>
      <c r="G46" t="str">
        <f>"201410004094"</f>
        <v>201410004094</v>
      </c>
      <c r="H46" t="s">
        <v>129</v>
      </c>
      <c r="I46">
        <v>150</v>
      </c>
      <c r="J46">
        <v>0</v>
      </c>
      <c r="K46">
        <v>0</v>
      </c>
      <c r="L46">
        <v>200</v>
      </c>
      <c r="M46">
        <v>0</v>
      </c>
      <c r="N46">
        <v>70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69</v>
      </c>
      <c r="W46">
        <v>483</v>
      </c>
      <c r="X46">
        <v>0</v>
      </c>
      <c r="Z46">
        <v>0</v>
      </c>
      <c r="AA46">
        <v>0</v>
      </c>
      <c r="AB46">
        <v>15</v>
      </c>
      <c r="AC46">
        <v>255</v>
      </c>
      <c r="AD46" t="s">
        <v>130</v>
      </c>
    </row>
    <row r="47" spans="1:30" x14ac:dyDescent="0.25">
      <c r="H47" t="s">
        <v>131</v>
      </c>
    </row>
    <row r="48" spans="1:30" x14ac:dyDescent="0.25">
      <c r="A48">
        <v>21</v>
      </c>
      <c r="B48">
        <v>5036</v>
      </c>
      <c r="C48" t="s">
        <v>132</v>
      </c>
      <c r="D48" t="s">
        <v>54</v>
      </c>
      <c r="E48" t="s">
        <v>133</v>
      </c>
      <c r="F48" t="s">
        <v>134</v>
      </c>
      <c r="G48" t="str">
        <f>"00329967"</f>
        <v>00329967</v>
      </c>
      <c r="H48" t="s">
        <v>129</v>
      </c>
      <c r="I48">
        <v>0</v>
      </c>
      <c r="J48">
        <v>0</v>
      </c>
      <c r="K48">
        <v>0</v>
      </c>
      <c r="L48">
        <v>200</v>
      </c>
      <c r="M48">
        <v>30</v>
      </c>
      <c r="N48">
        <v>70</v>
      </c>
      <c r="O48">
        <v>0</v>
      </c>
      <c r="P48">
        <v>0</v>
      </c>
      <c r="Q48">
        <v>30</v>
      </c>
      <c r="R48">
        <v>0</v>
      </c>
      <c r="S48">
        <v>0</v>
      </c>
      <c r="T48">
        <v>0</v>
      </c>
      <c r="U48">
        <v>0</v>
      </c>
      <c r="V48">
        <v>60</v>
      </c>
      <c r="W48">
        <v>420</v>
      </c>
      <c r="X48">
        <v>0</v>
      </c>
      <c r="Z48">
        <v>0</v>
      </c>
      <c r="AA48">
        <v>0</v>
      </c>
      <c r="AB48">
        <v>24</v>
      </c>
      <c r="AC48">
        <v>408</v>
      </c>
      <c r="AD48" t="s">
        <v>130</v>
      </c>
    </row>
    <row r="49" spans="1:30" x14ac:dyDescent="0.25">
      <c r="H49" t="s">
        <v>135</v>
      </c>
    </row>
    <row r="50" spans="1:30" x14ac:dyDescent="0.25">
      <c r="A50">
        <v>22</v>
      </c>
      <c r="B50">
        <v>605</v>
      </c>
      <c r="C50" t="s">
        <v>136</v>
      </c>
      <c r="D50" t="s">
        <v>137</v>
      </c>
      <c r="E50" t="s">
        <v>138</v>
      </c>
      <c r="F50" t="s">
        <v>139</v>
      </c>
      <c r="G50" t="str">
        <f>"201409004070"</f>
        <v>201409004070</v>
      </c>
      <c r="H50">
        <v>880</v>
      </c>
      <c r="I50">
        <v>0</v>
      </c>
      <c r="J50">
        <v>400</v>
      </c>
      <c r="K50">
        <v>0</v>
      </c>
      <c r="L50">
        <v>0</v>
      </c>
      <c r="M50">
        <v>0</v>
      </c>
      <c r="N50">
        <v>70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84</v>
      </c>
      <c r="W50">
        <v>588</v>
      </c>
      <c r="X50">
        <v>0</v>
      </c>
      <c r="Z50">
        <v>0</v>
      </c>
      <c r="AA50">
        <v>0</v>
      </c>
      <c r="AB50">
        <v>0</v>
      </c>
      <c r="AC50">
        <v>0</v>
      </c>
      <c r="AD50">
        <v>1938</v>
      </c>
    </row>
    <row r="51" spans="1:30" x14ac:dyDescent="0.25">
      <c r="H51" t="s">
        <v>140</v>
      </c>
    </row>
    <row r="52" spans="1:30" x14ac:dyDescent="0.25">
      <c r="A52">
        <v>23</v>
      </c>
      <c r="B52">
        <v>71</v>
      </c>
      <c r="C52" t="s">
        <v>141</v>
      </c>
      <c r="D52" t="s">
        <v>94</v>
      </c>
      <c r="E52" t="s">
        <v>40</v>
      </c>
      <c r="F52" t="s">
        <v>142</v>
      </c>
      <c r="G52" t="str">
        <f>"00015496"</f>
        <v>00015496</v>
      </c>
      <c r="H52" t="s">
        <v>143</v>
      </c>
      <c r="I52">
        <v>0</v>
      </c>
      <c r="J52">
        <v>400</v>
      </c>
      <c r="K52">
        <v>0</v>
      </c>
      <c r="L52">
        <v>0</v>
      </c>
      <c r="M52">
        <v>0</v>
      </c>
      <c r="N52">
        <v>30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76</v>
      </c>
      <c r="W52">
        <v>532</v>
      </c>
      <c r="X52">
        <v>0</v>
      </c>
      <c r="Z52">
        <v>0</v>
      </c>
      <c r="AA52">
        <v>0</v>
      </c>
      <c r="AB52">
        <v>8</v>
      </c>
      <c r="AC52">
        <v>136</v>
      </c>
      <c r="AD52" t="s">
        <v>144</v>
      </c>
    </row>
    <row r="53" spans="1:30" x14ac:dyDescent="0.25">
      <c r="H53" t="s">
        <v>145</v>
      </c>
    </row>
    <row r="54" spans="1:30" x14ac:dyDescent="0.25">
      <c r="A54">
        <v>24</v>
      </c>
      <c r="B54">
        <v>1658</v>
      </c>
      <c r="C54" t="s">
        <v>146</v>
      </c>
      <c r="D54" t="s">
        <v>40</v>
      </c>
      <c r="E54" t="s">
        <v>32</v>
      </c>
      <c r="F54" t="s">
        <v>147</v>
      </c>
      <c r="G54" t="str">
        <f>"201406013581"</f>
        <v>201406013581</v>
      </c>
      <c r="H54" t="s">
        <v>63</v>
      </c>
      <c r="I54">
        <v>0</v>
      </c>
      <c r="J54">
        <v>0</v>
      </c>
      <c r="K54">
        <v>0</v>
      </c>
      <c r="L54">
        <v>200</v>
      </c>
      <c r="M54">
        <v>0</v>
      </c>
      <c r="N54">
        <v>70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60</v>
      </c>
      <c r="W54">
        <v>420</v>
      </c>
      <c r="X54">
        <v>0</v>
      </c>
      <c r="Z54">
        <v>0</v>
      </c>
      <c r="AA54">
        <v>0</v>
      </c>
      <c r="AB54">
        <v>24</v>
      </c>
      <c r="AC54">
        <v>408</v>
      </c>
      <c r="AD54" t="s">
        <v>148</v>
      </c>
    </row>
    <row r="55" spans="1:30" x14ac:dyDescent="0.25">
      <c r="H55" t="s">
        <v>149</v>
      </c>
    </row>
    <row r="56" spans="1:30" x14ac:dyDescent="0.25">
      <c r="A56">
        <v>25</v>
      </c>
      <c r="B56">
        <v>3048</v>
      </c>
      <c r="C56" t="s">
        <v>150</v>
      </c>
      <c r="D56" t="s">
        <v>151</v>
      </c>
      <c r="E56" t="s">
        <v>137</v>
      </c>
      <c r="F56" t="s">
        <v>152</v>
      </c>
      <c r="G56" t="str">
        <f>"201402006248"</f>
        <v>201402006248</v>
      </c>
      <c r="H56" t="s">
        <v>153</v>
      </c>
      <c r="I56">
        <v>0</v>
      </c>
      <c r="J56">
        <v>0</v>
      </c>
      <c r="K56">
        <v>0</v>
      </c>
      <c r="L56">
        <v>200</v>
      </c>
      <c r="M56">
        <v>0</v>
      </c>
      <c r="N56">
        <v>70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60</v>
      </c>
      <c r="W56">
        <v>420</v>
      </c>
      <c r="X56">
        <v>0</v>
      </c>
      <c r="Z56">
        <v>0</v>
      </c>
      <c r="AA56">
        <v>0</v>
      </c>
      <c r="AB56">
        <v>24</v>
      </c>
      <c r="AC56">
        <v>408</v>
      </c>
      <c r="AD56" t="s">
        <v>154</v>
      </c>
    </row>
    <row r="57" spans="1:30" x14ac:dyDescent="0.25">
      <c r="H57" t="s">
        <v>155</v>
      </c>
    </row>
    <row r="58" spans="1:30" x14ac:dyDescent="0.25">
      <c r="A58">
        <v>26</v>
      </c>
      <c r="B58">
        <v>1565</v>
      </c>
      <c r="C58" t="s">
        <v>156</v>
      </c>
      <c r="D58" t="s">
        <v>157</v>
      </c>
      <c r="E58" t="s">
        <v>60</v>
      </c>
      <c r="F58" t="s">
        <v>158</v>
      </c>
      <c r="G58" t="str">
        <f>"00312092"</f>
        <v>00312092</v>
      </c>
      <c r="H58" t="s">
        <v>159</v>
      </c>
      <c r="I58">
        <v>0</v>
      </c>
      <c r="J58">
        <v>400</v>
      </c>
      <c r="K58">
        <v>0</v>
      </c>
      <c r="L58">
        <v>200</v>
      </c>
      <c r="M58">
        <v>0</v>
      </c>
      <c r="N58">
        <v>70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84</v>
      </c>
      <c r="W58">
        <v>588</v>
      </c>
      <c r="X58">
        <v>0</v>
      </c>
      <c r="Z58">
        <v>0</v>
      </c>
      <c r="AA58">
        <v>0</v>
      </c>
      <c r="AB58">
        <v>0</v>
      </c>
      <c r="AC58">
        <v>0</v>
      </c>
      <c r="AD58" t="s">
        <v>160</v>
      </c>
    </row>
    <row r="59" spans="1:30" x14ac:dyDescent="0.25">
      <c r="H59" t="s">
        <v>161</v>
      </c>
    </row>
    <row r="60" spans="1:30" x14ac:dyDescent="0.25">
      <c r="A60">
        <v>27</v>
      </c>
      <c r="B60">
        <v>32</v>
      </c>
      <c r="C60" t="s">
        <v>162</v>
      </c>
      <c r="D60" t="s">
        <v>163</v>
      </c>
      <c r="E60" t="s">
        <v>40</v>
      </c>
      <c r="F60" t="s">
        <v>164</v>
      </c>
      <c r="G60" t="str">
        <f>"201409001754"</f>
        <v>201409001754</v>
      </c>
      <c r="H60" t="s">
        <v>165</v>
      </c>
      <c r="I60">
        <v>0</v>
      </c>
      <c r="J60">
        <v>0</v>
      </c>
      <c r="K60">
        <v>0</v>
      </c>
      <c r="L60">
        <v>200</v>
      </c>
      <c r="M60">
        <v>0</v>
      </c>
      <c r="N60">
        <v>70</v>
      </c>
      <c r="O60">
        <v>30</v>
      </c>
      <c r="P60">
        <v>30</v>
      </c>
      <c r="Q60">
        <v>0</v>
      </c>
      <c r="R60">
        <v>0</v>
      </c>
      <c r="S60">
        <v>0</v>
      </c>
      <c r="T60">
        <v>0</v>
      </c>
      <c r="U60">
        <v>0</v>
      </c>
      <c r="V60">
        <v>76</v>
      </c>
      <c r="W60">
        <v>532</v>
      </c>
      <c r="X60">
        <v>0</v>
      </c>
      <c r="Z60">
        <v>0</v>
      </c>
      <c r="AA60">
        <v>0</v>
      </c>
      <c r="AB60">
        <v>8</v>
      </c>
      <c r="AC60">
        <v>136</v>
      </c>
      <c r="AD60" t="s">
        <v>166</v>
      </c>
    </row>
    <row r="61" spans="1:30" x14ac:dyDescent="0.25">
      <c r="H61" t="s">
        <v>167</v>
      </c>
    </row>
    <row r="62" spans="1:30" x14ac:dyDescent="0.25">
      <c r="A62">
        <v>28</v>
      </c>
      <c r="B62">
        <v>4759</v>
      </c>
      <c r="C62" t="s">
        <v>168</v>
      </c>
      <c r="D62" t="s">
        <v>54</v>
      </c>
      <c r="E62" t="s">
        <v>137</v>
      </c>
      <c r="F62" t="s">
        <v>169</v>
      </c>
      <c r="G62" t="str">
        <f>"201503000606"</f>
        <v>201503000606</v>
      </c>
      <c r="H62" t="s">
        <v>170</v>
      </c>
      <c r="I62">
        <v>0</v>
      </c>
      <c r="J62">
        <v>400</v>
      </c>
      <c r="K62">
        <v>0</v>
      </c>
      <c r="L62">
        <v>0</v>
      </c>
      <c r="M62">
        <v>0</v>
      </c>
      <c r="N62">
        <v>70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84</v>
      </c>
      <c r="W62">
        <v>588</v>
      </c>
      <c r="X62">
        <v>0</v>
      </c>
      <c r="Z62">
        <v>0</v>
      </c>
      <c r="AA62">
        <v>0</v>
      </c>
      <c r="AB62">
        <v>0</v>
      </c>
      <c r="AC62">
        <v>0</v>
      </c>
      <c r="AD62" t="s">
        <v>171</v>
      </c>
    </row>
    <row r="63" spans="1:30" x14ac:dyDescent="0.25">
      <c r="H63" t="s">
        <v>172</v>
      </c>
    </row>
    <row r="64" spans="1:30" x14ac:dyDescent="0.25">
      <c r="A64">
        <v>29</v>
      </c>
      <c r="B64">
        <v>1340</v>
      </c>
      <c r="C64" t="s">
        <v>173</v>
      </c>
      <c r="D64" t="s">
        <v>174</v>
      </c>
      <c r="E64" t="s">
        <v>175</v>
      </c>
      <c r="F64" t="s">
        <v>176</v>
      </c>
      <c r="G64" t="str">
        <f>"201410002751"</f>
        <v>201410002751</v>
      </c>
      <c r="H64" t="s">
        <v>42</v>
      </c>
      <c r="I64">
        <v>150</v>
      </c>
      <c r="J64">
        <v>0</v>
      </c>
      <c r="K64">
        <v>0</v>
      </c>
      <c r="L64">
        <v>200</v>
      </c>
      <c r="M64">
        <v>0</v>
      </c>
      <c r="N64">
        <v>70</v>
      </c>
      <c r="O64">
        <v>70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23</v>
      </c>
      <c r="W64">
        <v>161</v>
      </c>
      <c r="X64">
        <v>0</v>
      </c>
      <c r="Z64">
        <v>0</v>
      </c>
      <c r="AA64">
        <v>0</v>
      </c>
      <c r="AB64">
        <v>17</v>
      </c>
      <c r="AC64">
        <v>289</v>
      </c>
      <c r="AD64" t="s">
        <v>177</v>
      </c>
    </row>
    <row r="65" spans="1:30" x14ac:dyDescent="0.25">
      <c r="H65" t="s">
        <v>178</v>
      </c>
    </row>
    <row r="66" spans="1:30" x14ac:dyDescent="0.25">
      <c r="A66">
        <v>30</v>
      </c>
      <c r="B66">
        <v>2268</v>
      </c>
      <c r="C66" t="s">
        <v>179</v>
      </c>
      <c r="D66" t="s">
        <v>180</v>
      </c>
      <c r="E66" t="s">
        <v>137</v>
      </c>
      <c r="F66" t="s">
        <v>181</v>
      </c>
      <c r="G66" t="str">
        <f>"00331959"</f>
        <v>00331959</v>
      </c>
      <c r="H66" t="s">
        <v>182</v>
      </c>
      <c r="I66">
        <v>0</v>
      </c>
      <c r="J66">
        <v>0</v>
      </c>
      <c r="K66">
        <v>0</v>
      </c>
      <c r="L66">
        <v>200</v>
      </c>
      <c r="M66">
        <v>0</v>
      </c>
      <c r="N66">
        <v>70</v>
      </c>
      <c r="O66">
        <v>0</v>
      </c>
      <c r="P66">
        <v>30</v>
      </c>
      <c r="Q66">
        <v>0</v>
      </c>
      <c r="R66">
        <v>0</v>
      </c>
      <c r="S66">
        <v>0</v>
      </c>
      <c r="T66">
        <v>0</v>
      </c>
      <c r="U66">
        <v>0</v>
      </c>
      <c r="V66">
        <v>60</v>
      </c>
      <c r="W66">
        <v>420</v>
      </c>
      <c r="X66">
        <v>0</v>
      </c>
      <c r="Z66">
        <v>0</v>
      </c>
      <c r="AA66">
        <v>0</v>
      </c>
      <c r="AB66">
        <v>24</v>
      </c>
      <c r="AC66">
        <v>408</v>
      </c>
      <c r="AD66" t="s">
        <v>183</v>
      </c>
    </row>
    <row r="67" spans="1:30" x14ac:dyDescent="0.25">
      <c r="H67" t="s">
        <v>184</v>
      </c>
    </row>
    <row r="68" spans="1:30" x14ac:dyDescent="0.25">
      <c r="A68">
        <v>31</v>
      </c>
      <c r="B68">
        <v>368</v>
      </c>
      <c r="C68" t="s">
        <v>185</v>
      </c>
      <c r="D68" t="s">
        <v>175</v>
      </c>
      <c r="E68" t="s">
        <v>40</v>
      </c>
      <c r="F68" t="s">
        <v>186</v>
      </c>
      <c r="G68" t="str">
        <f>"00111804"</f>
        <v>00111804</v>
      </c>
      <c r="H68" t="s">
        <v>187</v>
      </c>
      <c r="I68">
        <v>0</v>
      </c>
      <c r="J68">
        <v>0</v>
      </c>
      <c r="K68">
        <v>0</v>
      </c>
      <c r="L68">
        <v>200</v>
      </c>
      <c r="M68">
        <v>0</v>
      </c>
      <c r="N68">
        <v>70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60</v>
      </c>
      <c r="W68">
        <v>420</v>
      </c>
      <c r="X68">
        <v>0</v>
      </c>
      <c r="Z68">
        <v>0</v>
      </c>
      <c r="AA68">
        <v>0</v>
      </c>
      <c r="AB68">
        <v>24</v>
      </c>
      <c r="AC68">
        <v>408</v>
      </c>
      <c r="AD68" t="s">
        <v>188</v>
      </c>
    </row>
    <row r="69" spans="1:30" x14ac:dyDescent="0.25">
      <c r="H69" t="s">
        <v>189</v>
      </c>
    </row>
    <row r="70" spans="1:30" x14ac:dyDescent="0.25">
      <c r="A70">
        <v>32</v>
      </c>
      <c r="B70">
        <v>2243</v>
      </c>
      <c r="C70" t="s">
        <v>190</v>
      </c>
      <c r="D70" t="s">
        <v>54</v>
      </c>
      <c r="E70" t="s">
        <v>94</v>
      </c>
      <c r="F70" t="s">
        <v>191</v>
      </c>
      <c r="G70" t="str">
        <f>"00010759"</f>
        <v>00010759</v>
      </c>
      <c r="H70" t="s">
        <v>192</v>
      </c>
      <c r="I70">
        <v>0</v>
      </c>
      <c r="J70">
        <v>400</v>
      </c>
      <c r="K70">
        <v>0</v>
      </c>
      <c r="L70">
        <v>0</v>
      </c>
      <c r="M70">
        <v>0</v>
      </c>
      <c r="N70">
        <v>70</v>
      </c>
      <c r="O70">
        <v>30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84</v>
      </c>
      <c r="W70">
        <v>588</v>
      </c>
      <c r="X70">
        <v>0</v>
      </c>
      <c r="Z70">
        <v>0</v>
      </c>
      <c r="AA70">
        <v>0</v>
      </c>
      <c r="AB70">
        <v>0</v>
      </c>
      <c r="AC70">
        <v>0</v>
      </c>
      <c r="AD70" t="s">
        <v>193</v>
      </c>
    </row>
    <row r="71" spans="1:30" x14ac:dyDescent="0.25">
      <c r="H71" t="s">
        <v>194</v>
      </c>
    </row>
    <row r="72" spans="1:30" x14ac:dyDescent="0.25">
      <c r="A72">
        <v>33</v>
      </c>
      <c r="B72">
        <v>3924</v>
      </c>
      <c r="C72" t="s">
        <v>195</v>
      </c>
      <c r="D72" t="s">
        <v>175</v>
      </c>
      <c r="E72" t="s">
        <v>196</v>
      </c>
      <c r="F72" t="s">
        <v>197</v>
      </c>
      <c r="G72" t="str">
        <f>"201504001296"</f>
        <v>201504001296</v>
      </c>
      <c r="H72" t="s">
        <v>198</v>
      </c>
      <c r="I72">
        <v>0</v>
      </c>
      <c r="J72">
        <v>0</v>
      </c>
      <c r="K72">
        <v>200</v>
      </c>
      <c r="L72">
        <v>0</v>
      </c>
      <c r="M72">
        <v>100</v>
      </c>
      <c r="N72">
        <v>70</v>
      </c>
      <c r="O72">
        <v>0</v>
      </c>
      <c r="P72">
        <v>30</v>
      </c>
      <c r="Q72">
        <v>70</v>
      </c>
      <c r="R72">
        <v>0</v>
      </c>
      <c r="S72">
        <v>0</v>
      </c>
      <c r="T72">
        <v>0</v>
      </c>
      <c r="U72">
        <v>0</v>
      </c>
      <c r="V72">
        <v>84</v>
      </c>
      <c r="W72">
        <v>588</v>
      </c>
      <c r="X72">
        <v>0</v>
      </c>
      <c r="Z72">
        <v>0</v>
      </c>
      <c r="AA72">
        <v>0</v>
      </c>
      <c r="AB72">
        <v>0</v>
      </c>
      <c r="AC72">
        <v>0</v>
      </c>
      <c r="AD72" t="s">
        <v>199</v>
      </c>
    </row>
    <row r="73" spans="1:30" x14ac:dyDescent="0.25">
      <c r="H73" t="s">
        <v>200</v>
      </c>
    </row>
    <row r="74" spans="1:30" x14ac:dyDescent="0.25">
      <c r="A74">
        <v>34</v>
      </c>
      <c r="B74">
        <v>1728</v>
      </c>
      <c r="C74" t="s">
        <v>201</v>
      </c>
      <c r="D74" t="s">
        <v>202</v>
      </c>
      <c r="E74" t="s">
        <v>40</v>
      </c>
      <c r="F74" t="s">
        <v>203</v>
      </c>
      <c r="G74" t="str">
        <f>"201409000187"</f>
        <v>201409000187</v>
      </c>
      <c r="H74" t="s">
        <v>90</v>
      </c>
      <c r="I74">
        <v>0</v>
      </c>
      <c r="J74">
        <v>0</v>
      </c>
      <c r="K74">
        <v>0</v>
      </c>
      <c r="L74">
        <v>200</v>
      </c>
      <c r="M74">
        <v>0</v>
      </c>
      <c r="N74">
        <v>30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66</v>
      </c>
      <c r="W74">
        <v>462</v>
      </c>
      <c r="X74">
        <v>0</v>
      </c>
      <c r="Z74">
        <v>0</v>
      </c>
      <c r="AA74">
        <v>0</v>
      </c>
      <c r="AB74">
        <v>18</v>
      </c>
      <c r="AC74">
        <v>306</v>
      </c>
      <c r="AD74" t="s">
        <v>204</v>
      </c>
    </row>
    <row r="75" spans="1:30" x14ac:dyDescent="0.25">
      <c r="H75" t="s">
        <v>205</v>
      </c>
    </row>
    <row r="76" spans="1:30" x14ac:dyDescent="0.25">
      <c r="A76">
        <v>35</v>
      </c>
      <c r="B76">
        <v>1617</v>
      </c>
      <c r="C76" t="s">
        <v>206</v>
      </c>
      <c r="D76" t="s">
        <v>207</v>
      </c>
      <c r="E76" t="s">
        <v>202</v>
      </c>
      <c r="F76" t="s">
        <v>208</v>
      </c>
      <c r="G76" t="str">
        <f>"200903000051"</f>
        <v>200903000051</v>
      </c>
      <c r="H76" t="s">
        <v>209</v>
      </c>
      <c r="I76">
        <v>0</v>
      </c>
      <c r="J76">
        <v>0</v>
      </c>
      <c r="K76">
        <v>0</v>
      </c>
      <c r="L76">
        <v>200</v>
      </c>
      <c r="M76">
        <v>30</v>
      </c>
      <c r="N76">
        <v>70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60</v>
      </c>
      <c r="W76">
        <v>420</v>
      </c>
      <c r="X76">
        <v>0</v>
      </c>
      <c r="Z76">
        <v>0</v>
      </c>
      <c r="AA76">
        <v>0</v>
      </c>
      <c r="AB76">
        <v>24</v>
      </c>
      <c r="AC76">
        <v>408</v>
      </c>
      <c r="AD76" t="s">
        <v>210</v>
      </c>
    </row>
    <row r="77" spans="1:30" x14ac:dyDescent="0.25">
      <c r="H77" t="s">
        <v>211</v>
      </c>
    </row>
    <row r="78" spans="1:30" x14ac:dyDescent="0.25">
      <c r="A78">
        <v>36</v>
      </c>
      <c r="B78">
        <v>2347</v>
      </c>
      <c r="C78" t="s">
        <v>212</v>
      </c>
      <c r="D78" t="s">
        <v>94</v>
      </c>
      <c r="E78" t="s">
        <v>213</v>
      </c>
      <c r="F78" t="s">
        <v>214</v>
      </c>
      <c r="G78" t="str">
        <f>"201504003963"</f>
        <v>201504003963</v>
      </c>
      <c r="H78" t="s">
        <v>215</v>
      </c>
      <c r="I78">
        <v>0</v>
      </c>
      <c r="J78">
        <v>0</v>
      </c>
      <c r="K78">
        <v>0</v>
      </c>
      <c r="L78">
        <v>200</v>
      </c>
      <c r="M78">
        <v>0</v>
      </c>
      <c r="N78">
        <v>70</v>
      </c>
      <c r="O78">
        <v>0</v>
      </c>
      <c r="P78">
        <v>0</v>
      </c>
      <c r="Q78">
        <v>30</v>
      </c>
      <c r="R78">
        <v>0</v>
      </c>
      <c r="S78">
        <v>0</v>
      </c>
      <c r="T78">
        <v>0</v>
      </c>
      <c r="U78">
        <v>0</v>
      </c>
      <c r="V78">
        <v>56</v>
      </c>
      <c r="W78">
        <v>392</v>
      </c>
      <c r="X78">
        <v>0</v>
      </c>
      <c r="Z78">
        <v>0</v>
      </c>
      <c r="AA78">
        <v>0</v>
      </c>
      <c r="AB78">
        <v>24</v>
      </c>
      <c r="AC78">
        <v>408</v>
      </c>
      <c r="AD78" t="s">
        <v>216</v>
      </c>
    </row>
    <row r="79" spans="1:30" x14ac:dyDescent="0.25">
      <c r="H79" t="s">
        <v>217</v>
      </c>
    </row>
    <row r="80" spans="1:30" x14ac:dyDescent="0.25">
      <c r="A80">
        <v>37</v>
      </c>
      <c r="B80">
        <v>113</v>
      </c>
      <c r="C80" t="s">
        <v>218</v>
      </c>
      <c r="D80" t="s">
        <v>219</v>
      </c>
      <c r="E80" t="s">
        <v>20</v>
      </c>
      <c r="F80" t="s">
        <v>220</v>
      </c>
      <c r="G80" t="str">
        <f>"201410007641"</f>
        <v>201410007641</v>
      </c>
      <c r="H80" t="s">
        <v>221</v>
      </c>
      <c r="I80">
        <v>0</v>
      </c>
      <c r="J80">
        <v>0</v>
      </c>
      <c r="K80">
        <v>0</v>
      </c>
      <c r="L80">
        <v>200</v>
      </c>
      <c r="M80">
        <v>0</v>
      </c>
      <c r="N80">
        <v>70</v>
      </c>
      <c r="O80">
        <v>30</v>
      </c>
      <c r="P80">
        <v>0</v>
      </c>
      <c r="Q80">
        <v>0</v>
      </c>
      <c r="R80">
        <v>0</v>
      </c>
      <c r="S80">
        <v>0</v>
      </c>
      <c r="T80">
        <v>30</v>
      </c>
      <c r="U80">
        <v>0</v>
      </c>
      <c r="V80">
        <v>60</v>
      </c>
      <c r="W80">
        <v>420</v>
      </c>
      <c r="X80">
        <v>0</v>
      </c>
      <c r="Z80">
        <v>0</v>
      </c>
      <c r="AA80">
        <v>0</v>
      </c>
      <c r="AB80">
        <v>24</v>
      </c>
      <c r="AC80">
        <v>408</v>
      </c>
      <c r="AD80" t="s">
        <v>222</v>
      </c>
    </row>
    <row r="81" spans="1:30" x14ac:dyDescent="0.25">
      <c r="H81" t="s">
        <v>223</v>
      </c>
    </row>
    <row r="82" spans="1:30" x14ac:dyDescent="0.25">
      <c r="A82">
        <v>38</v>
      </c>
      <c r="B82">
        <v>2469</v>
      </c>
      <c r="C82" t="s">
        <v>224</v>
      </c>
      <c r="D82" t="s">
        <v>80</v>
      </c>
      <c r="E82" t="s">
        <v>225</v>
      </c>
      <c r="F82" t="s">
        <v>226</v>
      </c>
      <c r="G82" t="str">
        <f>"201402012465"</f>
        <v>201402012465</v>
      </c>
      <c r="H82" t="s">
        <v>227</v>
      </c>
      <c r="I82">
        <v>150</v>
      </c>
      <c r="J82">
        <v>0</v>
      </c>
      <c r="K82">
        <v>0</v>
      </c>
      <c r="L82">
        <v>260</v>
      </c>
      <c r="M82">
        <v>0</v>
      </c>
      <c r="N82">
        <v>0</v>
      </c>
      <c r="O82">
        <v>0</v>
      </c>
      <c r="P82">
        <v>30</v>
      </c>
      <c r="Q82">
        <v>0</v>
      </c>
      <c r="R82">
        <v>0</v>
      </c>
      <c r="S82">
        <v>0</v>
      </c>
      <c r="T82">
        <v>0</v>
      </c>
      <c r="U82">
        <v>0</v>
      </c>
      <c r="V82">
        <v>84</v>
      </c>
      <c r="W82">
        <v>588</v>
      </c>
      <c r="X82">
        <v>0</v>
      </c>
      <c r="Z82">
        <v>0</v>
      </c>
      <c r="AA82">
        <v>0</v>
      </c>
      <c r="AB82">
        <v>0</v>
      </c>
      <c r="AC82">
        <v>0</v>
      </c>
      <c r="AD82" t="s">
        <v>228</v>
      </c>
    </row>
    <row r="83" spans="1:30" x14ac:dyDescent="0.25">
      <c r="H83" t="s">
        <v>229</v>
      </c>
    </row>
    <row r="84" spans="1:30" x14ac:dyDescent="0.25">
      <c r="A84">
        <v>39</v>
      </c>
      <c r="B84">
        <v>287</v>
      </c>
      <c r="C84" t="s">
        <v>230</v>
      </c>
      <c r="D84" t="s">
        <v>231</v>
      </c>
      <c r="E84" t="s">
        <v>60</v>
      </c>
      <c r="F84" t="s">
        <v>232</v>
      </c>
      <c r="G84" t="str">
        <f>"201408000247"</f>
        <v>201408000247</v>
      </c>
      <c r="H84" t="s">
        <v>233</v>
      </c>
      <c r="I84">
        <v>0</v>
      </c>
      <c r="J84">
        <v>0</v>
      </c>
      <c r="K84">
        <v>0</v>
      </c>
      <c r="L84">
        <v>260</v>
      </c>
      <c r="M84">
        <v>0</v>
      </c>
      <c r="N84">
        <v>70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73</v>
      </c>
      <c r="W84">
        <v>511</v>
      </c>
      <c r="X84">
        <v>0</v>
      </c>
      <c r="Z84">
        <v>0</v>
      </c>
      <c r="AA84">
        <v>0</v>
      </c>
      <c r="AB84">
        <v>11</v>
      </c>
      <c r="AC84">
        <v>187</v>
      </c>
      <c r="AD84" t="s">
        <v>234</v>
      </c>
    </row>
    <row r="85" spans="1:30" x14ac:dyDescent="0.25">
      <c r="H85" t="s">
        <v>235</v>
      </c>
    </row>
    <row r="86" spans="1:30" x14ac:dyDescent="0.25">
      <c r="A86">
        <v>40</v>
      </c>
      <c r="B86">
        <v>4490</v>
      </c>
      <c r="C86" t="s">
        <v>236</v>
      </c>
      <c r="D86" t="s">
        <v>15</v>
      </c>
      <c r="E86" t="s">
        <v>237</v>
      </c>
      <c r="F86" t="s">
        <v>238</v>
      </c>
      <c r="G86" t="str">
        <f>"00150692"</f>
        <v>00150692</v>
      </c>
      <c r="H86" t="s">
        <v>239</v>
      </c>
      <c r="I86">
        <v>0</v>
      </c>
      <c r="J86">
        <v>400</v>
      </c>
      <c r="K86">
        <v>0</v>
      </c>
      <c r="L86">
        <v>0</v>
      </c>
      <c r="M86">
        <v>0</v>
      </c>
      <c r="N86">
        <v>30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84</v>
      </c>
      <c r="W86">
        <v>588</v>
      </c>
      <c r="X86">
        <v>0</v>
      </c>
      <c r="Z86">
        <v>0</v>
      </c>
      <c r="AA86">
        <v>0</v>
      </c>
      <c r="AB86">
        <v>0</v>
      </c>
      <c r="AC86">
        <v>0</v>
      </c>
      <c r="AD86" t="s">
        <v>240</v>
      </c>
    </row>
    <row r="87" spans="1:30" x14ac:dyDescent="0.25">
      <c r="H87" t="s">
        <v>241</v>
      </c>
    </row>
    <row r="88" spans="1:30" x14ac:dyDescent="0.25">
      <c r="A88">
        <v>41</v>
      </c>
      <c r="B88">
        <v>4852</v>
      </c>
      <c r="C88" t="s">
        <v>242</v>
      </c>
      <c r="D88" t="s">
        <v>243</v>
      </c>
      <c r="E88" t="s">
        <v>244</v>
      </c>
      <c r="F88" t="s">
        <v>245</v>
      </c>
      <c r="G88" t="str">
        <f>"00367756"</f>
        <v>00367756</v>
      </c>
      <c r="H88" t="s">
        <v>246</v>
      </c>
      <c r="I88">
        <v>150</v>
      </c>
      <c r="J88">
        <v>0</v>
      </c>
      <c r="K88">
        <v>0</v>
      </c>
      <c r="L88">
        <v>0</v>
      </c>
      <c r="M88">
        <v>0</v>
      </c>
      <c r="N88">
        <v>30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60</v>
      </c>
      <c r="W88">
        <v>420</v>
      </c>
      <c r="X88">
        <v>0</v>
      </c>
      <c r="Z88">
        <v>0</v>
      </c>
      <c r="AA88">
        <v>0</v>
      </c>
      <c r="AB88">
        <v>24</v>
      </c>
      <c r="AC88">
        <v>408</v>
      </c>
      <c r="AD88" t="s">
        <v>247</v>
      </c>
    </row>
    <row r="89" spans="1:30" x14ac:dyDescent="0.25">
      <c r="H89" t="s">
        <v>248</v>
      </c>
    </row>
    <row r="90" spans="1:30" x14ac:dyDescent="0.25">
      <c r="A90">
        <v>42</v>
      </c>
      <c r="B90">
        <v>848</v>
      </c>
      <c r="C90" t="s">
        <v>249</v>
      </c>
      <c r="D90" t="s">
        <v>19</v>
      </c>
      <c r="E90" t="s">
        <v>85</v>
      </c>
      <c r="F90" t="s">
        <v>250</v>
      </c>
      <c r="G90" t="str">
        <f>"200801003489"</f>
        <v>200801003489</v>
      </c>
      <c r="H90" t="s">
        <v>192</v>
      </c>
      <c r="I90">
        <v>0</v>
      </c>
      <c r="J90">
        <v>400</v>
      </c>
      <c r="K90">
        <v>0</v>
      </c>
      <c r="L90">
        <v>0</v>
      </c>
      <c r="M90">
        <v>0</v>
      </c>
      <c r="N90">
        <v>50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84</v>
      </c>
      <c r="W90">
        <v>588</v>
      </c>
      <c r="X90">
        <v>0</v>
      </c>
      <c r="Z90">
        <v>0</v>
      </c>
      <c r="AA90">
        <v>0</v>
      </c>
      <c r="AB90">
        <v>0</v>
      </c>
      <c r="AC90">
        <v>0</v>
      </c>
      <c r="AD90" t="s">
        <v>251</v>
      </c>
    </row>
    <row r="91" spans="1:30" x14ac:dyDescent="0.25">
      <c r="H91" t="s">
        <v>252</v>
      </c>
    </row>
    <row r="92" spans="1:30" x14ac:dyDescent="0.25">
      <c r="A92">
        <v>43</v>
      </c>
      <c r="B92">
        <v>2922</v>
      </c>
      <c r="C92" t="s">
        <v>253</v>
      </c>
      <c r="D92" t="s">
        <v>175</v>
      </c>
      <c r="E92" t="s">
        <v>244</v>
      </c>
      <c r="F92" t="s">
        <v>254</v>
      </c>
      <c r="G92" t="str">
        <f>"201402005050"</f>
        <v>201402005050</v>
      </c>
      <c r="H92" t="s">
        <v>255</v>
      </c>
      <c r="I92">
        <v>0</v>
      </c>
      <c r="J92">
        <v>0</v>
      </c>
      <c r="K92">
        <v>0</v>
      </c>
      <c r="L92">
        <v>200</v>
      </c>
      <c r="M92">
        <v>0</v>
      </c>
      <c r="N92">
        <v>70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84</v>
      </c>
      <c r="W92">
        <v>588</v>
      </c>
      <c r="X92">
        <v>0</v>
      </c>
      <c r="Z92">
        <v>1</v>
      </c>
      <c r="AA92">
        <v>0</v>
      </c>
      <c r="AB92">
        <v>0</v>
      </c>
      <c r="AC92">
        <v>0</v>
      </c>
      <c r="AD92" t="s">
        <v>256</v>
      </c>
    </row>
    <row r="93" spans="1:30" x14ac:dyDescent="0.25">
      <c r="H93" t="s">
        <v>257</v>
      </c>
    </row>
    <row r="94" spans="1:30" x14ac:dyDescent="0.25">
      <c r="A94">
        <v>44</v>
      </c>
      <c r="B94">
        <v>891</v>
      </c>
      <c r="C94" t="s">
        <v>258</v>
      </c>
      <c r="D94" t="s">
        <v>259</v>
      </c>
      <c r="E94" t="s">
        <v>94</v>
      </c>
      <c r="F94" t="s">
        <v>260</v>
      </c>
      <c r="G94" t="str">
        <f>"201410006018"</f>
        <v>201410006018</v>
      </c>
      <c r="H94" t="s">
        <v>261</v>
      </c>
      <c r="I94">
        <v>0</v>
      </c>
      <c r="J94">
        <v>0</v>
      </c>
      <c r="K94">
        <v>0</v>
      </c>
      <c r="L94">
        <v>0</v>
      </c>
      <c r="M94">
        <v>100</v>
      </c>
      <c r="N94">
        <v>70</v>
      </c>
      <c r="O94">
        <v>30</v>
      </c>
      <c r="P94">
        <v>30</v>
      </c>
      <c r="Q94">
        <v>0</v>
      </c>
      <c r="R94">
        <v>0</v>
      </c>
      <c r="S94">
        <v>0</v>
      </c>
      <c r="T94">
        <v>0</v>
      </c>
      <c r="U94">
        <v>0</v>
      </c>
      <c r="V94">
        <v>60</v>
      </c>
      <c r="W94">
        <v>420</v>
      </c>
      <c r="X94">
        <v>0</v>
      </c>
      <c r="Z94">
        <v>0</v>
      </c>
      <c r="AA94">
        <v>0</v>
      </c>
      <c r="AB94">
        <v>24</v>
      </c>
      <c r="AC94">
        <v>408</v>
      </c>
      <c r="AD94" t="s">
        <v>262</v>
      </c>
    </row>
    <row r="95" spans="1:30" x14ac:dyDescent="0.25">
      <c r="H95" t="s">
        <v>263</v>
      </c>
    </row>
    <row r="96" spans="1:30" x14ac:dyDescent="0.25">
      <c r="A96">
        <v>45</v>
      </c>
      <c r="B96">
        <v>3932</v>
      </c>
      <c r="C96" t="s">
        <v>264</v>
      </c>
      <c r="D96" t="s">
        <v>265</v>
      </c>
      <c r="E96" t="s">
        <v>94</v>
      </c>
      <c r="F96" t="s">
        <v>266</v>
      </c>
      <c r="G96" t="str">
        <f>"201410004001"</f>
        <v>201410004001</v>
      </c>
      <c r="H96" t="s">
        <v>267</v>
      </c>
      <c r="I96">
        <v>0</v>
      </c>
      <c r="J96">
        <v>0</v>
      </c>
      <c r="K96">
        <v>0</v>
      </c>
      <c r="L96">
        <v>0</v>
      </c>
      <c r="M96">
        <v>0</v>
      </c>
      <c r="N96">
        <v>30</v>
      </c>
      <c r="O96">
        <v>0</v>
      </c>
      <c r="P96">
        <v>0</v>
      </c>
      <c r="Q96">
        <v>0</v>
      </c>
      <c r="R96">
        <v>0</v>
      </c>
      <c r="S96">
        <v>70</v>
      </c>
      <c r="T96">
        <v>30</v>
      </c>
      <c r="U96">
        <v>0</v>
      </c>
      <c r="V96">
        <v>60</v>
      </c>
      <c r="W96">
        <v>420</v>
      </c>
      <c r="X96">
        <v>0</v>
      </c>
      <c r="Z96">
        <v>0</v>
      </c>
      <c r="AA96">
        <v>0</v>
      </c>
      <c r="AB96">
        <v>24</v>
      </c>
      <c r="AC96">
        <v>408</v>
      </c>
      <c r="AD96" t="s">
        <v>268</v>
      </c>
    </row>
    <row r="97" spans="1:30" x14ac:dyDescent="0.25">
      <c r="H97" t="s">
        <v>269</v>
      </c>
    </row>
    <row r="98" spans="1:30" x14ac:dyDescent="0.25">
      <c r="A98">
        <v>46</v>
      </c>
      <c r="B98">
        <v>3729</v>
      </c>
      <c r="C98" t="s">
        <v>270</v>
      </c>
      <c r="D98" t="s">
        <v>196</v>
      </c>
      <c r="E98" t="s">
        <v>175</v>
      </c>
      <c r="F98" t="s">
        <v>271</v>
      </c>
      <c r="G98" t="str">
        <f>"201410008051"</f>
        <v>201410008051</v>
      </c>
      <c r="H98">
        <v>781</v>
      </c>
      <c r="I98">
        <v>0</v>
      </c>
      <c r="J98">
        <v>0</v>
      </c>
      <c r="K98">
        <v>0</v>
      </c>
      <c r="L98">
        <v>260</v>
      </c>
      <c r="M98">
        <v>0</v>
      </c>
      <c r="N98">
        <v>70</v>
      </c>
      <c r="O98">
        <v>0</v>
      </c>
      <c r="P98">
        <v>50</v>
      </c>
      <c r="Q98">
        <v>50</v>
      </c>
      <c r="R98">
        <v>0</v>
      </c>
      <c r="S98">
        <v>0</v>
      </c>
      <c r="T98">
        <v>0</v>
      </c>
      <c r="U98">
        <v>0</v>
      </c>
      <c r="V98">
        <v>84</v>
      </c>
      <c r="W98">
        <v>588</v>
      </c>
      <c r="X98">
        <v>0</v>
      </c>
      <c r="Z98">
        <v>0</v>
      </c>
      <c r="AA98">
        <v>0</v>
      </c>
      <c r="AB98">
        <v>0</v>
      </c>
      <c r="AC98">
        <v>0</v>
      </c>
      <c r="AD98">
        <v>1799</v>
      </c>
    </row>
    <row r="99" spans="1:30" x14ac:dyDescent="0.25">
      <c r="H99" t="s">
        <v>272</v>
      </c>
    </row>
    <row r="100" spans="1:30" x14ac:dyDescent="0.25">
      <c r="A100">
        <v>47</v>
      </c>
      <c r="B100">
        <v>617</v>
      </c>
      <c r="C100" t="s">
        <v>273</v>
      </c>
      <c r="D100" t="s">
        <v>53</v>
      </c>
      <c r="E100" t="s">
        <v>225</v>
      </c>
      <c r="F100" t="s">
        <v>274</v>
      </c>
      <c r="G100" t="str">
        <f>"201402007742"</f>
        <v>201402007742</v>
      </c>
      <c r="H100" t="s">
        <v>275</v>
      </c>
      <c r="I100">
        <v>150</v>
      </c>
      <c r="J100">
        <v>0</v>
      </c>
      <c r="K100">
        <v>0</v>
      </c>
      <c r="L100">
        <v>200</v>
      </c>
      <c r="M100">
        <v>0</v>
      </c>
      <c r="N100">
        <v>70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84</v>
      </c>
      <c r="W100">
        <v>588</v>
      </c>
      <c r="X100">
        <v>0</v>
      </c>
      <c r="Z100">
        <v>0</v>
      </c>
      <c r="AA100">
        <v>0</v>
      </c>
      <c r="AB100">
        <v>0</v>
      </c>
      <c r="AC100">
        <v>0</v>
      </c>
      <c r="AD100" t="s">
        <v>276</v>
      </c>
    </row>
    <row r="101" spans="1:30" x14ac:dyDescent="0.25">
      <c r="H101" t="s">
        <v>277</v>
      </c>
    </row>
    <row r="102" spans="1:30" x14ac:dyDescent="0.25">
      <c r="A102">
        <v>48</v>
      </c>
      <c r="B102">
        <v>177</v>
      </c>
      <c r="C102" t="s">
        <v>278</v>
      </c>
      <c r="D102" t="s">
        <v>137</v>
      </c>
      <c r="E102" t="s">
        <v>20</v>
      </c>
      <c r="F102" t="s">
        <v>279</v>
      </c>
      <c r="G102" t="str">
        <f>"201409000320"</f>
        <v>201409000320</v>
      </c>
      <c r="H102" t="s">
        <v>280</v>
      </c>
      <c r="I102">
        <v>0</v>
      </c>
      <c r="J102">
        <v>0</v>
      </c>
      <c r="K102">
        <v>0</v>
      </c>
      <c r="L102">
        <v>0</v>
      </c>
      <c r="M102">
        <v>100</v>
      </c>
      <c r="N102">
        <v>70</v>
      </c>
      <c r="O102">
        <v>0</v>
      </c>
      <c r="P102">
        <v>30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60</v>
      </c>
      <c r="W102">
        <v>420</v>
      </c>
      <c r="X102">
        <v>0</v>
      </c>
      <c r="Z102">
        <v>0</v>
      </c>
      <c r="AA102">
        <v>0</v>
      </c>
      <c r="AB102">
        <v>24</v>
      </c>
      <c r="AC102">
        <v>408</v>
      </c>
      <c r="AD102" t="s">
        <v>281</v>
      </c>
    </row>
    <row r="103" spans="1:30" x14ac:dyDescent="0.25">
      <c r="H103" t="s">
        <v>282</v>
      </c>
    </row>
    <row r="104" spans="1:30" x14ac:dyDescent="0.25">
      <c r="A104">
        <v>49</v>
      </c>
      <c r="B104">
        <v>437</v>
      </c>
      <c r="C104" t="s">
        <v>283</v>
      </c>
      <c r="D104" t="s">
        <v>175</v>
      </c>
      <c r="E104" t="s">
        <v>40</v>
      </c>
      <c r="F104" t="s">
        <v>284</v>
      </c>
      <c r="G104" t="str">
        <f>"201210000122"</f>
        <v>201210000122</v>
      </c>
      <c r="H104" t="s">
        <v>285</v>
      </c>
      <c r="I104">
        <v>150</v>
      </c>
      <c r="J104">
        <v>0</v>
      </c>
      <c r="K104">
        <v>0</v>
      </c>
      <c r="L104">
        <v>200</v>
      </c>
      <c r="M104">
        <v>0</v>
      </c>
      <c r="N104">
        <v>30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84</v>
      </c>
      <c r="W104">
        <v>588</v>
      </c>
      <c r="X104">
        <v>0</v>
      </c>
      <c r="Z104">
        <v>0</v>
      </c>
      <c r="AA104">
        <v>0</v>
      </c>
      <c r="AB104">
        <v>0</v>
      </c>
      <c r="AC104">
        <v>0</v>
      </c>
      <c r="AD104" t="s">
        <v>286</v>
      </c>
    </row>
    <row r="105" spans="1:30" x14ac:dyDescent="0.25">
      <c r="H105">
        <v>1028</v>
      </c>
    </row>
    <row r="106" spans="1:30" x14ac:dyDescent="0.25">
      <c r="A106">
        <v>50</v>
      </c>
      <c r="B106">
        <v>5208</v>
      </c>
      <c r="C106" t="s">
        <v>287</v>
      </c>
      <c r="D106" t="s">
        <v>53</v>
      </c>
      <c r="E106" t="s">
        <v>26</v>
      </c>
      <c r="F106" t="s">
        <v>288</v>
      </c>
      <c r="G106" t="str">
        <f>"201402010502"</f>
        <v>201402010502</v>
      </c>
      <c r="H106" t="s">
        <v>289</v>
      </c>
      <c r="I106">
        <v>0</v>
      </c>
      <c r="J106">
        <v>0</v>
      </c>
      <c r="K106">
        <v>0</v>
      </c>
      <c r="L106">
        <v>200</v>
      </c>
      <c r="M106">
        <v>0</v>
      </c>
      <c r="N106">
        <v>70</v>
      </c>
      <c r="O106">
        <v>0</v>
      </c>
      <c r="P106">
        <v>50</v>
      </c>
      <c r="Q106">
        <v>0</v>
      </c>
      <c r="R106">
        <v>30</v>
      </c>
      <c r="S106">
        <v>0</v>
      </c>
      <c r="T106">
        <v>0</v>
      </c>
      <c r="U106">
        <v>0</v>
      </c>
      <c r="V106">
        <v>84</v>
      </c>
      <c r="W106">
        <v>588</v>
      </c>
      <c r="X106">
        <v>0</v>
      </c>
      <c r="Z106">
        <v>0</v>
      </c>
      <c r="AA106">
        <v>0</v>
      </c>
      <c r="AB106">
        <v>0</v>
      </c>
      <c r="AC106">
        <v>0</v>
      </c>
      <c r="AD106" t="s">
        <v>290</v>
      </c>
    </row>
    <row r="107" spans="1:30" x14ac:dyDescent="0.25">
      <c r="H107" t="s">
        <v>291</v>
      </c>
    </row>
    <row r="108" spans="1:30" x14ac:dyDescent="0.25">
      <c r="A108">
        <v>51</v>
      </c>
      <c r="B108">
        <v>1367</v>
      </c>
      <c r="C108" t="s">
        <v>292</v>
      </c>
      <c r="D108" t="s">
        <v>293</v>
      </c>
      <c r="E108" t="s">
        <v>244</v>
      </c>
      <c r="F108" t="s">
        <v>294</v>
      </c>
      <c r="G108" t="str">
        <f>"00268088"</f>
        <v>00268088</v>
      </c>
      <c r="H108" t="s">
        <v>209</v>
      </c>
      <c r="I108">
        <v>0</v>
      </c>
      <c r="J108">
        <v>0</v>
      </c>
      <c r="K108">
        <v>0</v>
      </c>
      <c r="L108">
        <v>200</v>
      </c>
      <c r="M108">
        <v>0</v>
      </c>
      <c r="N108">
        <v>30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60</v>
      </c>
      <c r="W108">
        <v>420</v>
      </c>
      <c r="X108">
        <v>0</v>
      </c>
      <c r="Z108">
        <v>0</v>
      </c>
      <c r="AA108">
        <v>0</v>
      </c>
      <c r="AB108">
        <v>24</v>
      </c>
      <c r="AC108">
        <v>408</v>
      </c>
      <c r="AD108" t="s">
        <v>295</v>
      </c>
    </row>
    <row r="109" spans="1:30" x14ac:dyDescent="0.25">
      <c r="H109" t="s">
        <v>296</v>
      </c>
    </row>
    <row r="110" spans="1:30" x14ac:dyDescent="0.25">
      <c r="A110">
        <v>52</v>
      </c>
      <c r="B110">
        <v>302</v>
      </c>
      <c r="C110" t="s">
        <v>297</v>
      </c>
      <c r="D110" t="s">
        <v>231</v>
      </c>
      <c r="E110" t="s">
        <v>53</v>
      </c>
      <c r="F110" t="s">
        <v>298</v>
      </c>
      <c r="G110" t="str">
        <f>"201409003909"</f>
        <v>201409003909</v>
      </c>
      <c r="H110" t="s">
        <v>299</v>
      </c>
      <c r="I110">
        <v>0</v>
      </c>
      <c r="J110">
        <v>0</v>
      </c>
      <c r="K110">
        <v>0</v>
      </c>
      <c r="L110">
        <v>200</v>
      </c>
      <c r="M110">
        <v>0</v>
      </c>
      <c r="N110">
        <v>70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52</v>
      </c>
      <c r="W110">
        <v>364</v>
      </c>
      <c r="X110">
        <v>0</v>
      </c>
      <c r="Z110">
        <v>0</v>
      </c>
      <c r="AA110">
        <v>0</v>
      </c>
      <c r="AB110">
        <v>24</v>
      </c>
      <c r="AC110">
        <v>408</v>
      </c>
      <c r="AD110" t="s">
        <v>300</v>
      </c>
    </row>
    <row r="111" spans="1:30" x14ac:dyDescent="0.25">
      <c r="H111" t="s">
        <v>301</v>
      </c>
    </row>
    <row r="112" spans="1:30" x14ac:dyDescent="0.25">
      <c r="A112">
        <v>53</v>
      </c>
      <c r="B112">
        <v>4883</v>
      </c>
      <c r="C112" t="s">
        <v>302</v>
      </c>
      <c r="D112" t="s">
        <v>303</v>
      </c>
      <c r="E112" t="s">
        <v>196</v>
      </c>
      <c r="F112" t="s">
        <v>304</v>
      </c>
      <c r="G112" t="str">
        <f>"00365705"</f>
        <v>00365705</v>
      </c>
      <c r="H112" t="s">
        <v>305</v>
      </c>
      <c r="I112">
        <v>0</v>
      </c>
      <c r="J112">
        <v>0</v>
      </c>
      <c r="K112">
        <v>0</v>
      </c>
      <c r="L112">
        <v>200</v>
      </c>
      <c r="M112">
        <v>0</v>
      </c>
      <c r="N112">
        <v>30</v>
      </c>
      <c r="O112">
        <v>0</v>
      </c>
      <c r="P112">
        <v>70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72</v>
      </c>
      <c r="W112">
        <v>504</v>
      </c>
      <c r="X112">
        <v>0</v>
      </c>
      <c r="Z112">
        <v>0</v>
      </c>
      <c r="AA112">
        <v>0</v>
      </c>
      <c r="AB112">
        <v>12</v>
      </c>
      <c r="AC112">
        <v>204</v>
      </c>
      <c r="AD112" t="s">
        <v>306</v>
      </c>
    </row>
    <row r="113" spans="1:30" x14ac:dyDescent="0.25">
      <c r="H113">
        <v>1027</v>
      </c>
    </row>
    <row r="114" spans="1:30" x14ac:dyDescent="0.25">
      <c r="A114">
        <v>54</v>
      </c>
      <c r="B114">
        <v>1932</v>
      </c>
      <c r="C114" t="s">
        <v>307</v>
      </c>
      <c r="D114" t="s">
        <v>308</v>
      </c>
      <c r="E114" t="s">
        <v>54</v>
      </c>
      <c r="F114" t="s">
        <v>309</v>
      </c>
      <c r="G114" t="str">
        <f>"201410010301"</f>
        <v>201410010301</v>
      </c>
      <c r="H114" t="s">
        <v>165</v>
      </c>
      <c r="I114">
        <v>0</v>
      </c>
      <c r="J114">
        <v>0</v>
      </c>
      <c r="K114">
        <v>0</v>
      </c>
      <c r="L114">
        <v>200</v>
      </c>
      <c r="M114">
        <v>0</v>
      </c>
      <c r="N114">
        <v>70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84</v>
      </c>
      <c r="W114">
        <v>588</v>
      </c>
      <c r="X114">
        <v>0</v>
      </c>
      <c r="Z114">
        <v>0</v>
      </c>
      <c r="AA114">
        <v>0</v>
      </c>
      <c r="AB114">
        <v>0</v>
      </c>
      <c r="AC114">
        <v>0</v>
      </c>
      <c r="AD114" t="s">
        <v>310</v>
      </c>
    </row>
    <row r="115" spans="1:30" x14ac:dyDescent="0.25">
      <c r="H115" t="s">
        <v>311</v>
      </c>
    </row>
    <row r="116" spans="1:30" x14ac:dyDescent="0.25">
      <c r="A116">
        <v>55</v>
      </c>
      <c r="B116">
        <v>1420</v>
      </c>
      <c r="C116" t="s">
        <v>312</v>
      </c>
      <c r="D116" t="s">
        <v>40</v>
      </c>
      <c r="E116" t="s">
        <v>94</v>
      </c>
      <c r="F116" t="s">
        <v>313</v>
      </c>
      <c r="G116" t="str">
        <f>"201410008990"</f>
        <v>201410008990</v>
      </c>
      <c r="H116" t="s">
        <v>215</v>
      </c>
      <c r="I116">
        <v>0</v>
      </c>
      <c r="J116">
        <v>400</v>
      </c>
      <c r="K116">
        <v>0</v>
      </c>
      <c r="L116">
        <v>0</v>
      </c>
      <c r="M116">
        <v>0</v>
      </c>
      <c r="N116">
        <v>30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84</v>
      </c>
      <c r="W116">
        <v>588</v>
      </c>
      <c r="X116">
        <v>0</v>
      </c>
      <c r="Z116">
        <v>0</v>
      </c>
      <c r="AA116">
        <v>0</v>
      </c>
      <c r="AB116">
        <v>0</v>
      </c>
      <c r="AC116">
        <v>0</v>
      </c>
      <c r="AD116" t="s">
        <v>314</v>
      </c>
    </row>
    <row r="117" spans="1:30" x14ac:dyDescent="0.25">
      <c r="H117">
        <v>1028</v>
      </c>
    </row>
    <row r="118" spans="1:30" x14ac:dyDescent="0.25">
      <c r="A118">
        <v>56</v>
      </c>
      <c r="B118">
        <v>82</v>
      </c>
      <c r="C118" t="s">
        <v>315</v>
      </c>
      <c r="D118" t="s">
        <v>316</v>
      </c>
      <c r="E118" t="s">
        <v>60</v>
      </c>
      <c r="F118" t="s">
        <v>317</v>
      </c>
      <c r="G118" t="str">
        <f>"00156129"</f>
        <v>00156129</v>
      </c>
      <c r="H118" t="s">
        <v>318</v>
      </c>
      <c r="I118">
        <v>0</v>
      </c>
      <c r="J118">
        <v>0</v>
      </c>
      <c r="K118">
        <v>0</v>
      </c>
      <c r="L118">
        <v>260</v>
      </c>
      <c r="M118">
        <v>0</v>
      </c>
      <c r="N118">
        <v>70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84</v>
      </c>
      <c r="W118">
        <v>588</v>
      </c>
      <c r="X118">
        <v>0</v>
      </c>
      <c r="Z118">
        <v>0</v>
      </c>
      <c r="AA118">
        <v>0</v>
      </c>
      <c r="AB118">
        <v>0</v>
      </c>
      <c r="AC118">
        <v>0</v>
      </c>
      <c r="AD118" t="s">
        <v>319</v>
      </c>
    </row>
    <row r="119" spans="1:30" x14ac:dyDescent="0.25">
      <c r="H119" t="s">
        <v>320</v>
      </c>
    </row>
    <row r="120" spans="1:30" x14ac:dyDescent="0.25">
      <c r="A120">
        <v>57</v>
      </c>
      <c r="B120">
        <v>4206</v>
      </c>
      <c r="C120" t="s">
        <v>321</v>
      </c>
      <c r="D120" t="s">
        <v>175</v>
      </c>
      <c r="E120" t="s">
        <v>196</v>
      </c>
      <c r="F120" t="s">
        <v>322</v>
      </c>
      <c r="G120" t="str">
        <f>"201402011985"</f>
        <v>201402011985</v>
      </c>
      <c r="H120" t="s">
        <v>198</v>
      </c>
      <c r="I120">
        <v>0</v>
      </c>
      <c r="J120">
        <v>0</v>
      </c>
      <c r="K120">
        <v>0</v>
      </c>
      <c r="L120">
        <v>260</v>
      </c>
      <c r="M120">
        <v>0</v>
      </c>
      <c r="N120">
        <v>70</v>
      </c>
      <c r="O120">
        <v>30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84</v>
      </c>
      <c r="W120">
        <v>588</v>
      </c>
      <c r="X120">
        <v>0</v>
      </c>
      <c r="Z120">
        <v>0</v>
      </c>
      <c r="AA120">
        <v>0</v>
      </c>
      <c r="AB120">
        <v>0</v>
      </c>
      <c r="AC120">
        <v>0</v>
      </c>
      <c r="AD120" t="s">
        <v>323</v>
      </c>
    </row>
    <row r="121" spans="1:30" x14ac:dyDescent="0.25">
      <c r="H121" t="s">
        <v>324</v>
      </c>
    </row>
    <row r="122" spans="1:30" x14ac:dyDescent="0.25">
      <c r="A122">
        <v>58</v>
      </c>
      <c r="B122">
        <v>3505</v>
      </c>
      <c r="C122" t="s">
        <v>325</v>
      </c>
      <c r="D122" t="s">
        <v>53</v>
      </c>
      <c r="E122" t="s">
        <v>175</v>
      </c>
      <c r="F122" t="s">
        <v>326</v>
      </c>
      <c r="G122" t="str">
        <f>"201401001283"</f>
        <v>201401001283</v>
      </c>
      <c r="H122" t="s">
        <v>285</v>
      </c>
      <c r="I122">
        <v>0</v>
      </c>
      <c r="J122">
        <v>0</v>
      </c>
      <c r="K122">
        <v>0</v>
      </c>
      <c r="L122">
        <v>200</v>
      </c>
      <c r="M122">
        <v>0</v>
      </c>
      <c r="N122">
        <v>30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72</v>
      </c>
      <c r="W122">
        <v>504</v>
      </c>
      <c r="X122">
        <v>0</v>
      </c>
      <c r="Z122">
        <v>0</v>
      </c>
      <c r="AA122">
        <v>0</v>
      </c>
      <c r="AB122">
        <v>12</v>
      </c>
      <c r="AC122">
        <v>204</v>
      </c>
      <c r="AD122" t="s">
        <v>327</v>
      </c>
    </row>
    <row r="123" spans="1:30" x14ac:dyDescent="0.25">
      <c r="H123" t="s">
        <v>328</v>
      </c>
    </row>
    <row r="124" spans="1:30" x14ac:dyDescent="0.25">
      <c r="A124">
        <v>59</v>
      </c>
      <c r="B124">
        <v>212</v>
      </c>
      <c r="C124" t="s">
        <v>329</v>
      </c>
      <c r="D124" t="s">
        <v>40</v>
      </c>
      <c r="E124" t="s">
        <v>330</v>
      </c>
      <c r="F124" t="s">
        <v>331</v>
      </c>
      <c r="G124" t="str">
        <f>"201409002022"</f>
        <v>201409002022</v>
      </c>
      <c r="H124" t="s">
        <v>332</v>
      </c>
      <c r="I124">
        <v>0</v>
      </c>
      <c r="J124">
        <v>0</v>
      </c>
      <c r="K124">
        <v>0</v>
      </c>
      <c r="L124">
        <v>200</v>
      </c>
      <c r="M124">
        <v>0</v>
      </c>
      <c r="N124">
        <v>30</v>
      </c>
      <c r="O124">
        <v>0</v>
      </c>
      <c r="P124">
        <v>50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76</v>
      </c>
      <c r="W124">
        <v>532</v>
      </c>
      <c r="X124">
        <v>0</v>
      </c>
      <c r="Z124">
        <v>0</v>
      </c>
      <c r="AA124">
        <v>0</v>
      </c>
      <c r="AB124">
        <v>8</v>
      </c>
      <c r="AC124">
        <v>136</v>
      </c>
      <c r="AD124" t="s">
        <v>333</v>
      </c>
    </row>
    <row r="125" spans="1:30" x14ac:dyDescent="0.25">
      <c r="H125" t="s">
        <v>334</v>
      </c>
    </row>
    <row r="126" spans="1:30" x14ac:dyDescent="0.25">
      <c r="A126">
        <v>60</v>
      </c>
      <c r="B126">
        <v>3283</v>
      </c>
      <c r="C126" t="s">
        <v>335</v>
      </c>
      <c r="D126" t="s">
        <v>40</v>
      </c>
      <c r="E126" t="s">
        <v>54</v>
      </c>
      <c r="F126" t="s">
        <v>336</v>
      </c>
      <c r="G126" t="str">
        <f>"00360841"</f>
        <v>00360841</v>
      </c>
      <c r="H126" t="s">
        <v>337</v>
      </c>
      <c r="I126">
        <v>0</v>
      </c>
      <c r="J126">
        <v>0</v>
      </c>
      <c r="K126">
        <v>0</v>
      </c>
      <c r="L126">
        <v>200</v>
      </c>
      <c r="M126">
        <v>0</v>
      </c>
      <c r="N126">
        <v>30</v>
      </c>
      <c r="O126">
        <v>0</v>
      </c>
      <c r="P126">
        <v>70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84</v>
      </c>
      <c r="W126">
        <v>588</v>
      </c>
      <c r="X126">
        <v>0</v>
      </c>
      <c r="Z126">
        <v>0</v>
      </c>
      <c r="AA126">
        <v>0</v>
      </c>
      <c r="AB126">
        <v>0</v>
      </c>
      <c r="AC126">
        <v>0</v>
      </c>
      <c r="AD126" t="s">
        <v>338</v>
      </c>
    </row>
    <row r="127" spans="1:30" x14ac:dyDescent="0.25">
      <c r="H127" t="s">
        <v>339</v>
      </c>
    </row>
    <row r="128" spans="1:30" x14ac:dyDescent="0.25">
      <c r="A128">
        <v>61</v>
      </c>
      <c r="B128">
        <v>3537</v>
      </c>
      <c r="C128" t="s">
        <v>340</v>
      </c>
      <c r="D128" t="s">
        <v>341</v>
      </c>
      <c r="E128" t="s">
        <v>342</v>
      </c>
      <c r="F128" t="s">
        <v>343</v>
      </c>
      <c r="G128" t="str">
        <f>"00130698"</f>
        <v>00130698</v>
      </c>
      <c r="H128" t="s">
        <v>344</v>
      </c>
      <c r="I128">
        <v>0</v>
      </c>
      <c r="J128">
        <v>0</v>
      </c>
      <c r="K128">
        <v>0</v>
      </c>
      <c r="L128">
        <v>200</v>
      </c>
      <c r="M128">
        <v>30</v>
      </c>
      <c r="N128">
        <v>70</v>
      </c>
      <c r="O128">
        <v>50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84</v>
      </c>
      <c r="W128">
        <v>588</v>
      </c>
      <c r="X128">
        <v>0</v>
      </c>
      <c r="Z128">
        <v>0</v>
      </c>
      <c r="AA128">
        <v>0</v>
      </c>
      <c r="AB128">
        <v>0</v>
      </c>
      <c r="AC128">
        <v>0</v>
      </c>
      <c r="AD128" t="s">
        <v>345</v>
      </c>
    </row>
    <row r="129" spans="1:30" x14ac:dyDescent="0.25">
      <c r="H129" t="s">
        <v>346</v>
      </c>
    </row>
    <row r="130" spans="1:30" x14ac:dyDescent="0.25">
      <c r="A130">
        <v>62</v>
      </c>
      <c r="B130">
        <v>2344</v>
      </c>
      <c r="C130" t="s">
        <v>347</v>
      </c>
      <c r="D130" t="s">
        <v>348</v>
      </c>
      <c r="E130" t="s">
        <v>81</v>
      </c>
      <c r="F130" t="s">
        <v>349</v>
      </c>
      <c r="G130" t="str">
        <f>"201409002772"</f>
        <v>201409002772</v>
      </c>
      <c r="H130" t="s">
        <v>350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70</v>
      </c>
      <c r="O130">
        <v>0</v>
      </c>
      <c r="P130">
        <v>30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52</v>
      </c>
      <c r="W130">
        <v>364</v>
      </c>
      <c r="X130">
        <v>0</v>
      </c>
      <c r="Z130">
        <v>0</v>
      </c>
      <c r="AA130">
        <v>0</v>
      </c>
      <c r="AB130">
        <v>24</v>
      </c>
      <c r="AC130">
        <v>408</v>
      </c>
      <c r="AD130" t="s">
        <v>351</v>
      </c>
    </row>
    <row r="131" spans="1:30" x14ac:dyDescent="0.25">
      <c r="H131" t="s">
        <v>352</v>
      </c>
    </row>
    <row r="132" spans="1:30" x14ac:dyDescent="0.25">
      <c r="A132">
        <v>63</v>
      </c>
      <c r="B132">
        <v>3532</v>
      </c>
      <c r="C132" t="s">
        <v>353</v>
      </c>
      <c r="D132" t="s">
        <v>354</v>
      </c>
      <c r="E132" t="s">
        <v>60</v>
      </c>
      <c r="F132" t="s">
        <v>355</v>
      </c>
      <c r="G132" t="str">
        <f>"00358150"</f>
        <v>00358150</v>
      </c>
      <c r="H132" t="s">
        <v>356</v>
      </c>
      <c r="I132">
        <v>0</v>
      </c>
      <c r="J132">
        <v>0</v>
      </c>
      <c r="K132">
        <v>0</v>
      </c>
      <c r="L132">
        <v>200</v>
      </c>
      <c r="M132">
        <v>0</v>
      </c>
      <c r="N132">
        <v>70</v>
      </c>
      <c r="O132">
        <v>0</v>
      </c>
      <c r="P132">
        <v>30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84</v>
      </c>
      <c r="W132">
        <v>588</v>
      </c>
      <c r="X132">
        <v>0</v>
      </c>
      <c r="Z132">
        <v>0</v>
      </c>
      <c r="AA132">
        <v>0</v>
      </c>
      <c r="AB132">
        <v>0</v>
      </c>
      <c r="AC132">
        <v>0</v>
      </c>
      <c r="AD132" t="s">
        <v>357</v>
      </c>
    </row>
    <row r="133" spans="1:30" x14ac:dyDescent="0.25">
      <c r="H133" t="s">
        <v>358</v>
      </c>
    </row>
    <row r="134" spans="1:30" x14ac:dyDescent="0.25">
      <c r="A134">
        <v>64</v>
      </c>
      <c r="B134">
        <v>4538</v>
      </c>
      <c r="C134" t="s">
        <v>359</v>
      </c>
      <c r="D134" t="s">
        <v>54</v>
      </c>
      <c r="E134" t="s">
        <v>53</v>
      </c>
      <c r="F134" t="s">
        <v>360</v>
      </c>
      <c r="G134" t="str">
        <f>"00019195"</f>
        <v>00019195</v>
      </c>
      <c r="H134">
        <v>913</v>
      </c>
      <c r="I134">
        <v>0</v>
      </c>
      <c r="J134">
        <v>0</v>
      </c>
      <c r="K134">
        <v>0</v>
      </c>
      <c r="L134">
        <v>200</v>
      </c>
      <c r="M134">
        <v>0</v>
      </c>
      <c r="N134">
        <v>30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84</v>
      </c>
      <c r="W134">
        <v>588</v>
      </c>
      <c r="X134">
        <v>0</v>
      </c>
      <c r="Z134">
        <v>0</v>
      </c>
      <c r="AA134">
        <v>0</v>
      </c>
      <c r="AB134">
        <v>0</v>
      </c>
      <c r="AC134">
        <v>0</v>
      </c>
      <c r="AD134">
        <v>1731</v>
      </c>
    </row>
    <row r="135" spans="1:30" x14ac:dyDescent="0.25">
      <c r="H135" t="s">
        <v>361</v>
      </c>
    </row>
    <row r="136" spans="1:30" x14ac:dyDescent="0.25">
      <c r="A136">
        <v>65</v>
      </c>
      <c r="B136">
        <v>1500</v>
      </c>
      <c r="C136" t="s">
        <v>362</v>
      </c>
      <c r="D136" t="s">
        <v>175</v>
      </c>
      <c r="E136" t="s">
        <v>231</v>
      </c>
      <c r="F136" t="s">
        <v>363</v>
      </c>
      <c r="G136" t="str">
        <f>"201409000446"</f>
        <v>201409000446</v>
      </c>
      <c r="H136" t="s">
        <v>364</v>
      </c>
      <c r="I136">
        <v>0</v>
      </c>
      <c r="J136">
        <v>0</v>
      </c>
      <c r="K136">
        <v>0</v>
      </c>
      <c r="L136">
        <v>200</v>
      </c>
      <c r="M136">
        <v>0</v>
      </c>
      <c r="N136">
        <v>70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56</v>
      </c>
      <c r="W136">
        <v>392</v>
      </c>
      <c r="X136">
        <v>0</v>
      </c>
      <c r="Z136">
        <v>1</v>
      </c>
      <c r="AA136">
        <v>0</v>
      </c>
      <c r="AB136">
        <v>24</v>
      </c>
      <c r="AC136">
        <v>408</v>
      </c>
      <c r="AD136" t="s">
        <v>365</v>
      </c>
    </row>
    <row r="137" spans="1:30" x14ac:dyDescent="0.25">
      <c r="H137" t="s">
        <v>366</v>
      </c>
    </row>
    <row r="138" spans="1:30" x14ac:dyDescent="0.25">
      <c r="A138">
        <v>66</v>
      </c>
      <c r="B138">
        <v>260</v>
      </c>
      <c r="C138" t="s">
        <v>367</v>
      </c>
      <c r="D138" t="s">
        <v>127</v>
      </c>
      <c r="E138" t="s">
        <v>60</v>
      </c>
      <c r="F138" t="s">
        <v>368</v>
      </c>
      <c r="G138" t="str">
        <f>"201402003655"</f>
        <v>201402003655</v>
      </c>
      <c r="H138" t="s">
        <v>123</v>
      </c>
      <c r="I138">
        <v>0</v>
      </c>
      <c r="J138">
        <v>0</v>
      </c>
      <c r="K138">
        <v>0</v>
      </c>
      <c r="L138">
        <v>200</v>
      </c>
      <c r="M138">
        <v>0</v>
      </c>
      <c r="N138">
        <v>50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76</v>
      </c>
      <c r="W138">
        <v>532</v>
      </c>
      <c r="X138">
        <v>0</v>
      </c>
      <c r="Z138">
        <v>0</v>
      </c>
      <c r="AA138">
        <v>0</v>
      </c>
      <c r="AB138">
        <v>8</v>
      </c>
      <c r="AC138">
        <v>136</v>
      </c>
      <c r="AD138" t="s">
        <v>369</v>
      </c>
    </row>
    <row r="139" spans="1:30" x14ac:dyDescent="0.25">
      <c r="H139" t="s">
        <v>370</v>
      </c>
    </row>
    <row r="140" spans="1:30" x14ac:dyDescent="0.25">
      <c r="A140">
        <v>67</v>
      </c>
      <c r="B140">
        <v>5130</v>
      </c>
      <c r="C140" t="s">
        <v>371</v>
      </c>
      <c r="D140" t="s">
        <v>54</v>
      </c>
      <c r="E140" t="s">
        <v>372</v>
      </c>
      <c r="F140" t="s">
        <v>373</v>
      </c>
      <c r="G140" t="str">
        <f>"201409000546"</f>
        <v>201409000546</v>
      </c>
      <c r="H140" t="s">
        <v>374</v>
      </c>
      <c r="I140">
        <v>0</v>
      </c>
      <c r="J140">
        <v>0</v>
      </c>
      <c r="K140">
        <v>0</v>
      </c>
      <c r="L140">
        <v>260</v>
      </c>
      <c r="M140">
        <v>0</v>
      </c>
      <c r="N140">
        <v>50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84</v>
      </c>
      <c r="W140">
        <v>588</v>
      </c>
      <c r="X140">
        <v>0</v>
      </c>
      <c r="Z140">
        <v>0</v>
      </c>
      <c r="AA140">
        <v>0</v>
      </c>
      <c r="AB140">
        <v>0</v>
      </c>
      <c r="AC140">
        <v>0</v>
      </c>
      <c r="AD140" t="s">
        <v>375</v>
      </c>
    </row>
    <row r="141" spans="1:30" x14ac:dyDescent="0.25">
      <c r="H141" t="s">
        <v>376</v>
      </c>
    </row>
    <row r="142" spans="1:30" x14ac:dyDescent="0.25">
      <c r="A142">
        <v>68</v>
      </c>
      <c r="B142">
        <v>3980</v>
      </c>
      <c r="C142" t="s">
        <v>377</v>
      </c>
      <c r="D142" t="s">
        <v>378</v>
      </c>
      <c r="E142" t="s">
        <v>32</v>
      </c>
      <c r="F142" t="s">
        <v>379</v>
      </c>
      <c r="G142" t="str">
        <f>"201504000286"</f>
        <v>201504000286</v>
      </c>
      <c r="H142" t="s">
        <v>318</v>
      </c>
      <c r="I142">
        <v>0</v>
      </c>
      <c r="J142">
        <v>0</v>
      </c>
      <c r="K142">
        <v>0</v>
      </c>
      <c r="L142">
        <v>200</v>
      </c>
      <c r="M142">
        <v>0</v>
      </c>
      <c r="N142">
        <v>70</v>
      </c>
      <c r="O142">
        <v>30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84</v>
      </c>
      <c r="W142">
        <v>588</v>
      </c>
      <c r="X142">
        <v>0</v>
      </c>
      <c r="Z142">
        <v>0</v>
      </c>
      <c r="AA142">
        <v>0</v>
      </c>
      <c r="AB142">
        <v>0</v>
      </c>
      <c r="AC142">
        <v>0</v>
      </c>
      <c r="AD142" t="s">
        <v>380</v>
      </c>
    </row>
    <row r="143" spans="1:30" x14ac:dyDescent="0.25">
      <c r="H143" t="s">
        <v>381</v>
      </c>
    </row>
    <row r="144" spans="1:30" x14ac:dyDescent="0.25">
      <c r="A144">
        <v>69</v>
      </c>
      <c r="B144">
        <v>208</v>
      </c>
      <c r="C144" t="s">
        <v>382</v>
      </c>
      <c r="D144" t="s">
        <v>175</v>
      </c>
      <c r="E144" t="s">
        <v>244</v>
      </c>
      <c r="F144" t="s">
        <v>383</v>
      </c>
      <c r="G144" t="str">
        <f>"201409004280"</f>
        <v>201409004280</v>
      </c>
      <c r="H144" t="s">
        <v>384</v>
      </c>
      <c r="I144">
        <v>0</v>
      </c>
      <c r="J144">
        <v>0</v>
      </c>
      <c r="K144">
        <v>0</v>
      </c>
      <c r="L144">
        <v>200</v>
      </c>
      <c r="M144">
        <v>0</v>
      </c>
      <c r="N144">
        <v>30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62</v>
      </c>
      <c r="W144">
        <v>434</v>
      </c>
      <c r="X144">
        <v>0</v>
      </c>
      <c r="Z144">
        <v>0</v>
      </c>
      <c r="AA144">
        <v>0</v>
      </c>
      <c r="AB144">
        <v>22</v>
      </c>
      <c r="AC144">
        <v>374</v>
      </c>
      <c r="AD144" t="s">
        <v>385</v>
      </c>
    </row>
    <row r="145" spans="1:30" x14ac:dyDescent="0.25">
      <c r="H145" t="s">
        <v>386</v>
      </c>
    </row>
    <row r="146" spans="1:30" x14ac:dyDescent="0.25">
      <c r="A146">
        <v>70</v>
      </c>
      <c r="B146">
        <v>2091</v>
      </c>
      <c r="C146" t="s">
        <v>387</v>
      </c>
      <c r="D146" t="s">
        <v>175</v>
      </c>
      <c r="E146" t="s">
        <v>94</v>
      </c>
      <c r="F146" t="s">
        <v>388</v>
      </c>
      <c r="G146" t="str">
        <f>"201402002778"</f>
        <v>201402002778</v>
      </c>
      <c r="H146" t="s">
        <v>239</v>
      </c>
      <c r="I146">
        <v>0</v>
      </c>
      <c r="J146">
        <v>0</v>
      </c>
      <c r="K146">
        <v>0</v>
      </c>
      <c r="L146">
        <v>260</v>
      </c>
      <c r="M146">
        <v>0</v>
      </c>
      <c r="N146">
        <v>70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84</v>
      </c>
      <c r="W146">
        <v>588</v>
      </c>
      <c r="X146">
        <v>0</v>
      </c>
      <c r="Z146">
        <v>0</v>
      </c>
      <c r="AA146">
        <v>0</v>
      </c>
      <c r="AB146">
        <v>0</v>
      </c>
      <c r="AC146">
        <v>0</v>
      </c>
      <c r="AD146" t="s">
        <v>389</v>
      </c>
    </row>
    <row r="147" spans="1:30" x14ac:dyDescent="0.25">
      <c r="H147" t="s">
        <v>390</v>
      </c>
    </row>
    <row r="148" spans="1:30" x14ac:dyDescent="0.25">
      <c r="A148">
        <v>71</v>
      </c>
      <c r="B148">
        <v>3596</v>
      </c>
      <c r="C148" t="s">
        <v>391</v>
      </c>
      <c r="D148" t="s">
        <v>392</v>
      </c>
      <c r="E148" t="s">
        <v>175</v>
      </c>
      <c r="F148" t="s">
        <v>393</v>
      </c>
      <c r="G148" t="str">
        <f>"200802008570"</f>
        <v>200802008570</v>
      </c>
      <c r="H148" t="s">
        <v>394</v>
      </c>
      <c r="I148">
        <v>150</v>
      </c>
      <c r="J148">
        <v>0</v>
      </c>
      <c r="K148">
        <v>0</v>
      </c>
      <c r="L148">
        <v>200</v>
      </c>
      <c r="M148">
        <v>0</v>
      </c>
      <c r="N148">
        <v>70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84</v>
      </c>
      <c r="W148">
        <v>588</v>
      </c>
      <c r="X148">
        <v>0</v>
      </c>
      <c r="Z148">
        <v>0</v>
      </c>
      <c r="AA148">
        <v>0</v>
      </c>
      <c r="AB148">
        <v>0</v>
      </c>
      <c r="AC148">
        <v>0</v>
      </c>
      <c r="AD148" t="s">
        <v>395</v>
      </c>
    </row>
    <row r="149" spans="1:30" x14ac:dyDescent="0.25">
      <c r="H149" t="s">
        <v>396</v>
      </c>
    </row>
    <row r="150" spans="1:30" x14ac:dyDescent="0.25">
      <c r="A150">
        <v>72</v>
      </c>
      <c r="B150">
        <v>2958</v>
      </c>
      <c r="C150" t="s">
        <v>397</v>
      </c>
      <c r="D150" t="s">
        <v>398</v>
      </c>
      <c r="E150" t="s">
        <v>40</v>
      </c>
      <c r="F150" t="s">
        <v>399</v>
      </c>
      <c r="G150" t="str">
        <f>"201402007572"</f>
        <v>201402007572</v>
      </c>
      <c r="H150" t="s">
        <v>400</v>
      </c>
      <c r="I150">
        <v>0</v>
      </c>
      <c r="J150">
        <v>0</v>
      </c>
      <c r="K150">
        <v>0</v>
      </c>
      <c r="L150">
        <v>260</v>
      </c>
      <c r="M150">
        <v>0</v>
      </c>
      <c r="N150">
        <v>70</v>
      </c>
      <c r="O150">
        <v>30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84</v>
      </c>
      <c r="W150">
        <v>588</v>
      </c>
      <c r="X150">
        <v>0</v>
      </c>
      <c r="Z150">
        <v>0</v>
      </c>
      <c r="AA150">
        <v>0</v>
      </c>
      <c r="AB150">
        <v>0</v>
      </c>
      <c r="AC150">
        <v>0</v>
      </c>
      <c r="AD150" t="s">
        <v>401</v>
      </c>
    </row>
    <row r="151" spans="1:30" x14ac:dyDescent="0.25">
      <c r="H151" t="s">
        <v>402</v>
      </c>
    </row>
    <row r="152" spans="1:30" x14ac:dyDescent="0.25">
      <c r="A152">
        <v>73</v>
      </c>
      <c r="B152">
        <v>162</v>
      </c>
      <c r="C152" t="s">
        <v>403</v>
      </c>
      <c r="D152" t="s">
        <v>404</v>
      </c>
      <c r="E152" t="s">
        <v>225</v>
      </c>
      <c r="F152" t="s">
        <v>405</v>
      </c>
      <c r="G152" t="str">
        <f>"201504000611"</f>
        <v>201504000611</v>
      </c>
      <c r="H152" t="s">
        <v>406</v>
      </c>
      <c r="I152">
        <v>0</v>
      </c>
      <c r="J152">
        <v>0</v>
      </c>
      <c r="K152">
        <v>0</v>
      </c>
      <c r="L152">
        <v>260</v>
      </c>
      <c r="M152">
        <v>0</v>
      </c>
      <c r="N152">
        <v>70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84</v>
      </c>
      <c r="W152">
        <v>588</v>
      </c>
      <c r="X152">
        <v>0</v>
      </c>
      <c r="Z152">
        <v>0</v>
      </c>
      <c r="AA152">
        <v>0</v>
      </c>
      <c r="AB152">
        <v>0</v>
      </c>
      <c r="AC152">
        <v>0</v>
      </c>
      <c r="AD152" t="s">
        <v>407</v>
      </c>
    </row>
    <row r="153" spans="1:30" x14ac:dyDescent="0.25">
      <c r="H153" t="s">
        <v>408</v>
      </c>
    </row>
    <row r="154" spans="1:30" x14ac:dyDescent="0.25">
      <c r="A154">
        <v>74</v>
      </c>
      <c r="B154">
        <v>5056</v>
      </c>
      <c r="C154" t="s">
        <v>409</v>
      </c>
      <c r="D154" t="s">
        <v>410</v>
      </c>
      <c r="E154" t="s">
        <v>40</v>
      </c>
      <c r="F154" t="s">
        <v>411</v>
      </c>
      <c r="G154" t="str">
        <f>"201412006583"</f>
        <v>201412006583</v>
      </c>
      <c r="H154" t="s">
        <v>412</v>
      </c>
      <c r="I154">
        <v>0</v>
      </c>
      <c r="J154">
        <v>400</v>
      </c>
      <c r="K154">
        <v>0</v>
      </c>
      <c r="L154">
        <v>200</v>
      </c>
      <c r="M154">
        <v>0</v>
      </c>
      <c r="N154">
        <v>70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51</v>
      </c>
      <c r="W154">
        <v>357</v>
      </c>
      <c r="X154">
        <v>0</v>
      </c>
      <c r="Z154">
        <v>0</v>
      </c>
      <c r="AA154">
        <v>0</v>
      </c>
      <c r="AB154">
        <v>0</v>
      </c>
      <c r="AC154">
        <v>0</v>
      </c>
      <c r="AD154" t="s">
        <v>413</v>
      </c>
    </row>
    <row r="155" spans="1:30" x14ac:dyDescent="0.25">
      <c r="H155" t="s">
        <v>414</v>
      </c>
    </row>
    <row r="156" spans="1:30" x14ac:dyDescent="0.25">
      <c r="A156">
        <v>75</v>
      </c>
      <c r="B156">
        <v>1118</v>
      </c>
      <c r="C156" t="s">
        <v>415</v>
      </c>
      <c r="D156" t="s">
        <v>416</v>
      </c>
      <c r="E156" t="s">
        <v>417</v>
      </c>
      <c r="F156" t="s">
        <v>418</v>
      </c>
      <c r="G156" t="str">
        <f>"201402004522"</f>
        <v>201402004522</v>
      </c>
      <c r="H156" t="s">
        <v>419</v>
      </c>
      <c r="I156">
        <v>0</v>
      </c>
      <c r="J156">
        <v>0</v>
      </c>
      <c r="K156">
        <v>0</v>
      </c>
      <c r="L156">
        <v>200</v>
      </c>
      <c r="M156">
        <v>0</v>
      </c>
      <c r="N156">
        <v>70</v>
      </c>
      <c r="O156">
        <v>70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84</v>
      </c>
      <c r="W156">
        <v>588</v>
      </c>
      <c r="X156">
        <v>0</v>
      </c>
      <c r="Z156">
        <v>0</v>
      </c>
      <c r="AA156">
        <v>0</v>
      </c>
      <c r="AB156">
        <v>0</v>
      </c>
      <c r="AC156">
        <v>0</v>
      </c>
      <c r="AD156" t="s">
        <v>420</v>
      </c>
    </row>
    <row r="157" spans="1:30" x14ac:dyDescent="0.25">
      <c r="H157" t="s">
        <v>421</v>
      </c>
    </row>
    <row r="158" spans="1:30" x14ac:dyDescent="0.25">
      <c r="A158">
        <v>76</v>
      </c>
      <c r="B158">
        <v>1531</v>
      </c>
      <c r="C158" t="s">
        <v>422</v>
      </c>
      <c r="D158" t="s">
        <v>81</v>
      </c>
      <c r="E158" t="s">
        <v>33</v>
      </c>
      <c r="F158" t="s">
        <v>423</v>
      </c>
      <c r="G158" t="str">
        <f>"201402000870"</f>
        <v>201402000870</v>
      </c>
      <c r="H158" t="s">
        <v>424</v>
      </c>
      <c r="I158">
        <v>150</v>
      </c>
      <c r="J158">
        <v>0</v>
      </c>
      <c r="K158">
        <v>0</v>
      </c>
      <c r="L158">
        <v>200</v>
      </c>
      <c r="M158">
        <v>0</v>
      </c>
      <c r="N158">
        <v>30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80</v>
      </c>
      <c r="W158">
        <v>560</v>
      </c>
      <c r="X158">
        <v>0</v>
      </c>
      <c r="Z158">
        <v>0</v>
      </c>
      <c r="AA158">
        <v>0</v>
      </c>
      <c r="AB158">
        <v>0</v>
      </c>
      <c r="AC158">
        <v>0</v>
      </c>
      <c r="AD158" t="s">
        <v>425</v>
      </c>
    </row>
    <row r="159" spans="1:30" x14ac:dyDescent="0.25">
      <c r="H159" t="s">
        <v>426</v>
      </c>
    </row>
    <row r="160" spans="1:30" x14ac:dyDescent="0.25">
      <c r="A160">
        <v>77</v>
      </c>
      <c r="B160">
        <v>5220</v>
      </c>
      <c r="C160" t="s">
        <v>427</v>
      </c>
      <c r="D160" t="s">
        <v>81</v>
      </c>
      <c r="E160" t="s">
        <v>53</v>
      </c>
      <c r="F160" t="s">
        <v>428</v>
      </c>
      <c r="G160" t="str">
        <f>"201410011157"</f>
        <v>201410011157</v>
      </c>
      <c r="H160" t="s">
        <v>429</v>
      </c>
      <c r="I160">
        <v>0</v>
      </c>
      <c r="J160">
        <v>0</v>
      </c>
      <c r="K160">
        <v>0</v>
      </c>
      <c r="L160">
        <v>200</v>
      </c>
      <c r="M160">
        <v>30</v>
      </c>
      <c r="N160">
        <v>70</v>
      </c>
      <c r="O160">
        <v>0</v>
      </c>
      <c r="P160">
        <v>0</v>
      </c>
      <c r="Q160">
        <v>30</v>
      </c>
      <c r="R160">
        <v>0</v>
      </c>
      <c r="S160">
        <v>0</v>
      </c>
      <c r="T160">
        <v>0</v>
      </c>
      <c r="U160">
        <v>0</v>
      </c>
      <c r="V160">
        <v>84</v>
      </c>
      <c r="W160">
        <v>588</v>
      </c>
      <c r="X160">
        <v>0</v>
      </c>
      <c r="Z160">
        <v>0</v>
      </c>
      <c r="AA160">
        <v>0</v>
      </c>
      <c r="AB160">
        <v>0</v>
      </c>
      <c r="AC160">
        <v>0</v>
      </c>
      <c r="AD160" t="s">
        <v>430</v>
      </c>
    </row>
    <row r="161" spans="1:30" x14ac:dyDescent="0.25">
      <c r="H161" t="s">
        <v>431</v>
      </c>
    </row>
    <row r="162" spans="1:30" x14ac:dyDescent="0.25">
      <c r="A162">
        <v>78</v>
      </c>
      <c r="B162">
        <v>1642</v>
      </c>
      <c r="C162" t="s">
        <v>432</v>
      </c>
      <c r="D162" t="s">
        <v>433</v>
      </c>
      <c r="E162" t="s">
        <v>175</v>
      </c>
      <c r="F162" t="s">
        <v>434</v>
      </c>
      <c r="G162" t="str">
        <f>"200712005359"</f>
        <v>200712005359</v>
      </c>
      <c r="H162" t="s">
        <v>435</v>
      </c>
      <c r="I162">
        <v>0</v>
      </c>
      <c r="J162">
        <v>0</v>
      </c>
      <c r="K162">
        <v>0</v>
      </c>
      <c r="L162">
        <v>200</v>
      </c>
      <c r="M162">
        <v>0</v>
      </c>
      <c r="N162">
        <v>70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84</v>
      </c>
      <c r="W162">
        <v>588</v>
      </c>
      <c r="X162">
        <v>0</v>
      </c>
      <c r="Z162">
        <v>0</v>
      </c>
      <c r="AA162">
        <v>0</v>
      </c>
      <c r="AB162">
        <v>0</v>
      </c>
      <c r="AC162">
        <v>0</v>
      </c>
      <c r="AD162" t="s">
        <v>436</v>
      </c>
    </row>
    <row r="163" spans="1:30" x14ac:dyDescent="0.25">
      <c r="H163" t="s">
        <v>437</v>
      </c>
    </row>
    <row r="164" spans="1:30" x14ac:dyDescent="0.25">
      <c r="A164">
        <v>79</v>
      </c>
      <c r="B164">
        <v>2185</v>
      </c>
      <c r="C164" t="s">
        <v>438</v>
      </c>
      <c r="D164" t="s">
        <v>439</v>
      </c>
      <c r="E164" t="s">
        <v>40</v>
      </c>
      <c r="F164" t="s">
        <v>440</v>
      </c>
      <c r="G164" t="str">
        <f>"200810000877"</f>
        <v>200810000877</v>
      </c>
      <c r="H164" t="s">
        <v>76</v>
      </c>
      <c r="I164">
        <v>0</v>
      </c>
      <c r="J164">
        <v>0</v>
      </c>
      <c r="K164">
        <v>0</v>
      </c>
      <c r="L164">
        <v>200</v>
      </c>
      <c r="M164">
        <v>0</v>
      </c>
      <c r="N164">
        <v>50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74</v>
      </c>
      <c r="W164">
        <v>518</v>
      </c>
      <c r="X164">
        <v>0</v>
      </c>
      <c r="Z164">
        <v>0</v>
      </c>
      <c r="AA164">
        <v>0</v>
      </c>
      <c r="AB164">
        <v>10</v>
      </c>
      <c r="AC164">
        <v>170</v>
      </c>
      <c r="AD164" t="s">
        <v>441</v>
      </c>
    </row>
    <row r="165" spans="1:30" x14ac:dyDescent="0.25">
      <c r="H165" t="s">
        <v>442</v>
      </c>
    </row>
    <row r="166" spans="1:30" x14ac:dyDescent="0.25">
      <c r="A166">
        <v>80</v>
      </c>
      <c r="B166">
        <v>1378</v>
      </c>
      <c r="C166" t="s">
        <v>443</v>
      </c>
      <c r="D166" t="s">
        <v>40</v>
      </c>
      <c r="E166" t="s">
        <v>444</v>
      </c>
      <c r="F166" t="s">
        <v>445</v>
      </c>
      <c r="G166" t="str">
        <f>"201410003992"</f>
        <v>201410003992</v>
      </c>
      <c r="H166" t="s">
        <v>406</v>
      </c>
      <c r="I166">
        <v>0</v>
      </c>
      <c r="J166">
        <v>0</v>
      </c>
      <c r="K166">
        <v>0</v>
      </c>
      <c r="L166">
        <v>200</v>
      </c>
      <c r="M166">
        <v>0</v>
      </c>
      <c r="N166">
        <v>70</v>
      </c>
      <c r="O166">
        <v>0</v>
      </c>
      <c r="P166">
        <v>50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84</v>
      </c>
      <c r="W166">
        <v>588</v>
      </c>
      <c r="X166">
        <v>0</v>
      </c>
      <c r="Z166">
        <v>0</v>
      </c>
      <c r="AA166">
        <v>0</v>
      </c>
      <c r="AB166">
        <v>0</v>
      </c>
      <c r="AC166">
        <v>0</v>
      </c>
      <c r="AD166" t="s">
        <v>446</v>
      </c>
    </row>
    <row r="167" spans="1:30" x14ac:dyDescent="0.25">
      <c r="H167" t="s">
        <v>447</v>
      </c>
    </row>
    <row r="168" spans="1:30" x14ac:dyDescent="0.25">
      <c r="A168">
        <v>81</v>
      </c>
      <c r="B168">
        <v>1756</v>
      </c>
      <c r="C168" t="s">
        <v>448</v>
      </c>
      <c r="D168" t="s">
        <v>449</v>
      </c>
      <c r="E168" t="s">
        <v>100</v>
      </c>
      <c r="F168" t="s">
        <v>450</v>
      </c>
      <c r="G168" t="str">
        <f>"201402009031"</f>
        <v>201402009031</v>
      </c>
      <c r="H168" t="s">
        <v>451</v>
      </c>
      <c r="I168">
        <v>0</v>
      </c>
      <c r="J168">
        <v>0</v>
      </c>
      <c r="K168">
        <v>0</v>
      </c>
      <c r="L168">
        <v>260</v>
      </c>
      <c r="M168">
        <v>0</v>
      </c>
      <c r="N168">
        <v>70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84</v>
      </c>
      <c r="W168">
        <v>588</v>
      </c>
      <c r="X168">
        <v>0</v>
      </c>
      <c r="Z168">
        <v>0</v>
      </c>
      <c r="AA168">
        <v>0</v>
      </c>
      <c r="AB168">
        <v>0</v>
      </c>
      <c r="AC168">
        <v>0</v>
      </c>
      <c r="AD168" t="s">
        <v>452</v>
      </c>
    </row>
    <row r="169" spans="1:30" x14ac:dyDescent="0.25">
      <c r="H169" t="s">
        <v>453</v>
      </c>
    </row>
    <row r="170" spans="1:30" x14ac:dyDescent="0.25">
      <c r="A170">
        <v>82</v>
      </c>
      <c r="B170">
        <v>3285</v>
      </c>
      <c r="C170" t="s">
        <v>454</v>
      </c>
      <c r="D170" t="s">
        <v>54</v>
      </c>
      <c r="E170" t="s">
        <v>40</v>
      </c>
      <c r="F170" t="s">
        <v>455</v>
      </c>
      <c r="G170" t="str">
        <f>"201412002349"</f>
        <v>201412002349</v>
      </c>
      <c r="H170" t="s">
        <v>456</v>
      </c>
      <c r="I170">
        <v>150</v>
      </c>
      <c r="J170">
        <v>0</v>
      </c>
      <c r="K170">
        <v>0</v>
      </c>
      <c r="L170">
        <v>0</v>
      </c>
      <c r="M170">
        <v>100</v>
      </c>
      <c r="N170">
        <v>30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84</v>
      </c>
      <c r="W170">
        <v>588</v>
      </c>
      <c r="X170">
        <v>0</v>
      </c>
      <c r="Z170">
        <v>0</v>
      </c>
      <c r="AA170">
        <v>0</v>
      </c>
      <c r="AB170">
        <v>0</v>
      </c>
      <c r="AC170">
        <v>0</v>
      </c>
      <c r="AD170" t="s">
        <v>457</v>
      </c>
    </row>
    <row r="171" spans="1:30" x14ac:dyDescent="0.25">
      <c r="H171" t="s">
        <v>458</v>
      </c>
    </row>
    <row r="172" spans="1:30" x14ac:dyDescent="0.25">
      <c r="A172">
        <v>83</v>
      </c>
      <c r="B172">
        <v>2208</v>
      </c>
      <c r="C172" t="s">
        <v>459</v>
      </c>
      <c r="D172" t="s">
        <v>175</v>
      </c>
      <c r="E172" t="s">
        <v>33</v>
      </c>
      <c r="F172" t="s">
        <v>460</v>
      </c>
      <c r="G172" t="str">
        <f>"201409001096"</f>
        <v>201409001096</v>
      </c>
      <c r="H172" t="s">
        <v>456</v>
      </c>
      <c r="I172">
        <v>0</v>
      </c>
      <c r="J172">
        <v>0</v>
      </c>
      <c r="K172">
        <v>0</v>
      </c>
      <c r="L172">
        <v>200</v>
      </c>
      <c r="M172">
        <v>0</v>
      </c>
      <c r="N172">
        <v>30</v>
      </c>
      <c r="O172">
        <v>0</v>
      </c>
      <c r="P172">
        <v>0</v>
      </c>
      <c r="Q172">
        <v>50</v>
      </c>
      <c r="R172">
        <v>0</v>
      </c>
      <c r="S172">
        <v>0</v>
      </c>
      <c r="T172">
        <v>0</v>
      </c>
      <c r="U172">
        <v>0</v>
      </c>
      <c r="V172">
        <v>84</v>
      </c>
      <c r="W172">
        <v>588</v>
      </c>
      <c r="X172">
        <v>0</v>
      </c>
      <c r="Z172">
        <v>0</v>
      </c>
      <c r="AA172">
        <v>0</v>
      </c>
      <c r="AB172">
        <v>0</v>
      </c>
      <c r="AC172">
        <v>0</v>
      </c>
      <c r="AD172" t="s">
        <v>457</v>
      </c>
    </row>
    <row r="173" spans="1:30" x14ac:dyDescent="0.25">
      <c r="H173" t="s">
        <v>461</v>
      </c>
    </row>
    <row r="174" spans="1:30" x14ac:dyDescent="0.25">
      <c r="A174">
        <v>84</v>
      </c>
      <c r="B174">
        <v>782</v>
      </c>
      <c r="C174" t="s">
        <v>462</v>
      </c>
      <c r="D174" t="s">
        <v>100</v>
      </c>
      <c r="E174" t="s">
        <v>94</v>
      </c>
      <c r="F174" t="s">
        <v>463</v>
      </c>
      <c r="G174" t="str">
        <f>"201410005968"</f>
        <v>201410005968</v>
      </c>
      <c r="H174" t="s">
        <v>464</v>
      </c>
      <c r="I174">
        <v>0</v>
      </c>
      <c r="J174">
        <v>0</v>
      </c>
      <c r="K174">
        <v>0</v>
      </c>
      <c r="L174">
        <v>260</v>
      </c>
      <c r="M174">
        <v>0</v>
      </c>
      <c r="N174">
        <v>70</v>
      </c>
      <c r="O174">
        <v>0</v>
      </c>
      <c r="P174">
        <v>0</v>
      </c>
      <c r="Q174">
        <v>30</v>
      </c>
      <c r="R174">
        <v>0</v>
      </c>
      <c r="S174">
        <v>0</v>
      </c>
      <c r="T174">
        <v>0</v>
      </c>
      <c r="U174">
        <v>0</v>
      </c>
      <c r="V174">
        <v>84</v>
      </c>
      <c r="W174">
        <v>588</v>
      </c>
      <c r="X174">
        <v>0</v>
      </c>
      <c r="Z174">
        <v>0</v>
      </c>
      <c r="AA174">
        <v>0</v>
      </c>
      <c r="AB174">
        <v>0</v>
      </c>
      <c r="AC174">
        <v>0</v>
      </c>
      <c r="AD174" t="s">
        <v>465</v>
      </c>
    </row>
    <row r="175" spans="1:30" x14ac:dyDescent="0.25">
      <c r="H175" t="s">
        <v>466</v>
      </c>
    </row>
    <row r="176" spans="1:30" x14ac:dyDescent="0.25">
      <c r="A176">
        <v>85</v>
      </c>
      <c r="B176">
        <v>1892</v>
      </c>
      <c r="C176" t="s">
        <v>467</v>
      </c>
      <c r="D176" t="s">
        <v>175</v>
      </c>
      <c r="E176" t="s">
        <v>468</v>
      </c>
      <c r="F176" t="s">
        <v>469</v>
      </c>
      <c r="G176" t="str">
        <f>"201409007046"</f>
        <v>201409007046</v>
      </c>
      <c r="H176" t="s">
        <v>470</v>
      </c>
      <c r="I176">
        <v>0</v>
      </c>
      <c r="J176">
        <v>0</v>
      </c>
      <c r="K176">
        <v>0</v>
      </c>
      <c r="L176">
        <v>200</v>
      </c>
      <c r="M176">
        <v>0</v>
      </c>
      <c r="N176">
        <v>30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84</v>
      </c>
      <c r="W176">
        <v>588</v>
      </c>
      <c r="X176">
        <v>0</v>
      </c>
      <c r="Z176">
        <v>0</v>
      </c>
      <c r="AA176">
        <v>0</v>
      </c>
      <c r="AB176">
        <v>0</v>
      </c>
      <c r="AC176">
        <v>0</v>
      </c>
      <c r="AD176" t="s">
        <v>471</v>
      </c>
    </row>
    <row r="177" spans="1:30" x14ac:dyDescent="0.25">
      <c r="H177" t="s">
        <v>472</v>
      </c>
    </row>
    <row r="178" spans="1:30" x14ac:dyDescent="0.25">
      <c r="A178">
        <v>86</v>
      </c>
      <c r="B178">
        <v>4710</v>
      </c>
      <c r="C178" t="s">
        <v>473</v>
      </c>
      <c r="D178" t="s">
        <v>474</v>
      </c>
      <c r="E178" t="s">
        <v>475</v>
      </c>
      <c r="F178" t="s">
        <v>476</v>
      </c>
      <c r="G178" t="str">
        <f>"201410007312"</f>
        <v>201410007312</v>
      </c>
      <c r="H178" t="s">
        <v>63</v>
      </c>
      <c r="I178">
        <v>0</v>
      </c>
      <c r="J178">
        <v>0</v>
      </c>
      <c r="K178">
        <v>0</v>
      </c>
      <c r="L178">
        <v>200</v>
      </c>
      <c r="M178">
        <v>30</v>
      </c>
      <c r="N178">
        <v>30</v>
      </c>
      <c r="O178">
        <v>0</v>
      </c>
      <c r="P178">
        <v>30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84</v>
      </c>
      <c r="W178">
        <v>588</v>
      </c>
      <c r="X178">
        <v>0</v>
      </c>
      <c r="Z178">
        <v>0</v>
      </c>
      <c r="AA178">
        <v>0</v>
      </c>
      <c r="AB178">
        <v>0</v>
      </c>
      <c r="AC178">
        <v>0</v>
      </c>
      <c r="AD178" t="s">
        <v>477</v>
      </c>
    </row>
    <row r="179" spans="1:30" x14ac:dyDescent="0.25">
      <c r="H179" t="s">
        <v>478</v>
      </c>
    </row>
    <row r="180" spans="1:30" x14ac:dyDescent="0.25">
      <c r="A180">
        <v>87</v>
      </c>
      <c r="B180">
        <v>1175</v>
      </c>
      <c r="C180" t="s">
        <v>479</v>
      </c>
      <c r="D180" t="s">
        <v>480</v>
      </c>
      <c r="E180" t="s">
        <v>202</v>
      </c>
      <c r="F180" t="s">
        <v>481</v>
      </c>
      <c r="G180" t="str">
        <f>"201410009821"</f>
        <v>201410009821</v>
      </c>
      <c r="H180" t="s">
        <v>267</v>
      </c>
      <c r="I180">
        <v>0</v>
      </c>
      <c r="J180">
        <v>0</v>
      </c>
      <c r="K180">
        <v>0</v>
      </c>
      <c r="L180">
        <v>200</v>
      </c>
      <c r="M180">
        <v>0</v>
      </c>
      <c r="N180">
        <v>70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84</v>
      </c>
      <c r="W180">
        <v>588</v>
      </c>
      <c r="X180">
        <v>0</v>
      </c>
      <c r="Z180">
        <v>0</v>
      </c>
      <c r="AA180">
        <v>0</v>
      </c>
      <c r="AB180">
        <v>0</v>
      </c>
      <c r="AC180">
        <v>0</v>
      </c>
      <c r="AD180" t="s">
        <v>482</v>
      </c>
    </row>
    <row r="181" spans="1:30" x14ac:dyDescent="0.25">
      <c r="H181" t="s">
        <v>483</v>
      </c>
    </row>
    <row r="182" spans="1:30" x14ac:dyDescent="0.25">
      <c r="A182">
        <v>88</v>
      </c>
      <c r="B182">
        <v>1322</v>
      </c>
      <c r="C182" t="s">
        <v>484</v>
      </c>
      <c r="D182" t="s">
        <v>19</v>
      </c>
      <c r="E182" t="s">
        <v>40</v>
      </c>
      <c r="F182" t="s">
        <v>485</v>
      </c>
      <c r="G182" t="str">
        <f>"201410007473"</f>
        <v>201410007473</v>
      </c>
      <c r="H182" t="s">
        <v>486</v>
      </c>
      <c r="I182">
        <v>0</v>
      </c>
      <c r="J182">
        <v>0</v>
      </c>
      <c r="K182">
        <v>0</v>
      </c>
      <c r="L182">
        <v>200</v>
      </c>
      <c r="M182">
        <v>0</v>
      </c>
      <c r="N182">
        <v>30</v>
      </c>
      <c r="O182">
        <v>0</v>
      </c>
      <c r="P182">
        <v>50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84</v>
      </c>
      <c r="W182">
        <v>588</v>
      </c>
      <c r="X182">
        <v>0</v>
      </c>
      <c r="Z182">
        <v>0</v>
      </c>
      <c r="AA182">
        <v>0</v>
      </c>
      <c r="AB182">
        <v>0</v>
      </c>
      <c r="AC182">
        <v>0</v>
      </c>
      <c r="AD182" t="s">
        <v>487</v>
      </c>
    </row>
    <row r="183" spans="1:30" x14ac:dyDescent="0.25">
      <c r="H183" t="s">
        <v>488</v>
      </c>
    </row>
    <row r="184" spans="1:30" x14ac:dyDescent="0.25">
      <c r="A184">
        <v>89</v>
      </c>
      <c r="B184">
        <v>4507</v>
      </c>
      <c r="C184" t="s">
        <v>489</v>
      </c>
      <c r="D184" t="s">
        <v>175</v>
      </c>
      <c r="E184" t="s">
        <v>40</v>
      </c>
      <c r="F184" t="s">
        <v>490</v>
      </c>
      <c r="G184" t="str">
        <f>"200802005114"</f>
        <v>200802005114</v>
      </c>
      <c r="H184" t="s">
        <v>491</v>
      </c>
      <c r="I184">
        <v>0</v>
      </c>
      <c r="J184">
        <v>0</v>
      </c>
      <c r="K184">
        <v>0</v>
      </c>
      <c r="L184">
        <v>200</v>
      </c>
      <c r="M184">
        <v>30</v>
      </c>
      <c r="N184">
        <v>50</v>
      </c>
      <c r="O184">
        <v>70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84</v>
      </c>
      <c r="W184">
        <v>588</v>
      </c>
      <c r="X184">
        <v>0</v>
      </c>
      <c r="Z184">
        <v>0</v>
      </c>
      <c r="AA184">
        <v>0</v>
      </c>
      <c r="AB184">
        <v>0</v>
      </c>
      <c r="AC184">
        <v>0</v>
      </c>
      <c r="AD184" t="s">
        <v>492</v>
      </c>
    </row>
    <row r="185" spans="1:30" x14ac:dyDescent="0.25">
      <c r="H185" t="s">
        <v>493</v>
      </c>
    </row>
    <row r="186" spans="1:30" x14ac:dyDescent="0.25">
      <c r="A186">
        <v>90</v>
      </c>
      <c r="B186">
        <v>352</v>
      </c>
      <c r="C186" t="s">
        <v>494</v>
      </c>
      <c r="D186" t="s">
        <v>495</v>
      </c>
      <c r="E186" t="s">
        <v>496</v>
      </c>
      <c r="F186" t="s">
        <v>497</v>
      </c>
      <c r="G186" t="str">
        <f>"201406009132"</f>
        <v>201406009132</v>
      </c>
      <c r="H186" t="s">
        <v>76</v>
      </c>
      <c r="I186">
        <v>0</v>
      </c>
      <c r="J186">
        <v>0</v>
      </c>
      <c r="K186">
        <v>0</v>
      </c>
      <c r="L186">
        <v>200</v>
      </c>
      <c r="M186">
        <v>0</v>
      </c>
      <c r="N186">
        <v>70</v>
      </c>
      <c r="O186">
        <v>30</v>
      </c>
      <c r="P186">
        <v>0</v>
      </c>
      <c r="Q186">
        <v>30</v>
      </c>
      <c r="R186">
        <v>0</v>
      </c>
      <c r="S186">
        <v>0</v>
      </c>
      <c r="T186">
        <v>0</v>
      </c>
      <c r="U186">
        <v>0</v>
      </c>
      <c r="V186">
        <v>84</v>
      </c>
      <c r="W186">
        <v>588</v>
      </c>
      <c r="X186">
        <v>0</v>
      </c>
      <c r="Z186">
        <v>0</v>
      </c>
      <c r="AA186">
        <v>0</v>
      </c>
      <c r="AB186">
        <v>0</v>
      </c>
      <c r="AC186">
        <v>0</v>
      </c>
      <c r="AD186" t="s">
        <v>498</v>
      </c>
    </row>
    <row r="187" spans="1:30" x14ac:dyDescent="0.25">
      <c r="H187" t="s">
        <v>499</v>
      </c>
    </row>
    <row r="188" spans="1:30" x14ac:dyDescent="0.25">
      <c r="A188">
        <v>91</v>
      </c>
      <c r="B188">
        <v>2940</v>
      </c>
      <c r="C188" t="s">
        <v>500</v>
      </c>
      <c r="D188" t="s">
        <v>81</v>
      </c>
      <c r="E188" t="s">
        <v>175</v>
      </c>
      <c r="F188" t="s">
        <v>501</v>
      </c>
      <c r="G188" t="str">
        <f>"201504001275"</f>
        <v>201504001275</v>
      </c>
      <c r="H188" t="s">
        <v>56</v>
      </c>
      <c r="I188">
        <v>0</v>
      </c>
      <c r="J188">
        <v>0</v>
      </c>
      <c r="K188">
        <v>0</v>
      </c>
      <c r="L188">
        <v>260</v>
      </c>
      <c r="M188">
        <v>0</v>
      </c>
      <c r="N188">
        <v>30</v>
      </c>
      <c r="O188">
        <v>30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84</v>
      </c>
      <c r="W188">
        <v>588</v>
      </c>
      <c r="X188">
        <v>0</v>
      </c>
      <c r="Z188">
        <v>0</v>
      </c>
      <c r="AA188">
        <v>0</v>
      </c>
      <c r="AB188">
        <v>0</v>
      </c>
      <c r="AC188">
        <v>0</v>
      </c>
      <c r="AD188" t="s">
        <v>502</v>
      </c>
    </row>
    <row r="189" spans="1:30" x14ac:dyDescent="0.25">
      <c r="H189" t="s">
        <v>503</v>
      </c>
    </row>
    <row r="190" spans="1:30" x14ac:dyDescent="0.25">
      <c r="A190">
        <v>92</v>
      </c>
      <c r="B190">
        <v>3245</v>
      </c>
      <c r="C190" t="s">
        <v>504</v>
      </c>
      <c r="D190" t="s">
        <v>53</v>
      </c>
      <c r="E190" t="s">
        <v>85</v>
      </c>
      <c r="F190" t="s">
        <v>505</v>
      </c>
      <c r="G190" t="str">
        <f>"200809001006"</f>
        <v>200809001006</v>
      </c>
      <c r="H190">
        <v>781</v>
      </c>
      <c r="I190">
        <v>0</v>
      </c>
      <c r="J190">
        <v>0</v>
      </c>
      <c r="K190">
        <v>0</v>
      </c>
      <c r="L190">
        <v>200</v>
      </c>
      <c r="M190">
        <v>0</v>
      </c>
      <c r="N190">
        <v>50</v>
      </c>
      <c r="O190">
        <v>0</v>
      </c>
      <c r="P190">
        <v>0</v>
      </c>
      <c r="Q190">
        <v>70</v>
      </c>
      <c r="R190">
        <v>0</v>
      </c>
      <c r="S190">
        <v>0</v>
      </c>
      <c r="T190">
        <v>0</v>
      </c>
      <c r="U190">
        <v>0</v>
      </c>
      <c r="V190">
        <v>84</v>
      </c>
      <c r="W190">
        <v>588</v>
      </c>
      <c r="X190">
        <v>0</v>
      </c>
      <c r="Z190">
        <v>0</v>
      </c>
      <c r="AA190">
        <v>0</v>
      </c>
      <c r="AB190">
        <v>0</v>
      </c>
      <c r="AC190">
        <v>0</v>
      </c>
      <c r="AD190">
        <v>1689</v>
      </c>
    </row>
    <row r="191" spans="1:30" x14ac:dyDescent="0.25">
      <c r="H191">
        <v>1027</v>
      </c>
    </row>
    <row r="192" spans="1:30" x14ac:dyDescent="0.25">
      <c r="A192">
        <v>93</v>
      </c>
      <c r="B192">
        <v>3549</v>
      </c>
      <c r="C192" t="s">
        <v>506</v>
      </c>
      <c r="D192" t="s">
        <v>507</v>
      </c>
      <c r="E192" t="s">
        <v>330</v>
      </c>
      <c r="F192" t="s">
        <v>508</v>
      </c>
      <c r="G192" t="str">
        <f>"200712001444"</f>
        <v>200712001444</v>
      </c>
      <c r="H192" t="s">
        <v>451</v>
      </c>
      <c r="I192">
        <v>0</v>
      </c>
      <c r="J192">
        <v>0</v>
      </c>
      <c r="K192">
        <v>0</v>
      </c>
      <c r="L192">
        <v>260</v>
      </c>
      <c r="M192">
        <v>0</v>
      </c>
      <c r="N192">
        <v>50</v>
      </c>
      <c r="O192">
        <v>0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84</v>
      </c>
      <c r="W192">
        <v>588</v>
      </c>
      <c r="X192">
        <v>0</v>
      </c>
      <c r="Z192">
        <v>0</v>
      </c>
      <c r="AA192">
        <v>0</v>
      </c>
      <c r="AB192">
        <v>0</v>
      </c>
      <c r="AC192">
        <v>0</v>
      </c>
      <c r="AD192" t="s">
        <v>509</v>
      </c>
    </row>
    <row r="193" spans="1:30" x14ac:dyDescent="0.25">
      <c r="H193" t="s">
        <v>510</v>
      </c>
    </row>
    <row r="194" spans="1:30" x14ac:dyDescent="0.25">
      <c r="A194">
        <v>94</v>
      </c>
      <c r="B194">
        <v>1494</v>
      </c>
      <c r="C194" t="s">
        <v>511</v>
      </c>
      <c r="D194" t="s">
        <v>225</v>
      </c>
      <c r="E194" t="s">
        <v>175</v>
      </c>
      <c r="F194" t="s">
        <v>512</v>
      </c>
      <c r="G194" t="str">
        <f>"201410007396"</f>
        <v>201410007396</v>
      </c>
      <c r="H194" t="s">
        <v>332</v>
      </c>
      <c r="I194">
        <v>0</v>
      </c>
      <c r="J194">
        <v>0</v>
      </c>
      <c r="K194">
        <v>0</v>
      </c>
      <c r="L194">
        <v>200</v>
      </c>
      <c r="M194">
        <v>0</v>
      </c>
      <c r="N194">
        <v>70</v>
      </c>
      <c r="O194">
        <v>30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84</v>
      </c>
      <c r="W194">
        <v>588</v>
      </c>
      <c r="X194">
        <v>0</v>
      </c>
      <c r="Z194">
        <v>0</v>
      </c>
      <c r="AA194">
        <v>0</v>
      </c>
      <c r="AB194">
        <v>0</v>
      </c>
      <c r="AC194">
        <v>0</v>
      </c>
      <c r="AD194" t="s">
        <v>513</v>
      </c>
    </row>
    <row r="195" spans="1:30" x14ac:dyDescent="0.25">
      <c r="H195" t="s">
        <v>514</v>
      </c>
    </row>
    <row r="196" spans="1:30" x14ac:dyDescent="0.25">
      <c r="A196">
        <v>95</v>
      </c>
      <c r="B196">
        <v>2317</v>
      </c>
      <c r="C196" t="s">
        <v>515</v>
      </c>
      <c r="D196" t="s">
        <v>40</v>
      </c>
      <c r="E196" t="s">
        <v>175</v>
      </c>
      <c r="F196" t="s">
        <v>516</v>
      </c>
      <c r="G196" t="str">
        <f>"201410010919"</f>
        <v>201410010919</v>
      </c>
      <c r="H196" t="s">
        <v>143</v>
      </c>
      <c r="I196">
        <v>0</v>
      </c>
      <c r="J196">
        <v>0</v>
      </c>
      <c r="K196">
        <v>0</v>
      </c>
      <c r="L196">
        <v>200</v>
      </c>
      <c r="M196">
        <v>0</v>
      </c>
      <c r="N196">
        <v>70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84</v>
      </c>
      <c r="W196">
        <v>588</v>
      </c>
      <c r="X196">
        <v>0</v>
      </c>
      <c r="Z196">
        <v>0</v>
      </c>
      <c r="AA196">
        <v>0</v>
      </c>
      <c r="AB196">
        <v>0</v>
      </c>
      <c r="AC196">
        <v>0</v>
      </c>
      <c r="AD196" t="s">
        <v>517</v>
      </c>
    </row>
    <row r="197" spans="1:30" x14ac:dyDescent="0.25">
      <c r="H197" t="s">
        <v>518</v>
      </c>
    </row>
    <row r="198" spans="1:30" x14ac:dyDescent="0.25">
      <c r="A198">
        <v>96</v>
      </c>
      <c r="B198">
        <v>3308</v>
      </c>
      <c r="C198" t="s">
        <v>519</v>
      </c>
      <c r="D198" t="s">
        <v>404</v>
      </c>
      <c r="E198" t="s">
        <v>520</v>
      </c>
      <c r="F198" t="s">
        <v>521</v>
      </c>
      <c r="G198" t="str">
        <f>"00264496"</f>
        <v>00264496</v>
      </c>
      <c r="H198">
        <v>847</v>
      </c>
      <c r="I198">
        <v>0</v>
      </c>
      <c r="J198">
        <v>0</v>
      </c>
      <c r="K198">
        <v>0</v>
      </c>
      <c r="L198">
        <v>200</v>
      </c>
      <c r="M198">
        <v>0</v>
      </c>
      <c r="N198">
        <v>50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84</v>
      </c>
      <c r="W198">
        <v>588</v>
      </c>
      <c r="X198">
        <v>0</v>
      </c>
      <c r="Z198">
        <v>0</v>
      </c>
      <c r="AA198">
        <v>0</v>
      </c>
      <c r="AB198">
        <v>0</v>
      </c>
      <c r="AC198">
        <v>0</v>
      </c>
      <c r="AD198">
        <v>1685</v>
      </c>
    </row>
    <row r="199" spans="1:30" x14ac:dyDescent="0.25">
      <c r="H199" t="s">
        <v>522</v>
      </c>
    </row>
    <row r="200" spans="1:30" x14ac:dyDescent="0.25">
      <c r="A200">
        <v>97</v>
      </c>
      <c r="B200">
        <v>432</v>
      </c>
      <c r="C200" t="s">
        <v>523</v>
      </c>
      <c r="D200" t="s">
        <v>524</v>
      </c>
      <c r="E200" t="s">
        <v>53</v>
      </c>
      <c r="F200" t="s">
        <v>525</v>
      </c>
      <c r="G200" t="str">
        <f>"201504001537"</f>
        <v>201504001537</v>
      </c>
      <c r="H200">
        <v>803</v>
      </c>
      <c r="I200">
        <v>0</v>
      </c>
      <c r="J200">
        <v>0</v>
      </c>
      <c r="K200">
        <v>0</v>
      </c>
      <c r="L200">
        <v>200</v>
      </c>
      <c r="M200">
        <v>0</v>
      </c>
      <c r="N200">
        <v>70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68</v>
      </c>
      <c r="W200">
        <v>476</v>
      </c>
      <c r="X200">
        <v>0</v>
      </c>
      <c r="Z200">
        <v>0</v>
      </c>
      <c r="AA200">
        <v>0</v>
      </c>
      <c r="AB200">
        <v>8</v>
      </c>
      <c r="AC200">
        <v>136</v>
      </c>
      <c r="AD200">
        <v>1685</v>
      </c>
    </row>
    <row r="201" spans="1:30" x14ac:dyDescent="0.25">
      <c r="H201" t="s">
        <v>526</v>
      </c>
    </row>
    <row r="202" spans="1:30" x14ac:dyDescent="0.25">
      <c r="A202">
        <v>98</v>
      </c>
      <c r="B202">
        <v>3356</v>
      </c>
      <c r="C202" t="s">
        <v>527</v>
      </c>
      <c r="D202" t="s">
        <v>20</v>
      </c>
      <c r="E202" t="s">
        <v>32</v>
      </c>
      <c r="F202" t="s">
        <v>528</v>
      </c>
      <c r="G202" t="str">
        <f>"201409004767"</f>
        <v>201409004767</v>
      </c>
      <c r="H202" t="s">
        <v>529</v>
      </c>
      <c r="I202">
        <v>0</v>
      </c>
      <c r="J202">
        <v>0</v>
      </c>
      <c r="K202">
        <v>0</v>
      </c>
      <c r="L202">
        <v>200</v>
      </c>
      <c r="M202">
        <v>0</v>
      </c>
      <c r="N202">
        <v>70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84</v>
      </c>
      <c r="W202">
        <v>588</v>
      </c>
      <c r="X202">
        <v>0</v>
      </c>
      <c r="Z202">
        <v>0</v>
      </c>
      <c r="AA202">
        <v>0</v>
      </c>
      <c r="AB202">
        <v>0</v>
      </c>
      <c r="AC202">
        <v>0</v>
      </c>
      <c r="AD202" t="s">
        <v>530</v>
      </c>
    </row>
    <row r="203" spans="1:30" x14ac:dyDescent="0.25">
      <c r="H203" t="s">
        <v>531</v>
      </c>
    </row>
    <row r="204" spans="1:30" x14ac:dyDescent="0.25">
      <c r="A204">
        <v>99</v>
      </c>
      <c r="B204">
        <v>4341</v>
      </c>
      <c r="C204" t="s">
        <v>532</v>
      </c>
      <c r="D204" t="s">
        <v>196</v>
      </c>
      <c r="E204" t="s">
        <v>53</v>
      </c>
      <c r="F204" t="s">
        <v>533</v>
      </c>
      <c r="G204" t="str">
        <f>"201402005453"</f>
        <v>201402005453</v>
      </c>
      <c r="H204" t="s">
        <v>76</v>
      </c>
      <c r="I204">
        <v>0</v>
      </c>
      <c r="J204">
        <v>0</v>
      </c>
      <c r="K204">
        <v>0</v>
      </c>
      <c r="L204">
        <v>200</v>
      </c>
      <c r="M204">
        <v>0</v>
      </c>
      <c r="N204">
        <v>70</v>
      </c>
      <c r="O204">
        <v>0</v>
      </c>
      <c r="P204">
        <v>50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84</v>
      </c>
      <c r="W204">
        <v>588</v>
      </c>
      <c r="X204">
        <v>0</v>
      </c>
      <c r="Z204">
        <v>0</v>
      </c>
      <c r="AA204">
        <v>0</v>
      </c>
      <c r="AB204">
        <v>0</v>
      </c>
      <c r="AC204">
        <v>0</v>
      </c>
      <c r="AD204" t="s">
        <v>534</v>
      </c>
    </row>
    <row r="205" spans="1:30" x14ac:dyDescent="0.25">
      <c r="H205" t="s">
        <v>535</v>
      </c>
    </row>
    <row r="206" spans="1:30" x14ac:dyDescent="0.25">
      <c r="A206">
        <v>100</v>
      </c>
      <c r="B206">
        <v>3461</v>
      </c>
      <c r="C206" t="s">
        <v>536</v>
      </c>
      <c r="D206" t="s">
        <v>81</v>
      </c>
      <c r="E206" t="s">
        <v>20</v>
      </c>
      <c r="F206" t="s">
        <v>537</v>
      </c>
      <c r="G206" t="str">
        <f>"201409001762"</f>
        <v>201409001762</v>
      </c>
      <c r="H206" t="s">
        <v>538</v>
      </c>
      <c r="I206">
        <v>0</v>
      </c>
      <c r="J206">
        <v>0</v>
      </c>
      <c r="K206">
        <v>0</v>
      </c>
      <c r="L206">
        <v>260</v>
      </c>
      <c r="M206">
        <v>0</v>
      </c>
      <c r="N206">
        <v>70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84</v>
      </c>
      <c r="W206">
        <v>588</v>
      </c>
      <c r="X206">
        <v>0</v>
      </c>
      <c r="Z206">
        <v>0</v>
      </c>
      <c r="AA206">
        <v>0</v>
      </c>
      <c r="AB206">
        <v>0</v>
      </c>
      <c r="AC206">
        <v>0</v>
      </c>
      <c r="AD206" t="s">
        <v>539</v>
      </c>
    </row>
    <row r="207" spans="1:30" x14ac:dyDescent="0.25">
      <c r="H207" t="s">
        <v>540</v>
      </c>
    </row>
    <row r="208" spans="1:30" x14ac:dyDescent="0.25">
      <c r="A208">
        <v>101</v>
      </c>
      <c r="B208">
        <v>3246</v>
      </c>
      <c r="C208" t="s">
        <v>541</v>
      </c>
      <c r="D208" t="s">
        <v>542</v>
      </c>
      <c r="E208" t="s">
        <v>54</v>
      </c>
      <c r="F208" t="s">
        <v>543</v>
      </c>
      <c r="G208" t="str">
        <f>"00250902"</f>
        <v>00250902</v>
      </c>
      <c r="H208" t="s">
        <v>544</v>
      </c>
      <c r="I208">
        <v>0</v>
      </c>
      <c r="J208">
        <v>0</v>
      </c>
      <c r="K208">
        <v>0</v>
      </c>
      <c r="L208">
        <v>0</v>
      </c>
      <c r="M208">
        <v>100</v>
      </c>
      <c r="N208">
        <v>70</v>
      </c>
      <c r="O208">
        <v>0</v>
      </c>
      <c r="P208">
        <v>0</v>
      </c>
      <c r="Q208">
        <v>30</v>
      </c>
      <c r="R208">
        <v>0</v>
      </c>
      <c r="S208">
        <v>0</v>
      </c>
      <c r="T208">
        <v>0</v>
      </c>
      <c r="U208">
        <v>0</v>
      </c>
      <c r="V208">
        <v>73</v>
      </c>
      <c r="W208">
        <v>511</v>
      </c>
      <c r="X208">
        <v>0</v>
      </c>
      <c r="Z208">
        <v>0</v>
      </c>
      <c r="AA208">
        <v>0</v>
      </c>
      <c r="AB208">
        <v>11</v>
      </c>
      <c r="AC208">
        <v>187</v>
      </c>
      <c r="AD208" t="s">
        <v>545</v>
      </c>
    </row>
    <row r="209" spans="1:30" x14ac:dyDescent="0.25">
      <c r="H209" t="s">
        <v>546</v>
      </c>
    </row>
    <row r="210" spans="1:30" x14ac:dyDescent="0.25">
      <c r="A210">
        <v>102</v>
      </c>
      <c r="B210">
        <v>4525</v>
      </c>
      <c r="C210" t="s">
        <v>547</v>
      </c>
      <c r="D210" t="s">
        <v>548</v>
      </c>
      <c r="E210" t="s">
        <v>54</v>
      </c>
      <c r="F210" t="s">
        <v>549</v>
      </c>
      <c r="G210" t="str">
        <f>"201410009376"</f>
        <v>201410009376</v>
      </c>
      <c r="H210" t="s">
        <v>419</v>
      </c>
      <c r="I210">
        <v>0</v>
      </c>
      <c r="J210">
        <v>0</v>
      </c>
      <c r="K210">
        <v>0</v>
      </c>
      <c r="L210">
        <v>200</v>
      </c>
      <c r="M210">
        <v>30</v>
      </c>
      <c r="N210">
        <v>70</v>
      </c>
      <c r="O210">
        <v>0</v>
      </c>
      <c r="P210">
        <v>0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84</v>
      </c>
      <c r="W210">
        <v>588</v>
      </c>
      <c r="X210">
        <v>0</v>
      </c>
      <c r="Z210">
        <v>0</v>
      </c>
      <c r="AA210">
        <v>0</v>
      </c>
      <c r="AB210">
        <v>0</v>
      </c>
      <c r="AC210">
        <v>0</v>
      </c>
      <c r="AD210" t="s">
        <v>550</v>
      </c>
    </row>
    <row r="211" spans="1:30" x14ac:dyDescent="0.25">
      <c r="H211" t="s">
        <v>551</v>
      </c>
    </row>
    <row r="212" spans="1:30" x14ac:dyDescent="0.25">
      <c r="A212">
        <v>103</v>
      </c>
      <c r="B212">
        <v>2003</v>
      </c>
      <c r="C212" t="s">
        <v>552</v>
      </c>
      <c r="D212" t="s">
        <v>553</v>
      </c>
      <c r="E212" t="s">
        <v>60</v>
      </c>
      <c r="F212" t="s">
        <v>554</v>
      </c>
      <c r="G212" t="str">
        <f>"201412005345"</f>
        <v>201412005345</v>
      </c>
      <c r="H212" t="s">
        <v>555</v>
      </c>
      <c r="I212">
        <v>0</v>
      </c>
      <c r="J212">
        <v>0</v>
      </c>
      <c r="K212">
        <v>0</v>
      </c>
      <c r="L212">
        <v>200</v>
      </c>
      <c r="M212">
        <v>0</v>
      </c>
      <c r="N212">
        <v>70</v>
      </c>
      <c r="O212">
        <v>0</v>
      </c>
      <c r="P212">
        <v>0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84</v>
      </c>
      <c r="W212">
        <v>588</v>
      </c>
      <c r="X212">
        <v>0</v>
      </c>
      <c r="Z212">
        <v>0</v>
      </c>
      <c r="AA212">
        <v>0</v>
      </c>
      <c r="AB212">
        <v>0</v>
      </c>
      <c r="AC212">
        <v>0</v>
      </c>
      <c r="AD212" t="s">
        <v>556</v>
      </c>
    </row>
    <row r="213" spans="1:30" x14ac:dyDescent="0.25">
      <c r="H213" t="s">
        <v>557</v>
      </c>
    </row>
    <row r="214" spans="1:30" x14ac:dyDescent="0.25">
      <c r="A214">
        <v>104</v>
      </c>
      <c r="B214">
        <v>2679</v>
      </c>
      <c r="C214" t="s">
        <v>558</v>
      </c>
      <c r="D214" t="s">
        <v>559</v>
      </c>
      <c r="E214" t="s">
        <v>231</v>
      </c>
      <c r="F214" t="s">
        <v>560</v>
      </c>
      <c r="G214" t="str">
        <f>"00022961"</f>
        <v>00022961</v>
      </c>
      <c r="H214" t="s">
        <v>561</v>
      </c>
      <c r="I214">
        <v>150</v>
      </c>
      <c r="J214">
        <v>0</v>
      </c>
      <c r="K214">
        <v>0</v>
      </c>
      <c r="L214">
        <v>200</v>
      </c>
      <c r="M214">
        <v>0</v>
      </c>
      <c r="N214">
        <v>30</v>
      </c>
      <c r="O214">
        <v>0</v>
      </c>
      <c r="P214">
        <v>0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84</v>
      </c>
      <c r="W214">
        <v>588</v>
      </c>
      <c r="X214">
        <v>0</v>
      </c>
      <c r="Z214">
        <v>0</v>
      </c>
      <c r="AA214">
        <v>0</v>
      </c>
      <c r="AB214">
        <v>0</v>
      </c>
      <c r="AC214">
        <v>0</v>
      </c>
      <c r="AD214" t="s">
        <v>556</v>
      </c>
    </row>
    <row r="215" spans="1:30" x14ac:dyDescent="0.25">
      <c r="H215" t="s">
        <v>562</v>
      </c>
    </row>
    <row r="216" spans="1:30" x14ac:dyDescent="0.25">
      <c r="A216">
        <v>105</v>
      </c>
      <c r="B216">
        <v>3077</v>
      </c>
      <c r="C216" t="s">
        <v>563</v>
      </c>
      <c r="D216" t="s">
        <v>81</v>
      </c>
      <c r="E216" t="s">
        <v>53</v>
      </c>
      <c r="F216" t="s">
        <v>564</v>
      </c>
      <c r="G216" t="str">
        <f>"201410006462"</f>
        <v>201410006462</v>
      </c>
      <c r="H216" t="s">
        <v>227</v>
      </c>
      <c r="I216">
        <v>0</v>
      </c>
      <c r="J216">
        <v>0</v>
      </c>
      <c r="K216">
        <v>0</v>
      </c>
      <c r="L216">
        <v>200</v>
      </c>
      <c r="M216">
        <v>0</v>
      </c>
      <c r="N216">
        <v>70</v>
      </c>
      <c r="O216">
        <v>0</v>
      </c>
      <c r="P216">
        <v>0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84</v>
      </c>
      <c r="W216">
        <v>588</v>
      </c>
      <c r="X216">
        <v>0</v>
      </c>
      <c r="Z216">
        <v>0</v>
      </c>
      <c r="AA216">
        <v>0</v>
      </c>
      <c r="AB216">
        <v>0</v>
      </c>
      <c r="AC216">
        <v>0</v>
      </c>
      <c r="AD216" t="s">
        <v>565</v>
      </c>
    </row>
    <row r="217" spans="1:30" x14ac:dyDescent="0.25">
      <c r="H217" t="s">
        <v>566</v>
      </c>
    </row>
    <row r="218" spans="1:30" x14ac:dyDescent="0.25">
      <c r="A218">
        <v>106</v>
      </c>
      <c r="B218">
        <v>15</v>
      </c>
      <c r="C218" t="s">
        <v>567</v>
      </c>
      <c r="D218" t="s">
        <v>568</v>
      </c>
      <c r="E218" t="s">
        <v>40</v>
      </c>
      <c r="F218" t="s">
        <v>569</v>
      </c>
      <c r="G218" t="str">
        <f>"201409005254"</f>
        <v>201409005254</v>
      </c>
      <c r="H218" t="s">
        <v>63</v>
      </c>
      <c r="I218">
        <v>0</v>
      </c>
      <c r="J218">
        <v>0</v>
      </c>
      <c r="K218">
        <v>0</v>
      </c>
      <c r="L218">
        <v>200</v>
      </c>
      <c r="M218">
        <v>0</v>
      </c>
      <c r="N218">
        <v>30</v>
      </c>
      <c r="O218">
        <v>0</v>
      </c>
      <c r="P218">
        <v>30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84</v>
      </c>
      <c r="W218">
        <v>588</v>
      </c>
      <c r="X218">
        <v>0</v>
      </c>
      <c r="Z218">
        <v>0</v>
      </c>
      <c r="AA218">
        <v>0</v>
      </c>
      <c r="AB218">
        <v>0</v>
      </c>
      <c r="AC218">
        <v>0</v>
      </c>
      <c r="AD218" t="s">
        <v>570</v>
      </c>
    </row>
    <row r="219" spans="1:30" x14ac:dyDescent="0.25">
      <c r="H219" t="s">
        <v>571</v>
      </c>
    </row>
    <row r="220" spans="1:30" x14ac:dyDescent="0.25">
      <c r="A220">
        <v>107</v>
      </c>
      <c r="B220">
        <v>1820</v>
      </c>
      <c r="C220" t="s">
        <v>572</v>
      </c>
      <c r="D220" t="s">
        <v>330</v>
      </c>
      <c r="E220" t="s">
        <v>81</v>
      </c>
      <c r="F220" t="s">
        <v>573</v>
      </c>
      <c r="G220" t="str">
        <f>"201412003800"</f>
        <v>201412003800</v>
      </c>
      <c r="H220" t="s">
        <v>574</v>
      </c>
      <c r="I220">
        <v>0</v>
      </c>
      <c r="J220">
        <v>0</v>
      </c>
      <c r="K220">
        <v>0</v>
      </c>
      <c r="L220">
        <v>260</v>
      </c>
      <c r="M220">
        <v>0</v>
      </c>
      <c r="N220">
        <v>70</v>
      </c>
      <c r="O220">
        <v>0</v>
      </c>
      <c r="P220">
        <v>0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84</v>
      </c>
      <c r="W220">
        <v>588</v>
      </c>
      <c r="X220">
        <v>0</v>
      </c>
      <c r="Z220">
        <v>0</v>
      </c>
      <c r="AA220">
        <v>0</v>
      </c>
      <c r="AB220">
        <v>0</v>
      </c>
      <c r="AC220">
        <v>0</v>
      </c>
      <c r="AD220" t="s">
        <v>575</v>
      </c>
    </row>
    <row r="221" spans="1:30" x14ac:dyDescent="0.25">
      <c r="H221" t="s">
        <v>576</v>
      </c>
    </row>
    <row r="222" spans="1:30" x14ac:dyDescent="0.25">
      <c r="A222">
        <v>108</v>
      </c>
      <c r="B222">
        <v>1323</v>
      </c>
      <c r="C222" t="s">
        <v>577</v>
      </c>
      <c r="D222" t="s">
        <v>520</v>
      </c>
      <c r="E222" t="s">
        <v>578</v>
      </c>
      <c r="F222" t="s">
        <v>579</v>
      </c>
      <c r="G222" t="str">
        <f>"201410001603"</f>
        <v>201410001603</v>
      </c>
      <c r="H222" t="s">
        <v>246</v>
      </c>
      <c r="I222">
        <v>0</v>
      </c>
      <c r="J222">
        <v>0</v>
      </c>
      <c r="K222">
        <v>0</v>
      </c>
      <c r="L222">
        <v>200</v>
      </c>
      <c r="M222">
        <v>0</v>
      </c>
      <c r="N222">
        <v>70</v>
      </c>
      <c r="O222">
        <v>0</v>
      </c>
      <c r="P222">
        <v>0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84</v>
      </c>
      <c r="W222">
        <v>588</v>
      </c>
      <c r="X222">
        <v>0</v>
      </c>
      <c r="Z222">
        <v>0</v>
      </c>
      <c r="AA222">
        <v>0</v>
      </c>
      <c r="AB222">
        <v>0</v>
      </c>
      <c r="AC222">
        <v>0</v>
      </c>
      <c r="AD222" t="s">
        <v>580</v>
      </c>
    </row>
    <row r="223" spans="1:30" x14ac:dyDescent="0.25">
      <c r="H223" t="s">
        <v>581</v>
      </c>
    </row>
    <row r="224" spans="1:30" x14ac:dyDescent="0.25">
      <c r="A224">
        <v>109</v>
      </c>
      <c r="B224">
        <v>5006</v>
      </c>
      <c r="C224" t="s">
        <v>582</v>
      </c>
      <c r="D224" t="s">
        <v>94</v>
      </c>
      <c r="E224" t="s">
        <v>225</v>
      </c>
      <c r="F224" t="s">
        <v>583</v>
      </c>
      <c r="G224" t="str">
        <f>"201410000974"</f>
        <v>201410000974</v>
      </c>
      <c r="H224" t="s">
        <v>584</v>
      </c>
      <c r="I224">
        <v>0</v>
      </c>
      <c r="J224">
        <v>0</v>
      </c>
      <c r="K224">
        <v>0</v>
      </c>
      <c r="L224">
        <v>200</v>
      </c>
      <c r="M224">
        <v>0</v>
      </c>
      <c r="N224">
        <v>50</v>
      </c>
      <c r="O224">
        <v>0</v>
      </c>
      <c r="P224">
        <v>0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84</v>
      </c>
      <c r="W224">
        <v>588</v>
      </c>
      <c r="X224">
        <v>0</v>
      </c>
      <c r="Z224">
        <v>0</v>
      </c>
      <c r="AA224">
        <v>0</v>
      </c>
      <c r="AB224">
        <v>0</v>
      </c>
      <c r="AC224">
        <v>0</v>
      </c>
      <c r="AD224" t="s">
        <v>585</v>
      </c>
    </row>
    <row r="225" spans="1:30" x14ac:dyDescent="0.25">
      <c r="H225" t="s">
        <v>586</v>
      </c>
    </row>
    <row r="226" spans="1:30" x14ac:dyDescent="0.25">
      <c r="A226">
        <v>110</v>
      </c>
      <c r="B226">
        <v>1818</v>
      </c>
      <c r="C226" t="s">
        <v>587</v>
      </c>
      <c r="D226" t="s">
        <v>53</v>
      </c>
      <c r="E226" t="s">
        <v>40</v>
      </c>
      <c r="F226" t="s">
        <v>588</v>
      </c>
      <c r="G226" t="str">
        <f>"200801005565"</f>
        <v>200801005565</v>
      </c>
      <c r="H226" t="s">
        <v>589</v>
      </c>
      <c r="I226">
        <v>0</v>
      </c>
      <c r="J226">
        <v>0</v>
      </c>
      <c r="K226">
        <v>0</v>
      </c>
      <c r="L226">
        <v>200</v>
      </c>
      <c r="M226">
        <v>30</v>
      </c>
      <c r="N226">
        <v>70</v>
      </c>
      <c r="O226">
        <v>0</v>
      </c>
      <c r="P226">
        <v>0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84</v>
      </c>
      <c r="W226">
        <v>588</v>
      </c>
      <c r="X226">
        <v>0</v>
      </c>
      <c r="Z226">
        <v>0</v>
      </c>
      <c r="AA226">
        <v>0</v>
      </c>
      <c r="AB226">
        <v>0</v>
      </c>
      <c r="AC226">
        <v>0</v>
      </c>
      <c r="AD226" t="s">
        <v>590</v>
      </c>
    </row>
    <row r="227" spans="1:30" x14ac:dyDescent="0.25">
      <c r="H227" t="s">
        <v>591</v>
      </c>
    </row>
    <row r="228" spans="1:30" x14ac:dyDescent="0.25">
      <c r="A228">
        <v>111</v>
      </c>
      <c r="B228">
        <v>2512</v>
      </c>
      <c r="C228" t="s">
        <v>592</v>
      </c>
      <c r="D228" t="s">
        <v>94</v>
      </c>
      <c r="E228" t="s">
        <v>40</v>
      </c>
      <c r="F228" t="s">
        <v>593</v>
      </c>
      <c r="G228" t="str">
        <f>"00012515"</f>
        <v>00012515</v>
      </c>
      <c r="H228" t="s">
        <v>594</v>
      </c>
      <c r="I228">
        <v>0</v>
      </c>
      <c r="J228">
        <v>0</v>
      </c>
      <c r="K228">
        <v>0</v>
      </c>
      <c r="L228">
        <v>260</v>
      </c>
      <c r="M228">
        <v>0</v>
      </c>
      <c r="N228">
        <v>30</v>
      </c>
      <c r="O228">
        <v>0</v>
      </c>
      <c r="P228">
        <v>0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74</v>
      </c>
      <c r="W228">
        <v>518</v>
      </c>
      <c r="X228">
        <v>0</v>
      </c>
      <c r="Z228">
        <v>0</v>
      </c>
      <c r="AA228">
        <v>0</v>
      </c>
      <c r="AB228">
        <v>10</v>
      </c>
      <c r="AC228">
        <v>170</v>
      </c>
      <c r="AD228" t="s">
        <v>595</v>
      </c>
    </row>
    <row r="229" spans="1:30" x14ac:dyDescent="0.25">
      <c r="H229" t="s">
        <v>596</v>
      </c>
    </row>
    <row r="230" spans="1:30" x14ac:dyDescent="0.25">
      <c r="A230">
        <v>112</v>
      </c>
      <c r="B230">
        <v>2278</v>
      </c>
      <c r="C230" t="s">
        <v>597</v>
      </c>
      <c r="D230" t="s">
        <v>137</v>
      </c>
      <c r="E230" t="s">
        <v>213</v>
      </c>
      <c r="F230" t="s">
        <v>598</v>
      </c>
      <c r="G230" t="str">
        <f>"00343833"</f>
        <v>00343833</v>
      </c>
      <c r="H230" t="s">
        <v>187</v>
      </c>
      <c r="I230">
        <v>0</v>
      </c>
      <c r="J230">
        <v>0</v>
      </c>
      <c r="K230">
        <v>0</v>
      </c>
      <c r="L230">
        <v>200</v>
      </c>
      <c r="M230">
        <v>0</v>
      </c>
      <c r="N230">
        <v>30</v>
      </c>
      <c r="O230">
        <v>0</v>
      </c>
      <c r="P230">
        <v>0</v>
      </c>
      <c r="Q230">
        <v>0</v>
      </c>
      <c r="R230">
        <v>0</v>
      </c>
      <c r="S230">
        <v>0</v>
      </c>
      <c r="T230">
        <v>50</v>
      </c>
      <c r="U230">
        <v>0</v>
      </c>
      <c r="V230">
        <v>84</v>
      </c>
      <c r="W230">
        <v>588</v>
      </c>
      <c r="X230">
        <v>0</v>
      </c>
      <c r="Z230">
        <v>0</v>
      </c>
      <c r="AA230">
        <v>0</v>
      </c>
      <c r="AB230">
        <v>0</v>
      </c>
      <c r="AC230">
        <v>0</v>
      </c>
      <c r="AD230" t="s">
        <v>599</v>
      </c>
    </row>
    <row r="231" spans="1:30" x14ac:dyDescent="0.25">
      <c r="H231" t="s">
        <v>600</v>
      </c>
    </row>
    <row r="232" spans="1:30" x14ac:dyDescent="0.25">
      <c r="A232">
        <v>113</v>
      </c>
      <c r="B232">
        <v>4572</v>
      </c>
      <c r="C232" t="s">
        <v>601</v>
      </c>
      <c r="D232" t="s">
        <v>303</v>
      </c>
      <c r="E232" t="s">
        <v>100</v>
      </c>
      <c r="F232" t="s">
        <v>602</v>
      </c>
      <c r="G232" t="str">
        <f>"201504005131"</f>
        <v>201504005131</v>
      </c>
      <c r="H232" t="s">
        <v>239</v>
      </c>
      <c r="I232">
        <v>0</v>
      </c>
      <c r="J232">
        <v>0</v>
      </c>
      <c r="K232">
        <v>0</v>
      </c>
      <c r="L232">
        <v>200</v>
      </c>
      <c r="M232">
        <v>0</v>
      </c>
      <c r="N232">
        <v>70</v>
      </c>
      <c r="O232">
        <v>0</v>
      </c>
      <c r="P232">
        <v>0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84</v>
      </c>
      <c r="W232">
        <v>588</v>
      </c>
      <c r="X232">
        <v>0</v>
      </c>
      <c r="Z232">
        <v>0</v>
      </c>
      <c r="AA232">
        <v>0</v>
      </c>
      <c r="AB232">
        <v>0</v>
      </c>
      <c r="AC232">
        <v>0</v>
      </c>
      <c r="AD232" t="s">
        <v>603</v>
      </c>
    </row>
    <row r="233" spans="1:30" x14ac:dyDescent="0.25">
      <c r="H233" t="s">
        <v>604</v>
      </c>
    </row>
    <row r="234" spans="1:30" x14ac:dyDescent="0.25">
      <c r="A234">
        <v>114</v>
      </c>
      <c r="B234">
        <v>598</v>
      </c>
      <c r="C234" t="s">
        <v>605</v>
      </c>
      <c r="D234" t="s">
        <v>606</v>
      </c>
      <c r="E234" t="s">
        <v>40</v>
      </c>
      <c r="F234" t="s">
        <v>607</v>
      </c>
      <c r="G234" t="str">
        <f>"201409002572"</f>
        <v>201409002572</v>
      </c>
      <c r="H234" t="s">
        <v>608</v>
      </c>
      <c r="I234">
        <v>0</v>
      </c>
      <c r="J234">
        <v>0</v>
      </c>
      <c r="K234">
        <v>0</v>
      </c>
      <c r="L234">
        <v>200</v>
      </c>
      <c r="M234">
        <v>30</v>
      </c>
      <c r="N234">
        <v>70</v>
      </c>
      <c r="O234">
        <v>30</v>
      </c>
      <c r="P234">
        <v>0</v>
      </c>
      <c r="Q234">
        <v>0</v>
      </c>
      <c r="R234">
        <v>50</v>
      </c>
      <c r="S234">
        <v>0</v>
      </c>
      <c r="T234">
        <v>0</v>
      </c>
      <c r="U234">
        <v>0</v>
      </c>
      <c r="V234">
        <v>80</v>
      </c>
      <c r="W234">
        <v>560</v>
      </c>
      <c r="X234">
        <v>0</v>
      </c>
      <c r="Z234">
        <v>0</v>
      </c>
      <c r="AA234">
        <v>0</v>
      </c>
      <c r="AB234">
        <v>0</v>
      </c>
      <c r="AC234">
        <v>0</v>
      </c>
      <c r="AD234" t="s">
        <v>609</v>
      </c>
    </row>
    <row r="235" spans="1:30" x14ac:dyDescent="0.25">
      <c r="H235" t="s">
        <v>610</v>
      </c>
    </row>
    <row r="236" spans="1:30" x14ac:dyDescent="0.25">
      <c r="A236">
        <v>115</v>
      </c>
      <c r="B236">
        <v>5284</v>
      </c>
      <c r="C236" t="s">
        <v>611</v>
      </c>
      <c r="D236" t="s">
        <v>225</v>
      </c>
      <c r="E236" t="s">
        <v>54</v>
      </c>
      <c r="F236" t="s">
        <v>612</v>
      </c>
      <c r="G236" t="str">
        <f>"200802010651"</f>
        <v>200802010651</v>
      </c>
      <c r="H236" t="s">
        <v>198</v>
      </c>
      <c r="I236">
        <v>0</v>
      </c>
      <c r="J236">
        <v>0</v>
      </c>
      <c r="K236">
        <v>0</v>
      </c>
      <c r="L236">
        <v>200</v>
      </c>
      <c r="M236">
        <v>0</v>
      </c>
      <c r="N236">
        <v>70</v>
      </c>
      <c r="O236">
        <v>0</v>
      </c>
      <c r="P236">
        <v>0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84</v>
      </c>
      <c r="W236">
        <v>588</v>
      </c>
      <c r="X236">
        <v>0</v>
      </c>
      <c r="Z236">
        <v>0</v>
      </c>
      <c r="AA236">
        <v>0</v>
      </c>
      <c r="AB236">
        <v>0</v>
      </c>
      <c r="AC236">
        <v>0</v>
      </c>
      <c r="AD236" t="s">
        <v>613</v>
      </c>
    </row>
    <row r="237" spans="1:30" x14ac:dyDescent="0.25">
      <c r="H237" t="s">
        <v>614</v>
      </c>
    </row>
    <row r="238" spans="1:30" x14ac:dyDescent="0.25">
      <c r="A238">
        <v>116</v>
      </c>
      <c r="B238">
        <v>2464</v>
      </c>
      <c r="C238" t="s">
        <v>615</v>
      </c>
      <c r="D238" t="s">
        <v>196</v>
      </c>
      <c r="E238" t="s">
        <v>53</v>
      </c>
      <c r="F238" t="s">
        <v>616</v>
      </c>
      <c r="G238" t="str">
        <f>"201402011647"</f>
        <v>201402011647</v>
      </c>
      <c r="H238" t="s">
        <v>198</v>
      </c>
      <c r="I238">
        <v>0</v>
      </c>
      <c r="J238">
        <v>0</v>
      </c>
      <c r="K238">
        <v>0</v>
      </c>
      <c r="L238">
        <v>200</v>
      </c>
      <c r="M238">
        <v>0</v>
      </c>
      <c r="N238">
        <v>70</v>
      </c>
      <c r="O238">
        <v>0</v>
      </c>
      <c r="P238">
        <v>0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84</v>
      </c>
      <c r="W238">
        <v>588</v>
      </c>
      <c r="X238">
        <v>0</v>
      </c>
      <c r="Z238">
        <v>0</v>
      </c>
      <c r="AA238">
        <v>0</v>
      </c>
      <c r="AB238">
        <v>0</v>
      </c>
      <c r="AC238">
        <v>0</v>
      </c>
      <c r="AD238" t="s">
        <v>613</v>
      </c>
    </row>
    <row r="239" spans="1:30" x14ac:dyDescent="0.25">
      <c r="H239" t="s">
        <v>617</v>
      </c>
    </row>
    <row r="240" spans="1:30" x14ac:dyDescent="0.25">
      <c r="A240">
        <v>117</v>
      </c>
      <c r="B240">
        <v>1425</v>
      </c>
      <c r="C240" t="s">
        <v>618</v>
      </c>
      <c r="D240" t="s">
        <v>619</v>
      </c>
      <c r="E240" t="s">
        <v>496</v>
      </c>
      <c r="F240" t="s">
        <v>620</v>
      </c>
      <c r="G240" t="str">
        <f>"201402008311"</f>
        <v>201402008311</v>
      </c>
      <c r="H240" t="s">
        <v>424</v>
      </c>
      <c r="I240">
        <v>0</v>
      </c>
      <c r="J240">
        <v>0</v>
      </c>
      <c r="K240">
        <v>0</v>
      </c>
      <c r="L240">
        <v>200</v>
      </c>
      <c r="M240">
        <v>0</v>
      </c>
      <c r="N240">
        <v>70</v>
      </c>
      <c r="O240">
        <v>30</v>
      </c>
      <c r="P240">
        <v>0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84</v>
      </c>
      <c r="W240">
        <v>588</v>
      </c>
      <c r="X240">
        <v>0</v>
      </c>
      <c r="Z240">
        <v>0</v>
      </c>
      <c r="AA240">
        <v>0</v>
      </c>
      <c r="AB240">
        <v>0</v>
      </c>
      <c r="AC240">
        <v>0</v>
      </c>
      <c r="AD240" t="s">
        <v>621</v>
      </c>
    </row>
    <row r="241" spans="1:30" x14ac:dyDescent="0.25">
      <c r="H241" t="s">
        <v>622</v>
      </c>
    </row>
    <row r="242" spans="1:30" x14ac:dyDescent="0.25">
      <c r="A242">
        <v>118</v>
      </c>
      <c r="B242">
        <v>2318</v>
      </c>
      <c r="C242" t="s">
        <v>623</v>
      </c>
      <c r="D242" t="s">
        <v>33</v>
      </c>
      <c r="E242" t="s">
        <v>225</v>
      </c>
      <c r="F242" t="s">
        <v>624</v>
      </c>
      <c r="G242" t="str">
        <f>"200801000993"</f>
        <v>200801000993</v>
      </c>
      <c r="H242" t="s">
        <v>400</v>
      </c>
      <c r="I242">
        <v>0</v>
      </c>
      <c r="J242">
        <v>0</v>
      </c>
      <c r="K242">
        <v>0</v>
      </c>
      <c r="L242">
        <v>200</v>
      </c>
      <c r="M242">
        <v>0</v>
      </c>
      <c r="N242">
        <v>70</v>
      </c>
      <c r="O242">
        <v>30</v>
      </c>
      <c r="P242">
        <v>0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84</v>
      </c>
      <c r="W242">
        <v>588</v>
      </c>
      <c r="X242">
        <v>0</v>
      </c>
      <c r="Z242">
        <v>0</v>
      </c>
      <c r="AA242">
        <v>0</v>
      </c>
      <c r="AB242">
        <v>0</v>
      </c>
      <c r="AC242">
        <v>0</v>
      </c>
      <c r="AD242" t="s">
        <v>625</v>
      </c>
    </row>
    <row r="243" spans="1:30" x14ac:dyDescent="0.25">
      <c r="H243" t="s">
        <v>626</v>
      </c>
    </row>
    <row r="244" spans="1:30" x14ac:dyDescent="0.25">
      <c r="A244">
        <v>119</v>
      </c>
      <c r="B244">
        <v>4634</v>
      </c>
      <c r="C244" t="s">
        <v>627</v>
      </c>
      <c r="D244" t="s">
        <v>628</v>
      </c>
      <c r="E244" t="s">
        <v>60</v>
      </c>
      <c r="F244" t="s">
        <v>629</v>
      </c>
      <c r="G244" t="str">
        <f>"201409001789"</f>
        <v>201409001789</v>
      </c>
      <c r="H244" t="s">
        <v>356</v>
      </c>
      <c r="I244">
        <v>0</v>
      </c>
      <c r="J244">
        <v>0</v>
      </c>
      <c r="K244">
        <v>0</v>
      </c>
      <c r="L244">
        <v>200</v>
      </c>
      <c r="M244">
        <v>30</v>
      </c>
      <c r="N244">
        <v>70</v>
      </c>
      <c r="O244">
        <v>0</v>
      </c>
      <c r="P244">
        <v>30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69</v>
      </c>
      <c r="W244">
        <v>483</v>
      </c>
      <c r="X244">
        <v>0</v>
      </c>
      <c r="Z244">
        <v>0</v>
      </c>
      <c r="AA244">
        <v>0</v>
      </c>
      <c r="AB244">
        <v>0</v>
      </c>
      <c r="AC244">
        <v>0</v>
      </c>
      <c r="AD244" t="s">
        <v>630</v>
      </c>
    </row>
    <row r="245" spans="1:30" x14ac:dyDescent="0.25">
      <c r="H245" t="s">
        <v>631</v>
      </c>
    </row>
    <row r="246" spans="1:30" x14ac:dyDescent="0.25">
      <c r="A246">
        <v>120</v>
      </c>
      <c r="B246">
        <v>1790</v>
      </c>
      <c r="C246" t="s">
        <v>632</v>
      </c>
      <c r="D246" t="s">
        <v>542</v>
      </c>
      <c r="E246" t="s">
        <v>468</v>
      </c>
      <c r="F246" t="s">
        <v>633</v>
      </c>
      <c r="G246" t="str">
        <f>"00320267"</f>
        <v>00320267</v>
      </c>
      <c r="H246" t="s">
        <v>106</v>
      </c>
      <c r="I246">
        <v>0</v>
      </c>
      <c r="J246">
        <v>0</v>
      </c>
      <c r="K246">
        <v>0</v>
      </c>
      <c r="L246">
        <v>200</v>
      </c>
      <c r="M246">
        <v>0</v>
      </c>
      <c r="N246">
        <v>70</v>
      </c>
      <c r="O246">
        <v>50</v>
      </c>
      <c r="P246">
        <v>0</v>
      </c>
      <c r="Q246">
        <v>0</v>
      </c>
      <c r="R246">
        <v>30</v>
      </c>
      <c r="S246">
        <v>0</v>
      </c>
      <c r="T246">
        <v>0</v>
      </c>
      <c r="U246">
        <v>0</v>
      </c>
      <c r="V246">
        <v>80</v>
      </c>
      <c r="W246">
        <v>560</v>
      </c>
      <c r="X246">
        <v>0</v>
      </c>
      <c r="Z246">
        <v>0</v>
      </c>
      <c r="AA246">
        <v>0</v>
      </c>
      <c r="AB246">
        <v>0</v>
      </c>
      <c r="AC246">
        <v>0</v>
      </c>
      <c r="AD246" t="s">
        <v>634</v>
      </c>
    </row>
    <row r="247" spans="1:30" x14ac:dyDescent="0.25">
      <c r="H247" t="s">
        <v>635</v>
      </c>
    </row>
    <row r="248" spans="1:30" x14ac:dyDescent="0.25">
      <c r="A248">
        <v>121</v>
      </c>
      <c r="B248">
        <v>3370</v>
      </c>
      <c r="C248" t="s">
        <v>109</v>
      </c>
      <c r="D248" t="s">
        <v>202</v>
      </c>
      <c r="E248" t="s">
        <v>94</v>
      </c>
      <c r="F248" t="s">
        <v>636</v>
      </c>
      <c r="G248" t="str">
        <f>"00343709"</f>
        <v>00343709</v>
      </c>
      <c r="H248" t="s">
        <v>637</v>
      </c>
      <c r="I248">
        <v>0</v>
      </c>
      <c r="J248">
        <v>0</v>
      </c>
      <c r="K248">
        <v>0</v>
      </c>
      <c r="L248">
        <v>200</v>
      </c>
      <c r="M248">
        <v>0</v>
      </c>
      <c r="N248">
        <v>70</v>
      </c>
      <c r="O248">
        <v>0</v>
      </c>
      <c r="P248">
        <v>0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84</v>
      </c>
      <c r="W248">
        <v>588</v>
      </c>
      <c r="X248">
        <v>0</v>
      </c>
      <c r="Z248">
        <v>0</v>
      </c>
      <c r="AA248">
        <v>0</v>
      </c>
      <c r="AB248">
        <v>0</v>
      </c>
      <c r="AC248">
        <v>0</v>
      </c>
      <c r="AD248" t="s">
        <v>638</v>
      </c>
    </row>
    <row r="249" spans="1:30" x14ac:dyDescent="0.25">
      <c r="H249" t="s">
        <v>639</v>
      </c>
    </row>
    <row r="250" spans="1:30" x14ac:dyDescent="0.25">
      <c r="A250">
        <v>122</v>
      </c>
      <c r="B250">
        <v>263</v>
      </c>
      <c r="C250" t="s">
        <v>640</v>
      </c>
      <c r="D250" t="s">
        <v>641</v>
      </c>
      <c r="E250" t="s">
        <v>81</v>
      </c>
      <c r="F250" t="s">
        <v>642</v>
      </c>
      <c r="G250" t="str">
        <f>"201507001281"</f>
        <v>201507001281</v>
      </c>
      <c r="H250" t="s">
        <v>153</v>
      </c>
      <c r="I250">
        <v>0</v>
      </c>
      <c r="J250">
        <v>0</v>
      </c>
      <c r="K250">
        <v>0</v>
      </c>
      <c r="L250">
        <v>200</v>
      </c>
      <c r="M250">
        <v>0</v>
      </c>
      <c r="N250">
        <v>50</v>
      </c>
      <c r="O250">
        <v>0</v>
      </c>
      <c r="P250">
        <v>0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84</v>
      </c>
      <c r="W250">
        <v>588</v>
      </c>
      <c r="X250">
        <v>0</v>
      </c>
      <c r="Z250">
        <v>0</v>
      </c>
      <c r="AA250">
        <v>0</v>
      </c>
      <c r="AB250">
        <v>0</v>
      </c>
      <c r="AC250">
        <v>0</v>
      </c>
      <c r="AD250" t="s">
        <v>643</v>
      </c>
    </row>
    <row r="251" spans="1:30" x14ac:dyDescent="0.25">
      <c r="H251" t="s">
        <v>644</v>
      </c>
    </row>
    <row r="252" spans="1:30" x14ac:dyDescent="0.25">
      <c r="A252">
        <v>123</v>
      </c>
      <c r="B252">
        <v>3670</v>
      </c>
      <c r="C252" t="s">
        <v>645</v>
      </c>
      <c r="D252" t="s">
        <v>175</v>
      </c>
      <c r="E252" t="s">
        <v>94</v>
      </c>
      <c r="F252" t="s">
        <v>646</v>
      </c>
      <c r="G252" t="str">
        <f>"201410010050"</f>
        <v>201410010050</v>
      </c>
      <c r="H252" t="s">
        <v>429</v>
      </c>
      <c r="I252">
        <v>0</v>
      </c>
      <c r="J252">
        <v>0</v>
      </c>
      <c r="K252">
        <v>0</v>
      </c>
      <c r="L252">
        <v>200</v>
      </c>
      <c r="M252">
        <v>0</v>
      </c>
      <c r="N252">
        <v>70</v>
      </c>
      <c r="O252">
        <v>0</v>
      </c>
      <c r="P252">
        <v>0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84</v>
      </c>
      <c r="W252">
        <v>588</v>
      </c>
      <c r="X252">
        <v>0</v>
      </c>
      <c r="Z252">
        <v>0</v>
      </c>
      <c r="AA252">
        <v>0</v>
      </c>
      <c r="AB252">
        <v>0</v>
      </c>
      <c r="AC252">
        <v>0</v>
      </c>
      <c r="AD252" t="s">
        <v>647</v>
      </c>
    </row>
    <row r="253" spans="1:30" x14ac:dyDescent="0.25">
      <c r="H253" t="s">
        <v>648</v>
      </c>
    </row>
    <row r="254" spans="1:30" x14ac:dyDescent="0.25">
      <c r="A254">
        <v>124</v>
      </c>
      <c r="B254">
        <v>743</v>
      </c>
      <c r="C254" t="s">
        <v>649</v>
      </c>
      <c r="D254" t="s">
        <v>53</v>
      </c>
      <c r="E254" t="s">
        <v>20</v>
      </c>
      <c r="F254" t="s">
        <v>650</v>
      </c>
      <c r="G254" t="str">
        <f>"200802001733"</f>
        <v>200802001733</v>
      </c>
      <c r="H254" t="s">
        <v>198</v>
      </c>
      <c r="I254">
        <v>0</v>
      </c>
      <c r="J254">
        <v>0</v>
      </c>
      <c r="K254">
        <v>0</v>
      </c>
      <c r="L254">
        <v>200</v>
      </c>
      <c r="M254">
        <v>30</v>
      </c>
      <c r="N254">
        <v>30</v>
      </c>
      <c r="O254">
        <v>0</v>
      </c>
      <c r="P254">
        <v>0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84</v>
      </c>
      <c r="W254">
        <v>588</v>
      </c>
      <c r="X254">
        <v>0</v>
      </c>
      <c r="Z254">
        <v>0</v>
      </c>
      <c r="AA254">
        <v>0</v>
      </c>
      <c r="AB254">
        <v>0</v>
      </c>
      <c r="AC254">
        <v>0</v>
      </c>
      <c r="AD254" t="s">
        <v>651</v>
      </c>
    </row>
    <row r="255" spans="1:30" x14ac:dyDescent="0.25">
      <c r="H255" t="s">
        <v>652</v>
      </c>
    </row>
    <row r="256" spans="1:30" x14ac:dyDescent="0.25">
      <c r="A256">
        <v>125</v>
      </c>
      <c r="B256">
        <v>3202</v>
      </c>
      <c r="C256" t="s">
        <v>653</v>
      </c>
      <c r="D256" t="s">
        <v>654</v>
      </c>
      <c r="E256" t="s">
        <v>127</v>
      </c>
      <c r="F256" t="s">
        <v>655</v>
      </c>
      <c r="G256" t="str">
        <f>"200808000433"</f>
        <v>200808000433</v>
      </c>
      <c r="H256" t="s">
        <v>69</v>
      </c>
      <c r="I256">
        <v>0</v>
      </c>
      <c r="J256">
        <v>0</v>
      </c>
      <c r="K256">
        <v>0</v>
      </c>
      <c r="L256">
        <v>0</v>
      </c>
      <c r="M256">
        <v>100</v>
      </c>
      <c r="N256">
        <v>70</v>
      </c>
      <c r="O256">
        <v>0</v>
      </c>
      <c r="P256">
        <v>50</v>
      </c>
      <c r="Q256">
        <v>0</v>
      </c>
      <c r="R256">
        <v>30</v>
      </c>
      <c r="S256">
        <v>0</v>
      </c>
      <c r="T256">
        <v>0</v>
      </c>
      <c r="U256">
        <v>0</v>
      </c>
      <c r="V256">
        <v>84</v>
      </c>
      <c r="W256">
        <v>588</v>
      </c>
      <c r="X256">
        <v>0</v>
      </c>
      <c r="Z256">
        <v>0</v>
      </c>
      <c r="AA256">
        <v>0</v>
      </c>
      <c r="AB256">
        <v>0</v>
      </c>
      <c r="AC256">
        <v>0</v>
      </c>
      <c r="AD256" t="s">
        <v>656</v>
      </c>
    </row>
    <row r="257" spans="1:30" x14ac:dyDescent="0.25">
      <c r="H257" t="s">
        <v>657</v>
      </c>
    </row>
    <row r="258" spans="1:30" x14ac:dyDescent="0.25">
      <c r="A258">
        <v>126</v>
      </c>
      <c r="B258">
        <v>21</v>
      </c>
      <c r="C258" t="s">
        <v>658</v>
      </c>
      <c r="D258" t="s">
        <v>53</v>
      </c>
      <c r="E258" t="s">
        <v>659</v>
      </c>
      <c r="F258" t="s">
        <v>660</v>
      </c>
      <c r="G258" t="str">
        <f>"201409000340"</f>
        <v>201409000340</v>
      </c>
      <c r="H258" t="s">
        <v>661</v>
      </c>
      <c r="I258">
        <v>0</v>
      </c>
      <c r="J258">
        <v>0</v>
      </c>
      <c r="K258">
        <v>0</v>
      </c>
      <c r="L258">
        <v>200</v>
      </c>
      <c r="M258">
        <v>0</v>
      </c>
      <c r="N258">
        <v>30</v>
      </c>
      <c r="O258">
        <v>0</v>
      </c>
      <c r="P258">
        <v>0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84</v>
      </c>
      <c r="W258">
        <v>588</v>
      </c>
      <c r="X258">
        <v>0</v>
      </c>
      <c r="Z258">
        <v>0</v>
      </c>
      <c r="AA258">
        <v>0</v>
      </c>
      <c r="AB258">
        <v>0</v>
      </c>
      <c r="AC258">
        <v>0</v>
      </c>
      <c r="AD258" t="s">
        <v>662</v>
      </c>
    </row>
    <row r="259" spans="1:30" x14ac:dyDescent="0.25">
      <c r="H259" t="s">
        <v>663</v>
      </c>
    </row>
    <row r="260" spans="1:30" x14ac:dyDescent="0.25">
      <c r="A260">
        <v>127</v>
      </c>
      <c r="B260">
        <v>4610</v>
      </c>
      <c r="C260" t="s">
        <v>664</v>
      </c>
      <c r="D260" t="s">
        <v>665</v>
      </c>
      <c r="E260" t="s">
        <v>53</v>
      </c>
      <c r="F260" t="s">
        <v>666</v>
      </c>
      <c r="G260" t="str">
        <f>"00142236"</f>
        <v>00142236</v>
      </c>
      <c r="H260" t="s">
        <v>667</v>
      </c>
      <c r="I260">
        <v>0</v>
      </c>
      <c r="J260">
        <v>0</v>
      </c>
      <c r="K260">
        <v>0</v>
      </c>
      <c r="L260">
        <v>200</v>
      </c>
      <c r="M260">
        <v>0</v>
      </c>
      <c r="N260">
        <v>50</v>
      </c>
      <c r="O260">
        <v>0</v>
      </c>
      <c r="P260">
        <v>50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84</v>
      </c>
      <c r="W260">
        <v>588</v>
      </c>
      <c r="X260">
        <v>0</v>
      </c>
      <c r="Z260">
        <v>0</v>
      </c>
      <c r="AA260">
        <v>0</v>
      </c>
      <c r="AB260">
        <v>0</v>
      </c>
      <c r="AC260">
        <v>0</v>
      </c>
      <c r="AD260" t="s">
        <v>668</v>
      </c>
    </row>
    <row r="261" spans="1:30" x14ac:dyDescent="0.25">
      <c r="H261" t="s">
        <v>669</v>
      </c>
    </row>
    <row r="262" spans="1:30" x14ac:dyDescent="0.25">
      <c r="A262">
        <v>128</v>
      </c>
      <c r="B262">
        <v>2247</v>
      </c>
      <c r="C262" t="s">
        <v>670</v>
      </c>
      <c r="D262" t="s">
        <v>671</v>
      </c>
      <c r="E262" t="s">
        <v>40</v>
      </c>
      <c r="F262" t="s">
        <v>672</v>
      </c>
      <c r="G262" t="str">
        <f>"201406016167"</f>
        <v>201406016167</v>
      </c>
      <c r="H262" t="s">
        <v>673</v>
      </c>
      <c r="I262">
        <v>0</v>
      </c>
      <c r="J262">
        <v>0</v>
      </c>
      <c r="K262">
        <v>0</v>
      </c>
      <c r="L262">
        <v>200</v>
      </c>
      <c r="M262">
        <v>0</v>
      </c>
      <c r="N262">
        <v>70</v>
      </c>
      <c r="O262">
        <v>0</v>
      </c>
      <c r="P262">
        <v>0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84</v>
      </c>
      <c r="W262">
        <v>588</v>
      </c>
      <c r="X262">
        <v>0</v>
      </c>
      <c r="Z262">
        <v>0</v>
      </c>
      <c r="AA262">
        <v>0</v>
      </c>
      <c r="AB262">
        <v>0</v>
      </c>
      <c r="AC262">
        <v>0</v>
      </c>
      <c r="AD262" t="s">
        <v>674</v>
      </c>
    </row>
    <row r="263" spans="1:30" x14ac:dyDescent="0.25">
      <c r="H263" t="s">
        <v>675</v>
      </c>
    </row>
    <row r="264" spans="1:30" x14ac:dyDescent="0.25">
      <c r="A264">
        <v>129</v>
      </c>
      <c r="B264">
        <v>1581</v>
      </c>
      <c r="C264" t="s">
        <v>676</v>
      </c>
      <c r="D264" t="s">
        <v>85</v>
      </c>
      <c r="E264" t="s">
        <v>175</v>
      </c>
      <c r="F264" t="s">
        <v>677</v>
      </c>
      <c r="G264" t="str">
        <f>"00284210"</f>
        <v>00284210</v>
      </c>
      <c r="H264" t="s">
        <v>486</v>
      </c>
      <c r="I264">
        <v>0</v>
      </c>
      <c r="J264">
        <v>0</v>
      </c>
      <c r="K264">
        <v>0</v>
      </c>
      <c r="L264">
        <v>200</v>
      </c>
      <c r="M264">
        <v>0</v>
      </c>
      <c r="N264">
        <v>30</v>
      </c>
      <c r="O264">
        <v>0</v>
      </c>
      <c r="P264">
        <v>0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84</v>
      </c>
      <c r="W264">
        <v>588</v>
      </c>
      <c r="X264">
        <v>0</v>
      </c>
      <c r="Z264">
        <v>0</v>
      </c>
      <c r="AA264">
        <v>0</v>
      </c>
      <c r="AB264">
        <v>0</v>
      </c>
      <c r="AC264">
        <v>0</v>
      </c>
      <c r="AD264" t="s">
        <v>678</v>
      </c>
    </row>
    <row r="265" spans="1:30" x14ac:dyDescent="0.25">
      <c r="H265" t="s">
        <v>679</v>
      </c>
    </row>
    <row r="266" spans="1:30" x14ac:dyDescent="0.25">
      <c r="A266">
        <v>130</v>
      </c>
      <c r="B266">
        <v>428</v>
      </c>
      <c r="C266" t="s">
        <v>680</v>
      </c>
      <c r="D266" t="s">
        <v>568</v>
      </c>
      <c r="E266" t="s">
        <v>46</v>
      </c>
      <c r="F266" t="s">
        <v>681</v>
      </c>
      <c r="G266" t="str">
        <f>"201409000942"</f>
        <v>201409000942</v>
      </c>
      <c r="H266" t="s">
        <v>682</v>
      </c>
      <c r="I266">
        <v>0</v>
      </c>
      <c r="J266">
        <v>0</v>
      </c>
      <c r="K266">
        <v>0</v>
      </c>
      <c r="L266">
        <v>200</v>
      </c>
      <c r="M266">
        <v>0</v>
      </c>
      <c r="N266">
        <v>70</v>
      </c>
      <c r="O266">
        <v>0</v>
      </c>
      <c r="P266">
        <v>0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84</v>
      </c>
      <c r="W266">
        <v>588</v>
      </c>
      <c r="X266">
        <v>0</v>
      </c>
      <c r="Z266">
        <v>0</v>
      </c>
      <c r="AA266">
        <v>0</v>
      </c>
      <c r="AB266">
        <v>0</v>
      </c>
      <c r="AC266">
        <v>0</v>
      </c>
      <c r="AD266" t="s">
        <v>683</v>
      </c>
    </row>
    <row r="267" spans="1:30" x14ac:dyDescent="0.25">
      <c r="H267" t="s">
        <v>684</v>
      </c>
    </row>
    <row r="268" spans="1:30" x14ac:dyDescent="0.25">
      <c r="A268">
        <v>131</v>
      </c>
      <c r="B268">
        <v>2869</v>
      </c>
      <c r="C268" t="s">
        <v>685</v>
      </c>
      <c r="D268" t="s">
        <v>686</v>
      </c>
      <c r="E268" t="s">
        <v>687</v>
      </c>
      <c r="F268" t="s">
        <v>688</v>
      </c>
      <c r="G268" t="str">
        <f>"201410003915"</f>
        <v>201410003915</v>
      </c>
      <c r="H268" t="s">
        <v>689</v>
      </c>
      <c r="I268">
        <v>150</v>
      </c>
      <c r="J268">
        <v>0</v>
      </c>
      <c r="K268">
        <v>0</v>
      </c>
      <c r="L268">
        <v>0</v>
      </c>
      <c r="M268">
        <v>100</v>
      </c>
      <c r="N268">
        <v>70</v>
      </c>
      <c r="O268">
        <v>0</v>
      </c>
      <c r="P268">
        <v>0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84</v>
      </c>
      <c r="W268">
        <v>588</v>
      </c>
      <c r="X268">
        <v>0</v>
      </c>
      <c r="Z268">
        <v>0</v>
      </c>
      <c r="AA268">
        <v>0</v>
      </c>
      <c r="AB268">
        <v>0</v>
      </c>
      <c r="AC268">
        <v>0</v>
      </c>
      <c r="AD268" t="s">
        <v>690</v>
      </c>
    </row>
    <row r="269" spans="1:30" x14ac:dyDescent="0.25">
      <c r="H269" t="s">
        <v>691</v>
      </c>
    </row>
    <row r="270" spans="1:30" x14ac:dyDescent="0.25">
      <c r="A270">
        <v>132</v>
      </c>
      <c r="B270">
        <v>4037</v>
      </c>
      <c r="C270" t="s">
        <v>692</v>
      </c>
      <c r="D270" t="s">
        <v>693</v>
      </c>
      <c r="E270" t="s">
        <v>20</v>
      </c>
      <c r="F270" t="s">
        <v>694</v>
      </c>
      <c r="G270" t="str">
        <f>"200801001111"</f>
        <v>200801001111</v>
      </c>
      <c r="H270" t="s">
        <v>129</v>
      </c>
      <c r="I270">
        <v>0</v>
      </c>
      <c r="J270">
        <v>0</v>
      </c>
      <c r="K270">
        <v>0</v>
      </c>
      <c r="L270">
        <v>200</v>
      </c>
      <c r="M270">
        <v>0</v>
      </c>
      <c r="N270">
        <v>70</v>
      </c>
      <c r="O270">
        <v>0</v>
      </c>
      <c r="P270">
        <v>0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84</v>
      </c>
      <c r="W270">
        <v>588</v>
      </c>
      <c r="X270">
        <v>0</v>
      </c>
      <c r="Z270">
        <v>0</v>
      </c>
      <c r="AA270">
        <v>0</v>
      </c>
      <c r="AB270">
        <v>0</v>
      </c>
      <c r="AC270">
        <v>0</v>
      </c>
      <c r="AD270" t="s">
        <v>695</v>
      </c>
    </row>
    <row r="271" spans="1:30" x14ac:dyDescent="0.25">
      <c r="H271" t="s">
        <v>696</v>
      </c>
    </row>
    <row r="272" spans="1:30" x14ac:dyDescent="0.25">
      <c r="A272">
        <v>133</v>
      </c>
      <c r="B272">
        <v>2148</v>
      </c>
      <c r="C272" t="s">
        <v>697</v>
      </c>
      <c r="D272" t="s">
        <v>698</v>
      </c>
      <c r="E272" t="s">
        <v>202</v>
      </c>
      <c r="F272" t="s">
        <v>699</v>
      </c>
      <c r="G272" t="str">
        <f>"00117729"</f>
        <v>00117729</v>
      </c>
      <c r="H272" t="s">
        <v>700</v>
      </c>
      <c r="I272">
        <v>150</v>
      </c>
      <c r="J272">
        <v>0</v>
      </c>
      <c r="K272">
        <v>0</v>
      </c>
      <c r="L272">
        <v>0</v>
      </c>
      <c r="M272">
        <v>0</v>
      </c>
      <c r="N272">
        <v>50</v>
      </c>
      <c r="O272">
        <v>0</v>
      </c>
      <c r="P272">
        <v>0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84</v>
      </c>
      <c r="W272">
        <v>588</v>
      </c>
      <c r="X272">
        <v>0</v>
      </c>
      <c r="Z272">
        <v>0</v>
      </c>
      <c r="AA272">
        <v>0</v>
      </c>
      <c r="AB272">
        <v>0</v>
      </c>
      <c r="AC272">
        <v>0</v>
      </c>
      <c r="AD272" t="s">
        <v>701</v>
      </c>
    </row>
    <row r="273" spans="1:30" x14ac:dyDescent="0.25">
      <c r="H273" t="s">
        <v>702</v>
      </c>
    </row>
    <row r="274" spans="1:30" x14ac:dyDescent="0.25">
      <c r="A274">
        <v>134</v>
      </c>
      <c r="B274">
        <v>5348</v>
      </c>
      <c r="C274" t="s">
        <v>703</v>
      </c>
      <c r="D274" t="s">
        <v>704</v>
      </c>
      <c r="E274" t="s">
        <v>54</v>
      </c>
      <c r="F274" t="s">
        <v>705</v>
      </c>
      <c r="G274" t="str">
        <f>"201410000295"</f>
        <v>201410000295</v>
      </c>
      <c r="H274" t="s">
        <v>706</v>
      </c>
      <c r="I274">
        <v>0</v>
      </c>
      <c r="J274">
        <v>0</v>
      </c>
      <c r="K274">
        <v>0</v>
      </c>
      <c r="L274">
        <v>260</v>
      </c>
      <c r="M274">
        <v>0</v>
      </c>
      <c r="N274">
        <v>70</v>
      </c>
      <c r="O274">
        <v>0</v>
      </c>
      <c r="P274">
        <v>0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84</v>
      </c>
      <c r="W274">
        <v>588</v>
      </c>
      <c r="X274">
        <v>0</v>
      </c>
      <c r="Z274">
        <v>0</v>
      </c>
      <c r="AA274">
        <v>0</v>
      </c>
      <c r="AB274">
        <v>0</v>
      </c>
      <c r="AC274">
        <v>0</v>
      </c>
      <c r="AD274" t="s">
        <v>707</v>
      </c>
    </row>
    <row r="275" spans="1:30" x14ac:dyDescent="0.25">
      <c r="H275" t="s">
        <v>708</v>
      </c>
    </row>
    <row r="276" spans="1:30" x14ac:dyDescent="0.25">
      <c r="A276">
        <v>135</v>
      </c>
      <c r="B276">
        <v>3096</v>
      </c>
      <c r="C276" t="s">
        <v>709</v>
      </c>
      <c r="D276" t="s">
        <v>175</v>
      </c>
      <c r="E276" t="s">
        <v>231</v>
      </c>
      <c r="F276" t="s">
        <v>710</v>
      </c>
      <c r="G276" t="str">
        <f>"00019915"</f>
        <v>00019915</v>
      </c>
      <c r="H276" t="s">
        <v>711</v>
      </c>
      <c r="I276">
        <v>0</v>
      </c>
      <c r="J276">
        <v>0</v>
      </c>
      <c r="K276">
        <v>0</v>
      </c>
      <c r="L276">
        <v>200</v>
      </c>
      <c r="M276">
        <v>0</v>
      </c>
      <c r="N276">
        <v>70</v>
      </c>
      <c r="O276">
        <v>30</v>
      </c>
      <c r="P276">
        <v>0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80</v>
      </c>
      <c r="W276">
        <v>560</v>
      </c>
      <c r="X276">
        <v>0</v>
      </c>
      <c r="Z276">
        <v>0</v>
      </c>
      <c r="AA276">
        <v>0</v>
      </c>
      <c r="AB276">
        <v>0</v>
      </c>
      <c r="AC276">
        <v>0</v>
      </c>
      <c r="AD276" t="s">
        <v>712</v>
      </c>
    </row>
    <row r="277" spans="1:30" x14ac:dyDescent="0.25">
      <c r="H277" t="s">
        <v>713</v>
      </c>
    </row>
    <row r="278" spans="1:30" x14ac:dyDescent="0.25">
      <c r="A278">
        <v>136</v>
      </c>
      <c r="B278">
        <v>1869</v>
      </c>
      <c r="C278" t="s">
        <v>714</v>
      </c>
      <c r="D278" t="s">
        <v>715</v>
      </c>
      <c r="E278" t="s">
        <v>46</v>
      </c>
      <c r="F278" t="s">
        <v>716</v>
      </c>
      <c r="G278" t="str">
        <f>"00212053"</f>
        <v>00212053</v>
      </c>
      <c r="H278" t="s">
        <v>280</v>
      </c>
      <c r="I278">
        <v>0</v>
      </c>
      <c r="J278">
        <v>0</v>
      </c>
      <c r="K278">
        <v>0</v>
      </c>
      <c r="L278">
        <v>0</v>
      </c>
      <c r="M278">
        <v>0</v>
      </c>
      <c r="N278">
        <v>70</v>
      </c>
      <c r="O278">
        <v>0</v>
      </c>
      <c r="P278">
        <v>0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62</v>
      </c>
      <c r="W278">
        <v>434</v>
      </c>
      <c r="X278">
        <v>0</v>
      </c>
      <c r="Z278">
        <v>1</v>
      </c>
      <c r="AA278">
        <v>0</v>
      </c>
      <c r="AB278">
        <v>22</v>
      </c>
      <c r="AC278">
        <v>374</v>
      </c>
      <c r="AD278" t="s">
        <v>717</v>
      </c>
    </row>
    <row r="279" spans="1:30" x14ac:dyDescent="0.25">
      <c r="H279" t="s">
        <v>718</v>
      </c>
    </row>
    <row r="280" spans="1:30" x14ac:dyDescent="0.25">
      <c r="A280">
        <v>137</v>
      </c>
      <c r="B280">
        <v>4899</v>
      </c>
      <c r="C280" t="s">
        <v>719</v>
      </c>
      <c r="D280" t="s">
        <v>60</v>
      </c>
      <c r="E280" t="s">
        <v>720</v>
      </c>
      <c r="F280" t="s">
        <v>721</v>
      </c>
      <c r="G280" t="str">
        <f>"201402012062"</f>
        <v>201402012062</v>
      </c>
      <c r="H280" t="s">
        <v>28</v>
      </c>
      <c r="I280">
        <v>0</v>
      </c>
      <c r="J280">
        <v>0</v>
      </c>
      <c r="K280">
        <v>0</v>
      </c>
      <c r="L280">
        <v>200</v>
      </c>
      <c r="M280">
        <v>0</v>
      </c>
      <c r="N280">
        <v>70</v>
      </c>
      <c r="O280">
        <v>0</v>
      </c>
      <c r="P280">
        <v>0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84</v>
      </c>
      <c r="W280">
        <v>588</v>
      </c>
      <c r="X280">
        <v>0</v>
      </c>
      <c r="Z280">
        <v>0</v>
      </c>
      <c r="AA280">
        <v>0</v>
      </c>
      <c r="AB280">
        <v>0</v>
      </c>
      <c r="AC280">
        <v>0</v>
      </c>
      <c r="AD280" t="s">
        <v>722</v>
      </c>
    </row>
    <row r="281" spans="1:30" x14ac:dyDescent="0.25">
      <c r="H281" t="s">
        <v>723</v>
      </c>
    </row>
    <row r="282" spans="1:30" x14ac:dyDescent="0.25">
      <c r="A282">
        <v>138</v>
      </c>
      <c r="B282">
        <v>2363</v>
      </c>
      <c r="C282" t="s">
        <v>724</v>
      </c>
      <c r="D282" t="s">
        <v>151</v>
      </c>
      <c r="E282" t="s">
        <v>46</v>
      </c>
      <c r="F282" t="s">
        <v>725</v>
      </c>
      <c r="G282" t="str">
        <f>"201504001481"</f>
        <v>201504001481</v>
      </c>
      <c r="H282" t="s">
        <v>356</v>
      </c>
      <c r="I282">
        <v>0</v>
      </c>
      <c r="J282">
        <v>0</v>
      </c>
      <c r="K282">
        <v>0</v>
      </c>
      <c r="L282">
        <v>0</v>
      </c>
      <c r="M282">
        <v>100</v>
      </c>
      <c r="N282">
        <v>70</v>
      </c>
      <c r="O282">
        <v>0</v>
      </c>
      <c r="P282">
        <v>30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84</v>
      </c>
      <c r="W282">
        <v>588</v>
      </c>
      <c r="X282">
        <v>0</v>
      </c>
      <c r="Z282">
        <v>0</v>
      </c>
      <c r="AA282">
        <v>0</v>
      </c>
      <c r="AB282">
        <v>0</v>
      </c>
      <c r="AC282">
        <v>0</v>
      </c>
      <c r="AD282" t="s">
        <v>726</v>
      </c>
    </row>
    <row r="283" spans="1:30" x14ac:dyDescent="0.25">
      <c r="H283" t="s">
        <v>727</v>
      </c>
    </row>
    <row r="284" spans="1:30" x14ac:dyDescent="0.25">
      <c r="A284">
        <v>139</v>
      </c>
      <c r="B284">
        <v>1968</v>
      </c>
      <c r="C284" t="s">
        <v>728</v>
      </c>
      <c r="D284" t="s">
        <v>196</v>
      </c>
      <c r="E284" t="s">
        <v>40</v>
      </c>
      <c r="F284" t="s">
        <v>729</v>
      </c>
      <c r="G284" t="str">
        <f>"201409003060"</f>
        <v>201409003060</v>
      </c>
      <c r="H284" t="s">
        <v>76</v>
      </c>
      <c r="I284">
        <v>0</v>
      </c>
      <c r="J284">
        <v>0</v>
      </c>
      <c r="K284">
        <v>0</v>
      </c>
      <c r="L284">
        <v>200</v>
      </c>
      <c r="M284">
        <v>0</v>
      </c>
      <c r="N284">
        <v>70</v>
      </c>
      <c r="O284">
        <v>0</v>
      </c>
      <c r="P284">
        <v>0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84</v>
      </c>
      <c r="W284">
        <v>588</v>
      </c>
      <c r="X284">
        <v>0</v>
      </c>
      <c r="Z284">
        <v>0</v>
      </c>
      <c r="AA284">
        <v>0</v>
      </c>
      <c r="AB284">
        <v>0</v>
      </c>
      <c r="AC284">
        <v>0</v>
      </c>
      <c r="AD284" t="s">
        <v>730</v>
      </c>
    </row>
    <row r="285" spans="1:30" x14ac:dyDescent="0.25">
      <c r="H285" t="s">
        <v>731</v>
      </c>
    </row>
    <row r="286" spans="1:30" x14ac:dyDescent="0.25">
      <c r="A286">
        <v>140</v>
      </c>
      <c r="B286">
        <v>4773</v>
      </c>
      <c r="C286" t="s">
        <v>732</v>
      </c>
      <c r="D286" t="s">
        <v>568</v>
      </c>
      <c r="E286" t="s">
        <v>40</v>
      </c>
      <c r="F286" t="s">
        <v>733</v>
      </c>
      <c r="G286" t="str">
        <f>"201410007650"</f>
        <v>201410007650</v>
      </c>
      <c r="H286" t="s">
        <v>574</v>
      </c>
      <c r="I286">
        <v>0</v>
      </c>
      <c r="J286">
        <v>0</v>
      </c>
      <c r="K286">
        <v>0</v>
      </c>
      <c r="L286">
        <v>0</v>
      </c>
      <c r="M286">
        <v>0</v>
      </c>
      <c r="N286">
        <v>50</v>
      </c>
      <c r="O286">
        <v>0</v>
      </c>
      <c r="P286">
        <v>0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60</v>
      </c>
      <c r="W286">
        <v>420</v>
      </c>
      <c r="X286">
        <v>0</v>
      </c>
      <c r="Z286">
        <v>0</v>
      </c>
      <c r="AA286">
        <v>0</v>
      </c>
      <c r="AB286">
        <v>24</v>
      </c>
      <c r="AC286">
        <v>408</v>
      </c>
      <c r="AD286" t="s">
        <v>734</v>
      </c>
    </row>
    <row r="287" spans="1:30" x14ac:dyDescent="0.25">
      <c r="H287" t="s">
        <v>735</v>
      </c>
    </row>
    <row r="288" spans="1:30" x14ac:dyDescent="0.25">
      <c r="A288">
        <v>141</v>
      </c>
      <c r="B288">
        <v>3310</v>
      </c>
      <c r="C288" t="s">
        <v>736</v>
      </c>
      <c r="D288" t="s">
        <v>693</v>
      </c>
      <c r="E288" t="s">
        <v>737</v>
      </c>
      <c r="F288" t="s">
        <v>738</v>
      </c>
      <c r="G288" t="str">
        <f>"00158791"</f>
        <v>00158791</v>
      </c>
      <c r="H288" t="s">
        <v>400</v>
      </c>
      <c r="I288">
        <v>0</v>
      </c>
      <c r="J288">
        <v>0</v>
      </c>
      <c r="K288">
        <v>0</v>
      </c>
      <c r="L288">
        <v>200</v>
      </c>
      <c r="M288">
        <v>0</v>
      </c>
      <c r="N288">
        <v>70</v>
      </c>
      <c r="O288">
        <v>0</v>
      </c>
      <c r="P288">
        <v>0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84</v>
      </c>
      <c r="W288">
        <v>588</v>
      </c>
      <c r="X288">
        <v>0</v>
      </c>
      <c r="Z288">
        <v>0</v>
      </c>
      <c r="AA288">
        <v>0</v>
      </c>
      <c r="AB288">
        <v>0</v>
      </c>
      <c r="AC288">
        <v>0</v>
      </c>
      <c r="AD288" t="s">
        <v>739</v>
      </c>
    </row>
    <row r="289" spans="1:30" x14ac:dyDescent="0.25">
      <c r="H289" t="s">
        <v>740</v>
      </c>
    </row>
    <row r="290" spans="1:30" x14ac:dyDescent="0.25">
      <c r="A290">
        <v>142</v>
      </c>
      <c r="B290">
        <v>1010</v>
      </c>
      <c r="C290" t="s">
        <v>741</v>
      </c>
      <c r="D290" t="s">
        <v>742</v>
      </c>
      <c r="E290" t="s">
        <v>46</v>
      </c>
      <c r="F290" t="s">
        <v>743</v>
      </c>
      <c r="G290" t="str">
        <f>"201304001648"</f>
        <v>201304001648</v>
      </c>
      <c r="H290">
        <v>770</v>
      </c>
      <c r="I290">
        <v>0</v>
      </c>
      <c r="J290">
        <v>0</v>
      </c>
      <c r="K290">
        <v>0</v>
      </c>
      <c r="L290">
        <v>0</v>
      </c>
      <c r="M290">
        <v>0</v>
      </c>
      <c r="N290">
        <v>30</v>
      </c>
      <c r="O290">
        <v>0</v>
      </c>
      <c r="P290">
        <v>0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60</v>
      </c>
      <c r="W290">
        <v>420</v>
      </c>
      <c r="X290">
        <v>0</v>
      </c>
      <c r="Z290">
        <v>0</v>
      </c>
      <c r="AA290">
        <v>0</v>
      </c>
      <c r="AB290">
        <v>24</v>
      </c>
      <c r="AC290">
        <v>408</v>
      </c>
      <c r="AD290">
        <v>1628</v>
      </c>
    </row>
    <row r="291" spans="1:30" x14ac:dyDescent="0.25">
      <c r="H291" t="s">
        <v>744</v>
      </c>
    </row>
    <row r="292" spans="1:30" x14ac:dyDescent="0.25">
      <c r="A292">
        <v>143</v>
      </c>
      <c r="B292">
        <v>1775</v>
      </c>
      <c r="C292" t="s">
        <v>745</v>
      </c>
      <c r="D292" t="s">
        <v>94</v>
      </c>
      <c r="E292" t="s">
        <v>46</v>
      </c>
      <c r="F292" t="s">
        <v>746</v>
      </c>
      <c r="G292" t="str">
        <f>"201410001792"</f>
        <v>201410001792</v>
      </c>
      <c r="H292" t="s">
        <v>747</v>
      </c>
      <c r="I292">
        <v>0</v>
      </c>
      <c r="J292">
        <v>0</v>
      </c>
      <c r="K292">
        <v>0</v>
      </c>
      <c r="L292">
        <v>200</v>
      </c>
      <c r="M292">
        <v>0</v>
      </c>
      <c r="N292">
        <v>70</v>
      </c>
      <c r="O292">
        <v>30</v>
      </c>
      <c r="P292">
        <v>0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84</v>
      </c>
      <c r="W292">
        <v>588</v>
      </c>
      <c r="X292">
        <v>0</v>
      </c>
      <c r="Z292">
        <v>0</v>
      </c>
      <c r="AA292">
        <v>0</v>
      </c>
      <c r="AB292">
        <v>0</v>
      </c>
      <c r="AC292">
        <v>0</v>
      </c>
      <c r="AD292" t="s">
        <v>748</v>
      </c>
    </row>
    <row r="293" spans="1:30" x14ac:dyDescent="0.25">
      <c r="H293" t="s">
        <v>749</v>
      </c>
    </row>
    <row r="294" spans="1:30" x14ac:dyDescent="0.25">
      <c r="A294">
        <v>144</v>
      </c>
      <c r="B294">
        <v>3427</v>
      </c>
      <c r="C294" t="s">
        <v>750</v>
      </c>
      <c r="D294" t="s">
        <v>196</v>
      </c>
      <c r="E294" t="s">
        <v>33</v>
      </c>
      <c r="F294" t="s">
        <v>751</v>
      </c>
      <c r="G294" t="str">
        <f>"201502001732"</f>
        <v>201502001732</v>
      </c>
      <c r="H294" t="s">
        <v>752</v>
      </c>
      <c r="I294">
        <v>0</v>
      </c>
      <c r="J294">
        <v>0</v>
      </c>
      <c r="K294">
        <v>0</v>
      </c>
      <c r="L294">
        <v>0</v>
      </c>
      <c r="M294">
        <v>100</v>
      </c>
      <c r="N294">
        <v>50</v>
      </c>
      <c r="O294">
        <v>0</v>
      </c>
      <c r="P294">
        <v>0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60</v>
      </c>
      <c r="W294">
        <v>420</v>
      </c>
      <c r="X294">
        <v>0</v>
      </c>
      <c r="Z294">
        <v>0</v>
      </c>
      <c r="AA294">
        <v>0</v>
      </c>
      <c r="AB294">
        <v>24</v>
      </c>
      <c r="AC294">
        <v>408</v>
      </c>
      <c r="AD294" t="s">
        <v>753</v>
      </c>
    </row>
    <row r="295" spans="1:30" x14ac:dyDescent="0.25">
      <c r="H295" t="s">
        <v>754</v>
      </c>
    </row>
    <row r="296" spans="1:30" x14ac:dyDescent="0.25">
      <c r="A296">
        <v>145</v>
      </c>
      <c r="B296">
        <v>861</v>
      </c>
      <c r="C296" t="s">
        <v>755</v>
      </c>
      <c r="D296" t="s">
        <v>756</v>
      </c>
      <c r="E296" t="s">
        <v>54</v>
      </c>
      <c r="F296" t="s">
        <v>757</v>
      </c>
      <c r="G296" t="str">
        <f>"201406004434"</f>
        <v>201406004434</v>
      </c>
      <c r="H296" t="s">
        <v>239</v>
      </c>
      <c r="I296">
        <v>0</v>
      </c>
      <c r="J296">
        <v>0</v>
      </c>
      <c r="K296">
        <v>0</v>
      </c>
      <c r="L296">
        <v>200</v>
      </c>
      <c r="M296">
        <v>0</v>
      </c>
      <c r="N296">
        <v>30</v>
      </c>
      <c r="O296">
        <v>0</v>
      </c>
      <c r="P296">
        <v>0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84</v>
      </c>
      <c r="W296">
        <v>588</v>
      </c>
      <c r="X296">
        <v>0</v>
      </c>
      <c r="Z296">
        <v>0</v>
      </c>
      <c r="AA296">
        <v>0</v>
      </c>
      <c r="AB296">
        <v>0</v>
      </c>
      <c r="AC296">
        <v>0</v>
      </c>
      <c r="AD296" t="s">
        <v>758</v>
      </c>
    </row>
    <row r="297" spans="1:30" x14ac:dyDescent="0.25">
      <c r="H297" t="s">
        <v>759</v>
      </c>
    </row>
    <row r="298" spans="1:30" x14ac:dyDescent="0.25">
      <c r="A298">
        <v>146</v>
      </c>
      <c r="B298">
        <v>2037</v>
      </c>
      <c r="C298" t="s">
        <v>760</v>
      </c>
      <c r="D298" t="s">
        <v>175</v>
      </c>
      <c r="E298" t="s">
        <v>20</v>
      </c>
      <c r="F298" t="s">
        <v>761</v>
      </c>
      <c r="G298" t="str">
        <f>"201409003655"</f>
        <v>201409003655</v>
      </c>
      <c r="H298" t="s">
        <v>762</v>
      </c>
      <c r="I298">
        <v>0</v>
      </c>
      <c r="J298">
        <v>0</v>
      </c>
      <c r="K298">
        <v>0</v>
      </c>
      <c r="L298">
        <v>200</v>
      </c>
      <c r="M298">
        <v>0</v>
      </c>
      <c r="N298">
        <v>70</v>
      </c>
      <c r="O298">
        <v>0</v>
      </c>
      <c r="P298">
        <v>0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84</v>
      </c>
      <c r="W298">
        <v>588</v>
      </c>
      <c r="X298">
        <v>0</v>
      </c>
      <c r="Z298">
        <v>0</v>
      </c>
      <c r="AA298">
        <v>0</v>
      </c>
      <c r="AB298">
        <v>0</v>
      </c>
      <c r="AC298">
        <v>0</v>
      </c>
      <c r="AD298" t="s">
        <v>763</v>
      </c>
    </row>
    <row r="299" spans="1:30" x14ac:dyDescent="0.25">
      <c r="H299" t="s">
        <v>764</v>
      </c>
    </row>
    <row r="300" spans="1:30" x14ac:dyDescent="0.25">
      <c r="A300">
        <v>147</v>
      </c>
      <c r="B300">
        <v>2202</v>
      </c>
      <c r="C300" t="s">
        <v>765</v>
      </c>
      <c r="D300" t="s">
        <v>53</v>
      </c>
      <c r="E300" t="s">
        <v>33</v>
      </c>
      <c r="F300" t="s">
        <v>766</v>
      </c>
      <c r="G300" t="str">
        <f>"201402007705"</f>
        <v>201402007705</v>
      </c>
      <c r="H300" t="s">
        <v>767</v>
      </c>
      <c r="I300">
        <v>0</v>
      </c>
      <c r="J300">
        <v>0</v>
      </c>
      <c r="K300">
        <v>0</v>
      </c>
      <c r="L300">
        <v>200</v>
      </c>
      <c r="M300">
        <v>0</v>
      </c>
      <c r="N300">
        <v>70</v>
      </c>
      <c r="O300">
        <v>30</v>
      </c>
      <c r="P300">
        <v>0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84</v>
      </c>
      <c r="W300">
        <v>588</v>
      </c>
      <c r="X300">
        <v>0</v>
      </c>
      <c r="Z300">
        <v>0</v>
      </c>
      <c r="AA300">
        <v>0</v>
      </c>
      <c r="AB300">
        <v>0</v>
      </c>
      <c r="AC300">
        <v>0</v>
      </c>
      <c r="AD300" t="s">
        <v>768</v>
      </c>
    </row>
    <row r="301" spans="1:30" x14ac:dyDescent="0.25">
      <c r="H301" t="s">
        <v>769</v>
      </c>
    </row>
    <row r="302" spans="1:30" x14ac:dyDescent="0.25">
      <c r="A302">
        <v>148</v>
      </c>
      <c r="B302">
        <v>2293</v>
      </c>
      <c r="C302" t="s">
        <v>770</v>
      </c>
      <c r="D302" t="s">
        <v>771</v>
      </c>
      <c r="E302" t="s">
        <v>225</v>
      </c>
      <c r="F302" t="s">
        <v>772</v>
      </c>
      <c r="G302" t="str">
        <f>"00325389"</f>
        <v>00325389</v>
      </c>
      <c r="H302" t="s">
        <v>49</v>
      </c>
      <c r="I302">
        <v>0</v>
      </c>
      <c r="J302">
        <v>0</v>
      </c>
      <c r="K302">
        <v>0</v>
      </c>
      <c r="L302">
        <v>200</v>
      </c>
      <c r="M302">
        <v>0</v>
      </c>
      <c r="N302">
        <v>70</v>
      </c>
      <c r="O302">
        <v>0</v>
      </c>
      <c r="P302">
        <v>0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84</v>
      </c>
      <c r="W302">
        <v>588</v>
      </c>
      <c r="X302">
        <v>0</v>
      </c>
      <c r="Z302">
        <v>0</v>
      </c>
      <c r="AA302">
        <v>0</v>
      </c>
      <c r="AB302">
        <v>0</v>
      </c>
      <c r="AC302">
        <v>0</v>
      </c>
      <c r="AD302" t="s">
        <v>773</v>
      </c>
    </row>
    <row r="303" spans="1:30" x14ac:dyDescent="0.25">
      <c r="H303" t="s">
        <v>774</v>
      </c>
    </row>
    <row r="304" spans="1:30" x14ac:dyDescent="0.25">
      <c r="A304">
        <v>149</v>
      </c>
      <c r="B304">
        <v>4192</v>
      </c>
      <c r="C304" t="s">
        <v>775</v>
      </c>
      <c r="D304" t="s">
        <v>174</v>
      </c>
      <c r="E304" t="s">
        <v>53</v>
      </c>
      <c r="F304" t="s">
        <v>776</v>
      </c>
      <c r="G304" t="str">
        <f>"200809001210"</f>
        <v>200809001210</v>
      </c>
      <c r="H304" t="s">
        <v>305</v>
      </c>
      <c r="I304">
        <v>0</v>
      </c>
      <c r="J304">
        <v>0</v>
      </c>
      <c r="K304">
        <v>0</v>
      </c>
      <c r="L304">
        <v>200</v>
      </c>
      <c r="M304">
        <v>0</v>
      </c>
      <c r="N304">
        <v>70</v>
      </c>
      <c r="O304">
        <v>0</v>
      </c>
      <c r="P304">
        <v>0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84</v>
      </c>
      <c r="W304">
        <v>588</v>
      </c>
      <c r="X304">
        <v>0</v>
      </c>
      <c r="Z304">
        <v>0</v>
      </c>
      <c r="AA304">
        <v>0</v>
      </c>
      <c r="AB304">
        <v>0</v>
      </c>
      <c r="AC304">
        <v>0</v>
      </c>
      <c r="AD304" t="s">
        <v>777</v>
      </c>
    </row>
    <row r="305" spans="1:30" x14ac:dyDescent="0.25">
      <c r="H305" t="s">
        <v>778</v>
      </c>
    </row>
    <row r="306" spans="1:30" x14ac:dyDescent="0.25">
      <c r="A306">
        <v>150</v>
      </c>
      <c r="B306">
        <v>5069</v>
      </c>
      <c r="C306" t="s">
        <v>779</v>
      </c>
      <c r="D306" t="s">
        <v>780</v>
      </c>
      <c r="E306" t="s">
        <v>53</v>
      </c>
      <c r="F306" t="s">
        <v>781</v>
      </c>
      <c r="G306" t="str">
        <f>"00107960"</f>
        <v>00107960</v>
      </c>
      <c r="H306">
        <v>792</v>
      </c>
      <c r="I306">
        <v>0</v>
      </c>
      <c r="J306">
        <v>0</v>
      </c>
      <c r="K306">
        <v>0</v>
      </c>
      <c r="L306">
        <v>0</v>
      </c>
      <c r="M306">
        <v>100</v>
      </c>
      <c r="N306">
        <v>70</v>
      </c>
      <c r="O306">
        <v>70</v>
      </c>
      <c r="P306">
        <v>0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84</v>
      </c>
      <c r="W306">
        <v>588</v>
      </c>
      <c r="X306">
        <v>0</v>
      </c>
      <c r="Z306">
        <v>0</v>
      </c>
      <c r="AA306">
        <v>0</v>
      </c>
      <c r="AB306">
        <v>0</v>
      </c>
      <c r="AC306">
        <v>0</v>
      </c>
      <c r="AD306">
        <v>1620</v>
      </c>
    </row>
    <row r="307" spans="1:30" x14ac:dyDescent="0.25">
      <c r="H307" t="s">
        <v>782</v>
      </c>
    </row>
    <row r="308" spans="1:30" x14ac:dyDescent="0.25">
      <c r="A308">
        <v>151</v>
      </c>
      <c r="B308">
        <v>9</v>
      </c>
      <c r="C308" t="s">
        <v>783</v>
      </c>
      <c r="D308" t="s">
        <v>784</v>
      </c>
      <c r="E308" t="s">
        <v>40</v>
      </c>
      <c r="F308" t="s">
        <v>785</v>
      </c>
      <c r="G308" t="str">
        <f>"00295688"</f>
        <v>00295688</v>
      </c>
      <c r="H308">
        <v>792</v>
      </c>
      <c r="I308">
        <v>0</v>
      </c>
      <c r="J308">
        <v>0</v>
      </c>
      <c r="K308">
        <v>0</v>
      </c>
      <c r="L308">
        <v>0</v>
      </c>
      <c r="M308">
        <v>0</v>
      </c>
      <c r="N308">
        <v>0</v>
      </c>
      <c r="O308">
        <v>0</v>
      </c>
      <c r="P308">
        <v>0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60</v>
      </c>
      <c r="W308">
        <v>420</v>
      </c>
      <c r="X308">
        <v>0</v>
      </c>
      <c r="Z308">
        <v>0</v>
      </c>
      <c r="AA308">
        <v>0</v>
      </c>
      <c r="AB308">
        <v>24</v>
      </c>
      <c r="AC308">
        <v>408</v>
      </c>
      <c r="AD308">
        <v>1620</v>
      </c>
    </row>
    <row r="309" spans="1:30" x14ac:dyDescent="0.25">
      <c r="H309" t="s">
        <v>786</v>
      </c>
    </row>
    <row r="310" spans="1:30" x14ac:dyDescent="0.25">
      <c r="A310">
        <v>152</v>
      </c>
      <c r="B310">
        <v>1518</v>
      </c>
      <c r="C310" t="s">
        <v>787</v>
      </c>
      <c r="D310" t="s">
        <v>53</v>
      </c>
      <c r="E310" t="s">
        <v>175</v>
      </c>
      <c r="F310" t="s">
        <v>788</v>
      </c>
      <c r="G310" t="str">
        <f>"201410003054"</f>
        <v>201410003054</v>
      </c>
      <c r="H310" t="s">
        <v>555</v>
      </c>
      <c r="I310">
        <v>150</v>
      </c>
      <c r="J310">
        <v>0</v>
      </c>
      <c r="K310">
        <v>0</v>
      </c>
      <c r="L310">
        <v>0</v>
      </c>
      <c r="M310">
        <v>0</v>
      </c>
      <c r="N310">
        <v>70</v>
      </c>
      <c r="O310">
        <v>0</v>
      </c>
      <c r="P310">
        <v>30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79</v>
      </c>
      <c r="W310">
        <v>553</v>
      </c>
      <c r="X310">
        <v>0</v>
      </c>
      <c r="Z310">
        <v>0</v>
      </c>
      <c r="AA310">
        <v>0</v>
      </c>
      <c r="AB310">
        <v>0</v>
      </c>
      <c r="AC310">
        <v>0</v>
      </c>
      <c r="AD310" t="s">
        <v>789</v>
      </c>
    </row>
    <row r="311" spans="1:30" x14ac:dyDescent="0.25">
      <c r="H311" t="s">
        <v>790</v>
      </c>
    </row>
    <row r="312" spans="1:30" x14ac:dyDescent="0.25">
      <c r="A312">
        <v>153</v>
      </c>
      <c r="B312">
        <v>3316</v>
      </c>
      <c r="C312" t="s">
        <v>791</v>
      </c>
      <c r="D312" t="s">
        <v>175</v>
      </c>
      <c r="E312" t="s">
        <v>40</v>
      </c>
      <c r="F312" t="s">
        <v>792</v>
      </c>
      <c r="G312" t="str">
        <f>"201504003449"</f>
        <v>201504003449</v>
      </c>
      <c r="H312" t="s">
        <v>464</v>
      </c>
      <c r="I312">
        <v>0</v>
      </c>
      <c r="J312">
        <v>0</v>
      </c>
      <c r="K312">
        <v>0</v>
      </c>
      <c r="L312">
        <v>200</v>
      </c>
      <c r="M312">
        <v>0</v>
      </c>
      <c r="N312">
        <v>70</v>
      </c>
      <c r="O312">
        <v>0</v>
      </c>
      <c r="P312">
        <v>0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84</v>
      </c>
      <c r="W312">
        <v>588</v>
      </c>
      <c r="X312">
        <v>0</v>
      </c>
      <c r="Z312">
        <v>0</v>
      </c>
      <c r="AA312">
        <v>0</v>
      </c>
      <c r="AB312">
        <v>0</v>
      </c>
      <c r="AC312">
        <v>0</v>
      </c>
      <c r="AD312" t="s">
        <v>793</v>
      </c>
    </row>
    <row r="313" spans="1:30" x14ac:dyDescent="0.25">
      <c r="H313" t="s">
        <v>794</v>
      </c>
    </row>
    <row r="314" spans="1:30" x14ac:dyDescent="0.25">
      <c r="A314">
        <v>154</v>
      </c>
      <c r="B314">
        <v>4935</v>
      </c>
      <c r="C314" t="s">
        <v>795</v>
      </c>
      <c r="D314" t="s">
        <v>15</v>
      </c>
      <c r="E314" t="s">
        <v>81</v>
      </c>
      <c r="F314" t="s">
        <v>796</v>
      </c>
      <c r="G314" t="str">
        <f>"201410003271"</f>
        <v>201410003271</v>
      </c>
      <c r="H314" t="s">
        <v>797</v>
      </c>
      <c r="I314">
        <v>0</v>
      </c>
      <c r="J314">
        <v>0</v>
      </c>
      <c r="K314">
        <v>0</v>
      </c>
      <c r="L314">
        <v>200</v>
      </c>
      <c r="M314">
        <v>0</v>
      </c>
      <c r="N314">
        <v>70</v>
      </c>
      <c r="O314">
        <v>0</v>
      </c>
      <c r="P314">
        <v>50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68</v>
      </c>
      <c r="W314">
        <v>476</v>
      </c>
      <c r="X314">
        <v>0</v>
      </c>
      <c r="Z314">
        <v>0</v>
      </c>
      <c r="AA314">
        <v>0</v>
      </c>
      <c r="AB314">
        <v>0</v>
      </c>
      <c r="AC314">
        <v>0</v>
      </c>
      <c r="AD314" t="s">
        <v>798</v>
      </c>
    </row>
    <row r="315" spans="1:30" x14ac:dyDescent="0.25">
      <c r="H315" t="s">
        <v>799</v>
      </c>
    </row>
    <row r="316" spans="1:30" x14ac:dyDescent="0.25">
      <c r="A316">
        <v>155</v>
      </c>
      <c r="B316">
        <v>1213</v>
      </c>
      <c r="C316" t="s">
        <v>800</v>
      </c>
      <c r="D316" t="s">
        <v>104</v>
      </c>
      <c r="E316" t="s">
        <v>175</v>
      </c>
      <c r="F316" t="s">
        <v>801</v>
      </c>
      <c r="G316" t="str">
        <f>"201510004237"</f>
        <v>201510004237</v>
      </c>
      <c r="H316" t="s">
        <v>802</v>
      </c>
      <c r="I316">
        <v>0</v>
      </c>
      <c r="J316">
        <v>0</v>
      </c>
      <c r="K316">
        <v>0</v>
      </c>
      <c r="L316">
        <v>260</v>
      </c>
      <c r="M316">
        <v>0</v>
      </c>
      <c r="N316">
        <v>70</v>
      </c>
      <c r="O316">
        <v>0</v>
      </c>
      <c r="P316">
        <v>0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84</v>
      </c>
      <c r="W316">
        <v>588</v>
      </c>
      <c r="X316">
        <v>0</v>
      </c>
      <c r="Z316">
        <v>0</v>
      </c>
      <c r="AA316">
        <v>0</v>
      </c>
      <c r="AB316">
        <v>0</v>
      </c>
      <c r="AC316">
        <v>0</v>
      </c>
      <c r="AD316" t="s">
        <v>803</v>
      </c>
    </row>
    <row r="317" spans="1:30" x14ac:dyDescent="0.25">
      <c r="H317" t="s">
        <v>804</v>
      </c>
    </row>
    <row r="318" spans="1:30" x14ac:dyDescent="0.25">
      <c r="A318">
        <v>156</v>
      </c>
      <c r="B318">
        <v>462</v>
      </c>
      <c r="C318" t="s">
        <v>805</v>
      </c>
      <c r="D318" t="s">
        <v>806</v>
      </c>
      <c r="E318" t="s">
        <v>53</v>
      </c>
      <c r="F318" t="s">
        <v>807</v>
      </c>
      <c r="G318" t="str">
        <f>"200801001727"</f>
        <v>200801001727</v>
      </c>
      <c r="H318">
        <v>726</v>
      </c>
      <c r="I318">
        <v>0</v>
      </c>
      <c r="J318">
        <v>0</v>
      </c>
      <c r="K318">
        <v>0</v>
      </c>
      <c r="L318">
        <v>200</v>
      </c>
      <c r="M318">
        <v>0</v>
      </c>
      <c r="N318">
        <v>70</v>
      </c>
      <c r="O318">
        <v>30</v>
      </c>
      <c r="P318">
        <v>0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84</v>
      </c>
      <c r="W318">
        <v>588</v>
      </c>
      <c r="X318">
        <v>0</v>
      </c>
      <c r="Z318">
        <v>0</v>
      </c>
      <c r="AA318">
        <v>0</v>
      </c>
      <c r="AB318">
        <v>0</v>
      </c>
      <c r="AC318">
        <v>0</v>
      </c>
      <c r="AD318">
        <v>1614</v>
      </c>
    </row>
    <row r="319" spans="1:30" x14ac:dyDescent="0.25">
      <c r="H319" t="s">
        <v>808</v>
      </c>
    </row>
    <row r="320" spans="1:30" x14ac:dyDescent="0.25">
      <c r="A320">
        <v>157</v>
      </c>
      <c r="B320">
        <v>3261</v>
      </c>
      <c r="C320" t="s">
        <v>809</v>
      </c>
      <c r="D320" t="s">
        <v>810</v>
      </c>
      <c r="E320" t="s">
        <v>225</v>
      </c>
      <c r="F320" t="s">
        <v>811</v>
      </c>
      <c r="G320" t="str">
        <f>"201402006972"</f>
        <v>201402006972</v>
      </c>
      <c r="H320" t="s">
        <v>812</v>
      </c>
      <c r="I320">
        <v>0</v>
      </c>
      <c r="J320">
        <v>0</v>
      </c>
      <c r="K320">
        <v>0</v>
      </c>
      <c r="L320">
        <v>0</v>
      </c>
      <c r="M320">
        <v>0</v>
      </c>
      <c r="N320">
        <v>70</v>
      </c>
      <c r="O320">
        <v>0</v>
      </c>
      <c r="P320">
        <v>50</v>
      </c>
      <c r="Q320">
        <v>0</v>
      </c>
      <c r="R320">
        <v>30</v>
      </c>
      <c r="S320">
        <v>0</v>
      </c>
      <c r="T320">
        <v>0</v>
      </c>
      <c r="U320">
        <v>0</v>
      </c>
      <c r="V320">
        <v>84</v>
      </c>
      <c r="W320">
        <v>588</v>
      </c>
      <c r="X320">
        <v>0</v>
      </c>
      <c r="Z320">
        <v>0</v>
      </c>
      <c r="AA320">
        <v>0</v>
      </c>
      <c r="AB320">
        <v>0</v>
      </c>
      <c r="AC320">
        <v>0</v>
      </c>
      <c r="AD320" t="s">
        <v>813</v>
      </c>
    </row>
    <row r="321" spans="1:30" x14ac:dyDescent="0.25">
      <c r="H321" t="s">
        <v>814</v>
      </c>
    </row>
    <row r="322" spans="1:30" x14ac:dyDescent="0.25">
      <c r="A322">
        <v>158</v>
      </c>
      <c r="B322">
        <v>2030</v>
      </c>
      <c r="C322" t="s">
        <v>815</v>
      </c>
      <c r="D322" t="s">
        <v>816</v>
      </c>
      <c r="E322" t="s">
        <v>33</v>
      </c>
      <c r="F322" t="s">
        <v>817</v>
      </c>
      <c r="G322" t="str">
        <f>"201410012205"</f>
        <v>201410012205</v>
      </c>
      <c r="H322" t="s">
        <v>818</v>
      </c>
      <c r="I322">
        <v>0</v>
      </c>
      <c r="J322">
        <v>0</v>
      </c>
      <c r="K322">
        <v>0</v>
      </c>
      <c r="L322">
        <v>200</v>
      </c>
      <c r="M322">
        <v>0</v>
      </c>
      <c r="N322">
        <v>30</v>
      </c>
      <c r="O322">
        <v>0</v>
      </c>
      <c r="P322">
        <v>0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18</v>
      </c>
      <c r="W322">
        <v>126</v>
      </c>
      <c r="X322">
        <v>0</v>
      </c>
      <c r="Z322">
        <v>0</v>
      </c>
      <c r="AA322">
        <v>0</v>
      </c>
      <c r="AB322">
        <v>24</v>
      </c>
      <c r="AC322">
        <v>408</v>
      </c>
      <c r="AD322" t="s">
        <v>819</v>
      </c>
    </row>
    <row r="323" spans="1:30" x14ac:dyDescent="0.25">
      <c r="H323" t="s">
        <v>820</v>
      </c>
    </row>
    <row r="324" spans="1:30" x14ac:dyDescent="0.25">
      <c r="A324">
        <v>159</v>
      </c>
      <c r="B324">
        <v>1807</v>
      </c>
      <c r="C324" t="s">
        <v>821</v>
      </c>
      <c r="D324" t="s">
        <v>104</v>
      </c>
      <c r="E324" t="s">
        <v>202</v>
      </c>
      <c r="F324" t="s">
        <v>822</v>
      </c>
      <c r="G324" t="str">
        <f>"201304006625"</f>
        <v>201304006625</v>
      </c>
      <c r="H324" t="s">
        <v>823</v>
      </c>
      <c r="I324">
        <v>0</v>
      </c>
      <c r="J324">
        <v>0</v>
      </c>
      <c r="K324">
        <v>0</v>
      </c>
      <c r="L324">
        <v>200</v>
      </c>
      <c r="M324">
        <v>0</v>
      </c>
      <c r="N324">
        <v>70</v>
      </c>
      <c r="O324">
        <v>0</v>
      </c>
      <c r="P324">
        <v>0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84</v>
      </c>
      <c r="W324">
        <v>588</v>
      </c>
      <c r="X324">
        <v>0</v>
      </c>
      <c r="Z324">
        <v>0</v>
      </c>
      <c r="AA324">
        <v>0</v>
      </c>
      <c r="AB324">
        <v>0</v>
      </c>
      <c r="AC324">
        <v>0</v>
      </c>
      <c r="AD324" t="s">
        <v>824</v>
      </c>
    </row>
    <row r="325" spans="1:30" x14ac:dyDescent="0.25">
      <c r="H325" t="s">
        <v>825</v>
      </c>
    </row>
    <row r="326" spans="1:30" x14ac:dyDescent="0.25">
      <c r="A326">
        <v>160</v>
      </c>
      <c r="B326">
        <v>2362</v>
      </c>
      <c r="C326" t="s">
        <v>826</v>
      </c>
      <c r="D326" t="s">
        <v>53</v>
      </c>
      <c r="E326" t="s">
        <v>40</v>
      </c>
      <c r="F326" t="s">
        <v>827</v>
      </c>
      <c r="G326" t="str">
        <f>"201402002187"</f>
        <v>201402002187</v>
      </c>
      <c r="H326" t="s">
        <v>209</v>
      </c>
      <c r="I326">
        <v>0</v>
      </c>
      <c r="J326">
        <v>0</v>
      </c>
      <c r="K326">
        <v>0</v>
      </c>
      <c r="L326">
        <v>200</v>
      </c>
      <c r="M326">
        <v>30</v>
      </c>
      <c r="N326">
        <v>70</v>
      </c>
      <c r="O326">
        <v>0</v>
      </c>
      <c r="P326">
        <v>0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84</v>
      </c>
      <c r="W326">
        <v>588</v>
      </c>
      <c r="X326">
        <v>0</v>
      </c>
      <c r="Z326">
        <v>0</v>
      </c>
      <c r="AA326">
        <v>0</v>
      </c>
      <c r="AB326">
        <v>0</v>
      </c>
      <c r="AC326">
        <v>0</v>
      </c>
      <c r="AD326" t="s">
        <v>828</v>
      </c>
    </row>
    <row r="327" spans="1:30" x14ac:dyDescent="0.25">
      <c r="H327" t="s">
        <v>829</v>
      </c>
    </row>
    <row r="328" spans="1:30" x14ac:dyDescent="0.25">
      <c r="A328">
        <v>161</v>
      </c>
      <c r="B328">
        <v>3682</v>
      </c>
      <c r="C328" t="s">
        <v>830</v>
      </c>
      <c r="D328" t="s">
        <v>175</v>
      </c>
      <c r="E328" t="s">
        <v>244</v>
      </c>
      <c r="F328" t="s">
        <v>831</v>
      </c>
      <c r="G328" t="str">
        <f>"200712004554"</f>
        <v>200712004554</v>
      </c>
      <c r="H328" t="s">
        <v>673</v>
      </c>
      <c r="I328">
        <v>0</v>
      </c>
      <c r="J328">
        <v>0</v>
      </c>
      <c r="K328">
        <v>0</v>
      </c>
      <c r="L328">
        <v>200</v>
      </c>
      <c r="M328">
        <v>0</v>
      </c>
      <c r="N328">
        <v>30</v>
      </c>
      <c r="O328">
        <v>0</v>
      </c>
      <c r="P328">
        <v>0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84</v>
      </c>
      <c r="W328">
        <v>588</v>
      </c>
      <c r="X328">
        <v>0</v>
      </c>
      <c r="Z328">
        <v>0</v>
      </c>
      <c r="AA328">
        <v>0</v>
      </c>
      <c r="AB328">
        <v>0</v>
      </c>
      <c r="AC328">
        <v>0</v>
      </c>
      <c r="AD328" t="s">
        <v>832</v>
      </c>
    </row>
    <row r="329" spans="1:30" x14ac:dyDescent="0.25">
      <c r="H329" t="s">
        <v>833</v>
      </c>
    </row>
    <row r="330" spans="1:30" x14ac:dyDescent="0.25">
      <c r="A330">
        <v>162</v>
      </c>
      <c r="B330">
        <v>3254</v>
      </c>
      <c r="C330" t="s">
        <v>834</v>
      </c>
      <c r="D330" t="s">
        <v>835</v>
      </c>
      <c r="E330" t="s">
        <v>444</v>
      </c>
      <c r="F330" t="s">
        <v>836</v>
      </c>
      <c r="G330" t="str">
        <f>"00339140"</f>
        <v>00339140</v>
      </c>
      <c r="H330">
        <v>748</v>
      </c>
      <c r="I330">
        <v>0</v>
      </c>
      <c r="J330">
        <v>0</v>
      </c>
      <c r="K330">
        <v>0</v>
      </c>
      <c r="L330">
        <v>200</v>
      </c>
      <c r="M330">
        <v>0</v>
      </c>
      <c r="N330">
        <v>70</v>
      </c>
      <c r="O330">
        <v>0</v>
      </c>
      <c r="P330">
        <v>0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84</v>
      </c>
      <c r="W330">
        <v>588</v>
      </c>
      <c r="X330">
        <v>0</v>
      </c>
      <c r="Z330">
        <v>0</v>
      </c>
      <c r="AA330">
        <v>0</v>
      </c>
      <c r="AB330">
        <v>0</v>
      </c>
      <c r="AC330">
        <v>0</v>
      </c>
      <c r="AD330">
        <v>1606</v>
      </c>
    </row>
    <row r="331" spans="1:30" x14ac:dyDescent="0.25">
      <c r="H331" t="s">
        <v>837</v>
      </c>
    </row>
    <row r="332" spans="1:30" x14ac:dyDescent="0.25">
      <c r="A332">
        <v>163</v>
      </c>
      <c r="B332">
        <v>4434</v>
      </c>
      <c r="C332" t="s">
        <v>838</v>
      </c>
      <c r="D332" t="s">
        <v>85</v>
      </c>
      <c r="E332" t="s">
        <v>54</v>
      </c>
      <c r="F332" t="s">
        <v>839</v>
      </c>
      <c r="G332" t="str">
        <f>"201409003185"</f>
        <v>201409003185</v>
      </c>
      <c r="H332" t="s">
        <v>275</v>
      </c>
      <c r="I332">
        <v>0</v>
      </c>
      <c r="J332">
        <v>0</v>
      </c>
      <c r="K332">
        <v>0</v>
      </c>
      <c r="L332">
        <v>200</v>
      </c>
      <c r="M332">
        <v>0</v>
      </c>
      <c r="N332">
        <v>30</v>
      </c>
      <c r="O332">
        <v>0</v>
      </c>
      <c r="P332">
        <v>0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84</v>
      </c>
      <c r="W332">
        <v>588</v>
      </c>
      <c r="X332">
        <v>0</v>
      </c>
      <c r="Z332">
        <v>0</v>
      </c>
      <c r="AA332">
        <v>0</v>
      </c>
      <c r="AB332">
        <v>0</v>
      </c>
      <c r="AC332">
        <v>0</v>
      </c>
      <c r="AD332" t="s">
        <v>840</v>
      </c>
    </row>
    <row r="333" spans="1:30" x14ac:dyDescent="0.25">
      <c r="H333" t="s">
        <v>841</v>
      </c>
    </row>
    <row r="334" spans="1:30" x14ac:dyDescent="0.25">
      <c r="A334">
        <v>164</v>
      </c>
      <c r="B334">
        <v>4124</v>
      </c>
      <c r="C334" t="s">
        <v>842</v>
      </c>
      <c r="D334" t="s">
        <v>843</v>
      </c>
      <c r="E334" t="s">
        <v>94</v>
      </c>
      <c r="F334" t="s">
        <v>844</v>
      </c>
      <c r="G334" t="str">
        <f>"00362896"</f>
        <v>00362896</v>
      </c>
      <c r="H334" t="s">
        <v>227</v>
      </c>
      <c r="I334">
        <v>0</v>
      </c>
      <c r="J334">
        <v>0</v>
      </c>
      <c r="K334">
        <v>0</v>
      </c>
      <c r="L334">
        <v>200</v>
      </c>
      <c r="M334">
        <v>0</v>
      </c>
      <c r="N334">
        <v>70</v>
      </c>
      <c r="O334">
        <v>0</v>
      </c>
      <c r="P334">
        <v>30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70</v>
      </c>
      <c r="W334">
        <v>490</v>
      </c>
      <c r="X334">
        <v>0</v>
      </c>
      <c r="Z334">
        <v>0</v>
      </c>
      <c r="AA334">
        <v>0</v>
      </c>
      <c r="AB334">
        <v>0</v>
      </c>
      <c r="AC334">
        <v>0</v>
      </c>
      <c r="AD334" t="s">
        <v>845</v>
      </c>
    </row>
    <row r="335" spans="1:30" x14ac:dyDescent="0.25">
      <c r="H335" t="s">
        <v>846</v>
      </c>
    </row>
    <row r="336" spans="1:30" x14ac:dyDescent="0.25">
      <c r="A336">
        <v>165</v>
      </c>
      <c r="B336">
        <v>1183</v>
      </c>
      <c r="C336" t="s">
        <v>847</v>
      </c>
      <c r="D336" t="s">
        <v>175</v>
      </c>
      <c r="E336" t="s">
        <v>404</v>
      </c>
      <c r="F336" t="s">
        <v>848</v>
      </c>
      <c r="G336" t="str">
        <f>"201409005526"</f>
        <v>201409005526</v>
      </c>
      <c r="H336" t="s">
        <v>849</v>
      </c>
      <c r="I336">
        <v>0</v>
      </c>
      <c r="J336">
        <v>0</v>
      </c>
      <c r="K336">
        <v>0</v>
      </c>
      <c r="L336">
        <v>0</v>
      </c>
      <c r="M336">
        <v>0</v>
      </c>
      <c r="N336">
        <v>30</v>
      </c>
      <c r="O336">
        <v>0</v>
      </c>
      <c r="P336">
        <v>50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56</v>
      </c>
      <c r="W336">
        <v>392</v>
      </c>
      <c r="X336">
        <v>0</v>
      </c>
      <c r="Z336">
        <v>0</v>
      </c>
      <c r="AA336">
        <v>0</v>
      </c>
      <c r="AB336">
        <v>24</v>
      </c>
      <c r="AC336">
        <v>408</v>
      </c>
      <c r="AD336" t="s">
        <v>850</v>
      </c>
    </row>
    <row r="337" spans="1:30" x14ac:dyDescent="0.25">
      <c r="H337" t="s">
        <v>851</v>
      </c>
    </row>
    <row r="338" spans="1:30" x14ac:dyDescent="0.25">
      <c r="A338">
        <v>166</v>
      </c>
      <c r="B338">
        <v>4280</v>
      </c>
      <c r="C338" t="s">
        <v>852</v>
      </c>
      <c r="D338" t="s">
        <v>303</v>
      </c>
      <c r="E338" t="s">
        <v>54</v>
      </c>
      <c r="F338" t="s">
        <v>853</v>
      </c>
      <c r="G338" t="str">
        <f>"201409006082"</f>
        <v>201409006082</v>
      </c>
      <c r="H338" t="s">
        <v>854</v>
      </c>
      <c r="I338">
        <v>0</v>
      </c>
      <c r="J338">
        <v>0</v>
      </c>
      <c r="K338">
        <v>0</v>
      </c>
      <c r="L338">
        <v>200</v>
      </c>
      <c r="M338">
        <v>0</v>
      </c>
      <c r="N338">
        <v>70</v>
      </c>
      <c r="O338">
        <v>0</v>
      </c>
      <c r="P338">
        <v>0</v>
      </c>
      <c r="Q338">
        <v>30</v>
      </c>
      <c r="R338">
        <v>0</v>
      </c>
      <c r="S338">
        <v>0</v>
      </c>
      <c r="T338">
        <v>0</v>
      </c>
      <c r="U338">
        <v>0</v>
      </c>
      <c r="V338">
        <v>84</v>
      </c>
      <c r="W338">
        <v>588</v>
      </c>
      <c r="X338">
        <v>0</v>
      </c>
      <c r="Z338">
        <v>0</v>
      </c>
      <c r="AA338">
        <v>0</v>
      </c>
      <c r="AB338">
        <v>0</v>
      </c>
      <c r="AC338">
        <v>0</v>
      </c>
      <c r="AD338" t="s">
        <v>855</v>
      </c>
    </row>
    <row r="339" spans="1:30" x14ac:dyDescent="0.25">
      <c r="H339" t="s">
        <v>856</v>
      </c>
    </row>
    <row r="340" spans="1:30" x14ac:dyDescent="0.25">
      <c r="A340">
        <v>167</v>
      </c>
      <c r="B340">
        <v>2854</v>
      </c>
      <c r="C340" t="s">
        <v>857</v>
      </c>
      <c r="D340" t="s">
        <v>858</v>
      </c>
      <c r="E340" t="s">
        <v>330</v>
      </c>
      <c r="F340" t="s">
        <v>859</v>
      </c>
      <c r="G340" t="str">
        <f>"201402004046"</f>
        <v>201402004046</v>
      </c>
      <c r="H340" t="s">
        <v>860</v>
      </c>
      <c r="I340">
        <v>0</v>
      </c>
      <c r="J340">
        <v>0</v>
      </c>
      <c r="K340">
        <v>0</v>
      </c>
      <c r="L340">
        <v>0</v>
      </c>
      <c r="M340">
        <v>0</v>
      </c>
      <c r="N340">
        <v>70</v>
      </c>
      <c r="O340">
        <v>0</v>
      </c>
      <c r="P340">
        <v>0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76</v>
      </c>
      <c r="W340">
        <v>532</v>
      </c>
      <c r="X340">
        <v>0</v>
      </c>
      <c r="Z340">
        <v>0</v>
      </c>
      <c r="AA340">
        <v>0</v>
      </c>
      <c r="AB340">
        <v>8</v>
      </c>
      <c r="AC340">
        <v>136</v>
      </c>
      <c r="AD340" t="s">
        <v>861</v>
      </c>
    </row>
    <row r="341" spans="1:30" x14ac:dyDescent="0.25">
      <c r="H341" t="s">
        <v>862</v>
      </c>
    </row>
    <row r="342" spans="1:30" x14ac:dyDescent="0.25">
      <c r="A342">
        <v>168</v>
      </c>
      <c r="B342">
        <v>2250</v>
      </c>
      <c r="C342" t="s">
        <v>863</v>
      </c>
      <c r="D342" t="s">
        <v>864</v>
      </c>
      <c r="E342" t="s">
        <v>858</v>
      </c>
      <c r="F342" t="s">
        <v>865</v>
      </c>
      <c r="G342" t="str">
        <f>"201504004379"</f>
        <v>201504004379</v>
      </c>
      <c r="H342">
        <v>770</v>
      </c>
      <c r="I342">
        <v>0</v>
      </c>
      <c r="J342">
        <v>0</v>
      </c>
      <c r="K342">
        <v>0</v>
      </c>
      <c r="L342">
        <v>200</v>
      </c>
      <c r="M342">
        <v>0</v>
      </c>
      <c r="N342">
        <v>70</v>
      </c>
      <c r="O342">
        <v>0</v>
      </c>
      <c r="P342">
        <v>0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80</v>
      </c>
      <c r="W342">
        <v>560</v>
      </c>
      <c r="X342">
        <v>0</v>
      </c>
      <c r="Z342">
        <v>0</v>
      </c>
      <c r="AA342">
        <v>0</v>
      </c>
      <c r="AB342">
        <v>0</v>
      </c>
      <c r="AC342">
        <v>0</v>
      </c>
      <c r="AD342">
        <v>1600</v>
      </c>
    </row>
    <row r="343" spans="1:30" x14ac:dyDescent="0.25">
      <c r="H343" t="s">
        <v>866</v>
      </c>
    </row>
    <row r="344" spans="1:30" x14ac:dyDescent="0.25">
      <c r="A344">
        <v>169</v>
      </c>
      <c r="B344">
        <v>4692</v>
      </c>
      <c r="C344" t="s">
        <v>867</v>
      </c>
      <c r="D344" t="s">
        <v>606</v>
      </c>
      <c r="E344" t="s">
        <v>40</v>
      </c>
      <c r="F344" t="s">
        <v>868</v>
      </c>
      <c r="G344" t="str">
        <f>"00139561"</f>
        <v>00139561</v>
      </c>
      <c r="H344" t="s">
        <v>869</v>
      </c>
      <c r="I344">
        <v>0</v>
      </c>
      <c r="J344">
        <v>0</v>
      </c>
      <c r="K344">
        <v>0</v>
      </c>
      <c r="L344">
        <v>200</v>
      </c>
      <c r="M344">
        <v>0</v>
      </c>
      <c r="N344">
        <v>70</v>
      </c>
      <c r="O344">
        <v>0</v>
      </c>
      <c r="P344">
        <v>0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77</v>
      </c>
      <c r="W344">
        <v>539</v>
      </c>
      <c r="X344">
        <v>0</v>
      </c>
      <c r="Z344">
        <v>0</v>
      </c>
      <c r="AA344">
        <v>0</v>
      </c>
      <c r="AB344">
        <v>0</v>
      </c>
      <c r="AC344">
        <v>0</v>
      </c>
      <c r="AD344" t="s">
        <v>870</v>
      </c>
    </row>
    <row r="345" spans="1:30" x14ac:dyDescent="0.25">
      <c r="H345" t="s">
        <v>871</v>
      </c>
    </row>
    <row r="346" spans="1:30" x14ac:dyDescent="0.25">
      <c r="A346">
        <v>170</v>
      </c>
      <c r="B346">
        <v>3264</v>
      </c>
      <c r="C346" t="s">
        <v>872</v>
      </c>
      <c r="D346" t="s">
        <v>53</v>
      </c>
      <c r="E346" t="s">
        <v>54</v>
      </c>
      <c r="F346" t="s">
        <v>873</v>
      </c>
      <c r="G346" t="str">
        <f>"201402000836"</f>
        <v>201402000836</v>
      </c>
      <c r="H346" t="s">
        <v>874</v>
      </c>
      <c r="I346">
        <v>0</v>
      </c>
      <c r="J346">
        <v>0</v>
      </c>
      <c r="K346">
        <v>0</v>
      </c>
      <c r="L346">
        <v>200</v>
      </c>
      <c r="M346">
        <v>0</v>
      </c>
      <c r="N346">
        <v>50</v>
      </c>
      <c r="O346">
        <v>0</v>
      </c>
      <c r="P346">
        <v>0</v>
      </c>
      <c r="Q346">
        <v>30</v>
      </c>
      <c r="R346">
        <v>0</v>
      </c>
      <c r="S346">
        <v>0</v>
      </c>
      <c r="T346">
        <v>70</v>
      </c>
      <c r="U346">
        <v>0</v>
      </c>
      <c r="V346">
        <v>84</v>
      </c>
      <c r="W346">
        <v>588</v>
      </c>
      <c r="X346">
        <v>0</v>
      </c>
      <c r="Z346">
        <v>0</v>
      </c>
      <c r="AA346">
        <v>0</v>
      </c>
      <c r="AB346">
        <v>0</v>
      </c>
      <c r="AC346">
        <v>0</v>
      </c>
      <c r="AD346" t="s">
        <v>875</v>
      </c>
    </row>
    <row r="347" spans="1:30" x14ac:dyDescent="0.25">
      <c r="H347" t="s">
        <v>876</v>
      </c>
    </row>
    <row r="348" spans="1:30" x14ac:dyDescent="0.25">
      <c r="A348">
        <v>171</v>
      </c>
      <c r="B348">
        <v>3973</v>
      </c>
      <c r="C348" t="s">
        <v>877</v>
      </c>
      <c r="D348" t="s">
        <v>433</v>
      </c>
      <c r="E348" t="s">
        <v>54</v>
      </c>
      <c r="F348" t="s">
        <v>878</v>
      </c>
      <c r="G348" t="str">
        <f>"201504004037"</f>
        <v>201504004037</v>
      </c>
      <c r="H348" t="s">
        <v>879</v>
      </c>
      <c r="I348">
        <v>0</v>
      </c>
      <c r="J348">
        <v>0</v>
      </c>
      <c r="K348">
        <v>0</v>
      </c>
      <c r="L348">
        <v>200</v>
      </c>
      <c r="M348">
        <v>0</v>
      </c>
      <c r="N348">
        <v>30</v>
      </c>
      <c r="O348">
        <v>0</v>
      </c>
      <c r="P348">
        <v>0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84</v>
      </c>
      <c r="W348">
        <v>588</v>
      </c>
      <c r="X348">
        <v>0</v>
      </c>
      <c r="Z348">
        <v>0</v>
      </c>
      <c r="AA348">
        <v>0</v>
      </c>
      <c r="AB348">
        <v>0</v>
      </c>
      <c r="AC348">
        <v>0</v>
      </c>
      <c r="AD348" t="s">
        <v>880</v>
      </c>
    </row>
    <row r="349" spans="1:30" x14ac:dyDescent="0.25">
      <c r="H349" t="s">
        <v>881</v>
      </c>
    </row>
    <row r="350" spans="1:30" x14ac:dyDescent="0.25">
      <c r="A350">
        <v>172</v>
      </c>
      <c r="B350">
        <v>4991</v>
      </c>
      <c r="C350" t="s">
        <v>882</v>
      </c>
      <c r="D350" t="s">
        <v>175</v>
      </c>
      <c r="E350" t="s">
        <v>53</v>
      </c>
      <c r="F350" t="s">
        <v>883</v>
      </c>
      <c r="G350" t="str">
        <f>"201410008509"</f>
        <v>201410008509</v>
      </c>
      <c r="H350" t="s">
        <v>538</v>
      </c>
      <c r="I350">
        <v>0</v>
      </c>
      <c r="J350">
        <v>0</v>
      </c>
      <c r="K350">
        <v>0</v>
      </c>
      <c r="L350">
        <v>200</v>
      </c>
      <c r="M350">
        <v>0</v>
      </c>
      <c r="N350">
        <v>70</v>
      </c>
      <c r="O350">
        <v>0</v>
      </c>
      <c r="P350">
        <v>0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80</v>
      </c>
      <c r="W350">
        <v>560</v>
      </c>
      <c r="X350">
        <v>0</v>
      </c>
      <c r="Z350">
        <v>0</v>
      </c>
      <c r="AA350">
        <v>0</v>
      </c>
      <c r="AB350">
        <v>0</v>
      </c>
      <c r="AC350">
        <v>0</v>
      </c>
      <c r="AD350" t="s">
        <v>884</v>
      </c>
    </row>
    <row r="351" spans="1:30" x14ac:dyDescent="0.25">
      <c r="H351" t="s">
        <v>885</v>
      </c>
    </row>
    <row r="352" spans="1:30" x14ac:dyDescent="0.25">
      <c r="A352">
        <v>173</v>
      </c>
      <c r="B352">
        <v>1181</v>
      </c>
      <c r="C352" t="s">
        <v>886</v>
      </c>
      <c r="D352" t="s">
        <v>887</v>
      </c>
      <c r="E352" t="s">
        <v>888</v>
      </c>
      <c r="F352" t="s">
        <v>889</v>
      </c>
      <c r="G352" t="str">
        <f>"201411001963"</f>
        <v>201411001963</v>
      </c>
      <c r="H352">
        <v>770</v>
      </c>
      <c r="I352">
        <v>0</v>
      </c>
      <c r="J352">
        <v>0</v>
      </c>
      <c r="K352">
        <v>0</v>
      </c>
      <c r="L352">
        <v>200</v>
      </c>
      <c r="M352">
        <v>0</v>
      </c>
      <c r="N352">
        <v>30</v>
      </c>
      <c r="O352">
        <v>0</v>
      </c>
      <c r="P352">
        <v>0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84</v>
      </c>
      <c r="W352">
        <v>588</v>
      </c>
      <c r="X352">
        <v>0</v>
      </c>
      <c r="Z352">
        <v>0</v>
      </c>
      <c r="AA352">
        <v>0</v>
      </c>
      <c r="AB352">
        <v>0</v>
      </c>
      <c r="AC352">
        <v>0</v>
      </c>
      <c r="AD352">
        <v>1588</v>
      </c>
    </row>
    <row r="353" spans="1:30" x14ac:dyDescent="0.25">
      <c r="H353" t="s">
        <v>890</v>
      </c>
    </row>
    <row r="354" spans="1:30" x14ac:dyDescent="0.25">
      <c r="A354">
        <v>174</v>
      </c>
      <c r="B354">
        <v>1671</v>
      </c>
      <c r="C354" t="s">
        <v>891</v>
      </c>
      <c r="D354" t="s">
        <v>892</v>
      </c>
      <c r="E354" t="s">
        <v>94</v>
      </c>
      <c r="F354" t="s">
        <v>893</v>
      </c>
      <c r="G354" t="str">
        <f>"201402009532"</f>
        <v>201402009532</v>
      </c>
      <c r="H354">
        <v>759</v>
      </c>
      <c r="I354">
        <v>0</v>
      </c>
      <c r="J354">
        <v>0</v>
      </c>
      <c r="K354">
        <v>0</v>
      </c>
      <c r="L354">
        <v>0</v>
      </c>
      <c r="M354">
        <v>100</v>
      </c>
      <c r="N354">
        <v>70</v>
      </c>
      <c r="O354">
        <v>0</v>
      </c>
      <c r="P354">
        <v>0</v>
      </c>
      <c r="Q354">
        <v>70</v>
      </c>
      <c r="R354">
        <v>0</v>
      </c>
      <c r="S354">
        <v>0</v>
      </c>
      <c r="T354">
        <v>0</v>
      </c>
      <c r="U354">
        <v>0</v>
      </c>
      <c r="V354">
        <v>84</v>
      </c>
      <c r="W354">
        <v>588</v>
      </c>
      <c r="X354">
        <v>0</v>
      </c>
      <c r="Z354">
        <v>0</v>
      </c>
      <c r="AA354">
        <v>0</v>
      </c>
      <c r="AB354">
        <v>0</v>
      </c>
      <c r="AC354">
        <v>0</v>
      </c>
      <c r="AD354">
        <v>1587</v>
      </c>
    </row>
    <row r="355" spans="1:30" x14ac:dyDescent="0.25">
      <c r="H355" t="s">
        <v>894</v>
      </c>
    </row>
    <row r="356" spans="1:30" x14ac:dyDescent="0.25">
      <c r="A356">
        <v>175</v>
      </c>
      <c r="B356">
        <v>1487</v>
      </c>
      <c r="C356" t="s">
        <v>895</v>
      </c>
      <c r="D356" t="s">
        <v>896</v>
      </c>
      <c r="E356" t="s">
        <v>897</v>
      </c>
      <c r="F356" t="s">
        <v>898</v>
      </c>
      <c r="G356" t="str">
        <f>"201409002979"</f>
        <v>201409002979</v>
      </c>
      <c r="H356" t="s">
        <v>261</v>
      </c>
      <c r="I356">
        <v>0</v>
      </c>
      <c r="J356">
        <v>0</v>
      </c>
      <c r="K356">
        <v>0</v>
      </c>
      <c r="L356">
        <v>0</v>
      </c>
      <c r="M356">
        <v>100</v>
      </c>
      <c r="N356">
        <v>70</v>
      </c>
      <c r="O356">
        <v>0</v>
      </c>
      <c r="P356">
        <v>50</v>
      </c>
      <c r="Q356">
        <v>30</v>
      </c>
      <c r="R356">
        <v>0</v>
      </c>
      <c r="S356">
        <v>0</v>
      </c>
      <c r="T356">
        <v>0</v>
      </c>
      <c r="U356">
        <v>0</v>
      </c>
      <c r="V356">
        <v>84</v>
      </c>
      <c r="W356">
        <v>588</v>
      </c>
      <c r="X356">
        <v>0</v>
      </c>
      <c r="Z356">
        <v>0</v>
      </c>
      <c r="AA356">
        <v>0</v>
      </c>
      <c r="AB356">
        <v>0</v>
      </c>
      <c r="AC356">
        <v>0</v>
      </c>
      <c r="AD356" t="s">
        <v>899</v>
      </c>
    </row>
    <row r="357" spans="1:30" x14ac:dyDescent="0.25">
      <c r="H357" t="s">
        <v>900</v>
      </c>
    </row>
    <row r="358" spans="1:30" x14ac:dyDescent="0.25">
      <c r="A358">
        <v>176</v>
      </c>
      <c r="B358">
        <v>1861</v>
      </c>
      <c r="C358" t="s">
        <v>901</v>
      </c>
      <c r="D358" t="s">
        <v>81</v>
      </c>
      <c r="E358" t="s">
        <v>308</v>
      </c>
      <c r="F358" t="s">
        <v>902</v>
      </c>
      <c r="G358" t="str">
        <f>"00143349"</f>
        <v>00143349</v>
      </c>
      <c r="H358">
        <v>759</v>
      </c>
      <c r="I358">
        <v>0</v>
      </c>
      <c r="J358">
        <v>0</v>
      </c>
      <c r="K358">
        <v>0</v>
      </c>
      <c r="L358">
        <v>200</v>
      </c>
      <c r="M358">
        <v>0</v>
      </c>
      <c r="N358">
        <v>30</v>
      </c>
      <c r="O358">
        <v>0</v>
      </c>
      <c r="P358">
        <v>0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84</v>
      </c>
      <c r="W358">
        <v>588</v>
      </c>
      <c r="X358">
        <v>0</v>
      </c>
      <c r="Z358">
        <v>0</v>
      </c>
      <c r="AA358">
        <v>0</v>
      </c>
      <c r="AB358">
        <v>0</v>
      </c>
      <c r="AC358">
        <v>0</v>
      </c>
      <c r="AD358">
        <v>1577</v>
      </c>
    </row>
    <row r="359" spans="1:30" x14ac:dyDescent="0.25">
      <c r="H359" t="s">
        <v>903</v>
      </c>
    </row>
    <row r="360" spans="1:30" x14ac:dyDescent="0.25">
      <c r="A360">
        <v>177</v>
      </c>
      <c r="B360">
        <v>641</v>
      </c>
      <c r="C360" t="s">
        <v>904</v>
      </c>
      <c r="D360" t="s">
        <v>40</v>
      </c>
      <c r="E360" t="s">
        <v>137</v>
      </c>
      <c r="F360" t="s">
        <v>905</v>
      </c>
      <c r="G360" t="str">
        <f>"200802005395"</f>
        <v>200802005395</v>
      </c>
      <c r="H360" t="s">
        <v>802</v>
      </c>
      <c r="I360">
        <v>0</v>
      </c>
      <c r="J360">
        <v>0</v>
      </c>
      <c r="K360">
        <v>0</v>
      </c>
      <c r="L360">
        <v>260</v>
      </c>
      <c r="M360">
        <v>0</v>
      </c>
      <c r="N360">
        <v>30</v>
      </c>
      <c r="O360">
        <v>0</v>
      </c>
      <c r="P360">
        <v>0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84</v>
      </c>
      <c r="W360">
        <v>588</v>
      </c>
      <c r="X360">
        <v>0</v>
      </c>
      <c r="Z360">
        <v>1</v>
      </c>
      <c r="AA360">
        <v>0</v>
      </c>
      <c r="AB360">
        <v>0</v>
      </c>
      <c r="AC360">
        <v>0</v>
      </c>
      <c r="AD360" t="s">
        <v>906</v>
      </c>
    </row>
    <row r="361" spans="1:30" x14ac:dyDescent="0.25">
      <c r="H361" t="s">
        <v>907</v>
      </c>
    </row>
    <row r="362" spans="1:30" x14ac:dyDescent="0.25">
      <c r="A362">
        <v>178</v>
      </c>
      <c r="B362">
        <v>1241</v>
      </c>
      <c r="C362" t="s">
        <v>908</v>
      </c>
      <c r="D362" t="s">
        <v>81</v>
      </c>
      <c r="E362" t="s">
        <v>404</v>
      </c>
      <c r="F362" t="s">
        <v>909</v>
      </c>
      <c r="G362" t="str">
        <f>"201504001320"</f>
        <v>201504001320</v>
      </c>
      <c r="H362" t="s">
        <v>682</v>
      </c>
      <c r="I362">
        <v>0</v>
      </c>
      <c r="J362">
        <v>0</v>
      </c>
      <c r="K362">
        <v>0</v>
      </c>
      <c r="L362">
        <v>0</v>
      </c>
      <c r="M362">
        <v>100</v>
      </c>
      <c r="N362">
        <v>30</v>
      </c>
      <c r="O362">
        <v>0</v>
      </c>
      <c r="P362">
        <v>0</v>
      </c>
      <c r="Q362">
        <v>0</v>
      </c>
      <c r="R362">
        <v>0</v>
      </c>
      <c r="S362">
        <v>0</v>
      </c>
      <c r="T362">
        <v>70</v>
      </c>
      <c r="U362">
        <v>0</v>
      </c>
      <c r="V362">
        <v>84</v>
      </c>
      <c r="W362">
        <v>588</v>
      </c>
      <c r="X362">
        <v>0</v>
      </c>
      <c r="Z362">
        <v>0</v>
      </c>
      <c r="AA362">
        <v>0</v>
      </c>
      <c r="AB362">
        <v>0</v>
      </c>
      <c r="AC362">
        <v>0</v>
      </c>
      <c r="AD362" t="s">
        <v>910</v>
      </c>
    </row>
    <row r="363" spans="1:30" x14ac:dyDescent="0.25">
      <c r="H363" t="s">
        <v>911</v>
      </c>
    </row>
    <row r="364" spans="1:30" x14ac:dyDescent="0.25">
      <c r="A364">
        <v>179</v>
      </c>
      <c r="B364">
        <v>1087</v>
      </c>
      <c r="C364" t="s">
        <v>912</v>
      </c>
      <c r="D364" t="s">
        <v>81</v>
      </c>
      <c r="E364" t="s">
        <v>520</v>
      </c>
      <c r="F364" t="s">
        <v>913</v>
      </c>
      <c r="G364" t="str">
        <f>"201409000923"</f>
        <v>201409000923</v>
      </c>
      <c r="H364" t="s">
        <v>914</v>
      </c>
      <c r="I364">
        <v>0</v>
      </c>
      <c r="J364">
        <v>0</v>
      </c>
      <c r="K364">
        <v>0</v>
      </c>
      <c r="L364">
        <v>200</v>
      </c>
      <c r="M364">
        <v>0</v>
      </c>
      <c r="N364">
        <v>30</v>
      </c>
      <c r="O364">
        <v>0</v>
      </c>
      <c r="P364">
        <v>0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84</v>
      </c>
      <c r="W364">
        <v>588</v>
      </c>
      <c r="X364">
        <v>0</v>
      </c>
      <c r="Z364">
        <v>0</v>
      </c>
      <c r="AA364">
        <v>0</v>
      </c>
      <c r="AB364">
        <v>0</v>
      </c>
      <c r="AC364">
        <v>0</v>
      </c>
      <c r="AD364" t="s">
        <v>915</v>
      </c>
    </row>
    <row r="365" spans="1:30" x14ac:dyDescent="0.25">
      <c r="H365" t="s">
        <v>916</v>
      </c>
    </row>
    <row r="366" spans="1:30" x14ac:dyDescent="0.25">
      <c r="A366">
        <v>180</v>
      </c>
      <c r="B366">
        <v>5008</v>
      </c>
      <c r="C366" t="s">
        <v>917</v>
      </c>
      <c r="D366" t="s">
        <v>104</v>
      </c>
      <c r="E366" t="s">
        <v>94</v>
      </c>
      <c r="F366" t="s">
        <v>918</v>
      </c>
      <c r="G366" t="str">
        <f>"201504004032"</f>
        <v>201504004032</v>
      </c>
      <c r="H366" t="s">
        <v>919</v>
      </c>
      <c r="I366">
        <v>0</v>
      </c>
      <c r="J366">
        <v>0</v>
      </c>
      <c r="K366">
        <v>0</v>
      </c>
      <c r="L366">
        <v>0</v>
      </c>
      <c r="M366">
        <v>0</v>
      </c>
      <c r="N366">
        <v>30</v>
      </c>
      <c r="O366">
        <v>0</v>
      </c>
      <c r="P366">
        <v>0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60</v>
      </c>
      <c r="W366">
        <v>420</v>
      </c>
      <c r="X366">
        <v>0</v>
      </c>
      <c r="Z366">
        <v>0</v>
      </c>
      <c r="AA366">
        <v>0</v>
      </c>
      <c r="AB366">
        <v>24</v>
      </c>
      <c r="AC366">
        <v>408</v>
      </c>
      <c r="AD366" t="s">
        <v>920</v>
      </c>
    </row>
    <row r="367" spans="1:30" x14ac:dyDescent="0.25">
      <c r="H367" t="s">
        <v>921</v>
      </c>
    </row>
    <row r="368" spans="1:30" x14ac:dyDescent="0.25">
      <c r="A368">
        <v>181</v>
      </c>
      <c r="B368">
        <v>41</v>
      </c>
      <c r="C368" t="s">
        <v>922</v>
      </c>
      <c r="D368" t="s">
        <v>174</v>
      </c>
      <c r="E368" t="s">
        <v>53</v>
      </c>
      <c r="F368" t="s">
        <v>923</v>
      </c>
      <c r="G368" t="str">
        <f>"201402005289"</f>
        <v>201402005289</v>
      </c>
      <c r="H368" t="s">
        <v>924</v>
      </c>
      <c r="I368">
        <v>0</v>
      </c>
      <c r="J368">
        <v>0</v>
      </c>
      <c r="K368">
        <v>0</v>
      </c>
      <c r="L368">
        <v>200</v>
      </c>
      <c r="M368">
        <v>30</v>
      </c>
      <c r="N368">
        <v>70</v>
      </c>
      <c r="O368">
        <v>0</v>
      </c>
      <c r="P368">
        <v>30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73</v>
      </c>
      <c r="W368">
        <v>511</v>
      </c>
      <c r="X368">
        <v>0</v>
      </c>
      <c r="Z368">
        <v>0</v>
      </c>
      <c r="AA368">
        <v>0</v>
      </c>
      <c r="AB368">
        <v>0</v>
      </c>
      <c r="AC368">
        <v>0</v>
      </c>
      <c r="AD368" t="s">
        <v>925</v>
      </c>
    </row>
    <row r="369" spans="1:30" x14ac:dyDescent="0.25">
      <c r="H369" t="s">
        <v>926</v>
      </c>
    </row>
    <row r="370" spans="1:30" x14ac:dyDescent="0.25">
      <c r="A370">
        <v>182</v>
      </c>
      <c r="B370">
        <v>4657</v>
      </c>
      <c r="C370" t="s">
        <v>927</v>
      </c>
      <c r="D370" t="s">
        <v>225</v>
      </c>
      <c r="E370" t="s">
        <v>33</v>
      </c>
      <c r="F370" t="s">
        <v>928</v>
      </c>
      <c r="G370" t="str">
        <f>"201409004425"</f>
        <v>201409004425</v>
      </c>
      <c r="H370">
        <v>660</v>
      </c>
      <c r="I370">
        <v>0</v>
      </c>
      <c r="J370">
        <v>0</v>
      </c>
      <c r="K370">
        <v>0</v>
      </c>
      <c r="L370">
        <v>0</v>
      </c>
      <c r="M370">
        <v>0</v>
      </c>
      <c r="N370">
        <v>30</v>
      </c>
      <c r="O370">
        <v>50</v>
      </c>
      <c r="P370">
        <v>0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60</v>
      </c>
      <c r="W370">
        <v>420</v>
      </c>
      <c r="X370">
        <v>0</v>
      </c>
      <c r="Z370">
        <v>1</v>
      </c>
      <c r="AA370">
        <v>0</v>
      </c>
      <c r="AB370">
        <v>24</v>
      </c>
      <c r="AC370">
        <v>408</v>
      </c>
      <c r="AD370">
        <v>1568</v>
      </c>
    </row>
    <row r="371" spans="1:30" x14ac:dyDescent="0.25">
      <c r="H371" t="s">
        <v>929</v>
      </c>
    </row>
    <row r="372" spans="1:30" x14ac:dyDescent="0.25">
      <c r="A372">
        <v>183</v>
      </c>
      <c r="B372">
        <v>2206</v>
      </c>
      <c r="C372" t="s">
        <v>930</v>
      </c>
      <c r="D372" t="s">
        <v>20</v>
      </c>
      <c r="E372" t="s">
        <v>931</v>
      </c>
      <c r="F372" t="s">
        <v>932</v>
      </c>
      <c r="G372" t="str">
        <f>"00219530"</f>
        <v>00219530</v>
      </c>
      <c r="H372" t="s">
        <v>933</v>
      </c>
      <c r="I372">
        <v>0</v>
      </c>
      <c r="J372">
        <v>400</v>
      </c>
      <c r="K372">
        <v>0</v>
      </c>
      <c r="L372">
        <v>0</v>
      </c>
      <c r="M372">
        <v>0</v>
      </c>
      <c r="N372">
        <v>70</v>
      </c>
      <c r="O372">
        <v>0</v>
      </c>
      <c r="P372">
        <v>30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13</v>
      </c>
      <c r="W372">
        <v>91</v>
      </c>
      <c r="X372">
        <v>0</v>
      </c>
      <c r="Z372">
        <v>0</v>
      </c>
      <c r="AA372">
        <v>0</v>
      </c>
      <c r="AB372">
        <v>0</v>
      </c>
      <c r="AC372">
        <v>0</v>
      </c>
      <c r="AD372" t="s">
        <v>934</v>
      </c>
    </row>
    <row r="373" spans="1:30" x14ac:dyDescent="0.25">
      <c r="H373" t="s">
        <v>935</v>
      </c>
    </row>
    <row r="374" spans="1:30" x14ac:dyDescent="0.25">
      <c r="A374">
        <v>184</v>
      </c>
      <c r="B374">
        <v>4670</v>
      </c>
      <c r="C374" t="s">
        <v>936</v>
      </c>
      <c r="D374" t="s">
        <v>175</v>
      </c>
      <c r="E374" t="s">
        <v>53</v>
      </c>
      <c r="F374" t="s">
        <v>937</v>
      </c>
      <c r="G374" t="str">
        <f>"201402009741"</f>
        <v>201402009741</v>
      </c>
      <c r="H374" t="s">
        <v>938</v>
      </c>
      <c r="I374">
        <v>0</v>
      </c>
      <c r="J374">
        <v>0</v>
      </c>
      <c r="K374">
        <v>0</v>
      </c>
      <c r="L374">
        <v>200</v>
      </c>
      <c r="M374">
        <v>0</v>
      </c>
      <c r="N374">
        <v>30</v>
      </c>
      <c r="O374">
        <v>0</v>
      </c>
      <c r="P374">
        <v>0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84</v>
      </c>
      <c r="W374">
        <v>588</v>
      </c>
      <c r="X374">
        <v>0</v>
      </c>
      <c r="Z374">
        <v>0</v>
      </c>
      <c r="AA374">
        <v>0</v>
      </c>
      <c r="AB374">
        <v>0</v>
      </c>
      <c r="AC374">
        <v>0</v>
      </c>
      <c r="AD374" t="s">
        <v>939</v>
      </c>
    </row>
    <row r="375" spans="1:30" x14ac:dyDescent="0.25">
      <c r="H375" t="s">
        <v>940</v>
      </c>
    </row>
    <row r="376" spans="1:30" x14ac:dyDescent="0.25">
      <c r="A376">
        <v>185</v>
      </c>
      <c r="B376">
        <v>545</v>
      </c>
      <c r="C376" t="s">
        <v>941</v>
      </c>
      <c r="D376" t="s">
        <v>202</v>
      </c>
      <c r="E376" t="s">
        <v>213</v>
      </c>
      <c r="F376" t="s">
        <v>942</v>
      </c>
      <c r="G376" t="str">
        <f>"201511012752"</f>
        <v>201511012752</v>
      </c>
      <c r="H376" t="s">
        <v>943</v>
      </c>
      <c r="I376">
        <v>0</v>
      </c>
      <c r="J376">
        <v>0</v>
      </c>
      <c r="K376">
        <v>0</v>
      </c>
      <c r="L376">
        <v>200</v>
      </c>
      <c r="M376">
        <v>0</v>
      </c>
      <c r="N376">
        <v>70</v>
      </c>
      <c r="O376">
        <v>0</v>
      </c>
      <c r="P376">
        <v>0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56</v>
      </c>
      <c r="W376">
        <v>392</v>
      </c>
      <c r="X376">
        <v>0</v>
      </c>
      <c r="Z376">
        <v>0</v>
      </c>
      <c r="AA376">
        <v>0</v>
      </c>
      <c r="AB376">
        <v>0</v>
      </c>
      <c r="AC376">
        <v>0</v>
      </c>
      <c r="AD376" t="s">
        <v>944</v>
      </c>
    </row>
    <row r="377" spans="1:30" x14ac:dyDescent="0.25">
      <c r="H377" t="s">
        <v>945</v>
      </c>
    </row>
    <row r="378" spans="1:30" x14ac:dyDescent="0.25">
      <c r="A378">
        <v>186</v>
      </c>
      <c r="B378">
        <v>1521</v>
      </c>
      <c r="C378" t="s">
        <v>946</v>
      </c>
      <c r="D378" t="s">
        <v>32</v>
      </c>
      <c r="E378" t="s">
        <v>15</v>
      </c>
      <c r="F378" t="s">
        <v>947</v>
      </c>
      <c r="G378" t="str">
        <f>"201409003712"</f>
        <v>201409003712</v>
      </c>
      <c r="H378" t="s">
        <v>49</v>
      </c>
      <c r="I378">
        <v>0</v>
      </c>
      <c r="J378">
        <v>0</v>
      </c>
      <c r="K378">
        <v>0</v>
      </c>
      <c r="L378">
        <v>200</v>
      </c>
      <c r="M378">
        <v>0</v>
      </c>
      <c r="N378">
        <v>70</v>
      </c>
      <c r="O378">
        <v>0</v>
      </c>
      <c r="P378">
        <v>0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76</v>
      </c>
      <c r="W378">
        <v>532</v>
      </c>
      <c r="X378">
        <v>0</v>
      </c>
      <c r="Z378">
        <v>0</v>
      </c>
      <c r="AA378">
        <v>0</v>
      </c>
      <c r="AB378">
        <v>0</v>
      </c>
      <c r="AC378">
        <v>0</v>
      </c>
      <c r="AD378" t="s">
        <v>948</v>
      </c>
    </row>
    <row r="379" spans="1:30" x14ac:dyDescent="0.25">
      <c r="H379">
        <v>1028</v>
      </c>
    </row>
    <row r="380" spans="1:30" x14ac:dyDescent="0.25">
      <c r="A380">
        <v>187</v>
      </c>
      <c r="B380">
        <v>2945</v>
      </c>
      <c r="C380" t="s">
        <v>949</v>
      </c>
      <c r="D380" t="s">
        <v>53</v>
      </c>
      <c r="E380" t="s">
        <v>175</v>
      </c>
      <c r="F380" t="s">
        <v>950</v>
      </c>
      <c r="G380" t="str">
        <f>"00125444"</f>
        <v>00125444</v>
      </c>
      <c r="H380" t="s">
        <v>951</v>
      </c>
      <c r="I380">
        <v>0</v>
      </c>
      <c r="J380">
        <v>0</v>
      </c>
      <c r="K380">
        <v>0</v>
      </c>
      <c r="L380">
        <v>0</v>
      </c>
      <c r="M380">
        <v>0</v>
      </c>
      <c r="N380">
        <v>30</v>
      </c>
      <c r="O380">
        <v>0</v>
      </c>
      <c r="P380">
        <v>0</v>
      </c>
      <c r="Q380">
        <v>0</v>
      </c>
      <c r="R380">
        <v>0</v>
      </c>
      <c r="S380">
        <v>0</v>
      </c>
      <c r="T380">
        <v>0</v>
      </c>
      <c r="U380">
        <v>70</v>
      </c>
      <c r="V380">
        <v>84</v>
      </c>
      <c r="W380">
        <v>588</v>
      </c>
      <c r="X380">
        <v>0</v>
      </c>
      <c r="Z380">
        <v>0</v>
      </c>
      <c r="AA380">
        <v>0</v>
      </c>
      <c r="AB380">
        <v>0</v>
      </c>
      <c r="AC380">
        <v>0</v>
      </c>
      <c r="AD380" t="s">
        <v>952</v>
      </c>
    </row>
    <row r="381" spans="1:30" x14ac:dyDescent="0.25">
      <c r="H381" t="s">
        <v>953</v>
      </c>
    </row>
    <row r="382" spans="1:30" x14ac:dyDescent="0.25">
      <c r="A382">
        <v>188</v>
      </c>
      <c r="B382">
        <v>442</v>
      </c>
      <c r="C382" t="s">
        <v>954</v>
      </c>
      <c r="D382" t="s">
        <v>60</v>
      </c>
      <c r="E382" t="s">
        <v>955</v>
      </c>
      <c r="F382" t="s">
        <v>956</v>
      </c>
      <c r="G382" t="str">
        <f>"00295843"</f>
        <v>00295843</v>
      </c>
      <c r="H382">
        <v>704</v>
      </c>
      <c r="I382">
        <v>0</v>
      </c>
      <c r="J382">
        <v>0</v>
      </c>
      <c r="K382">
        <v>0</v>
      </c>
      <c r="L382">
        <v>200</v>
      </c>
      <c r="M382">
        <v>0</v>
      </c>
      <c r="N382">
        <v>70</v>
      </c>
      <c r="O382">
        <v>0</v>
      </c>
      <c r="P382">
        <v>0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84</v>
      </c>
      <c r="W382">
        <v>588</v>
      </c>
      <c r="X382">
        <v>0</v>
      </c>
      <c r="Z382">
        <v>0</v>
      </c>
      <c r="AA382">
        <v>0</v>
      </c>
      <c r="AB382">
        <v>0</v>
      </c>
      <c r="AC382">
        <v>0</v>
      </c>
      <c r="AD382">
        <v>1562</v>
      </c>
    </row>
    <row r="383" spans="1:30" x14ac:dyDescent="0.25">
      <c r="H383" t="s">
        <v>957</v>
      </c>
    </row>
    <row r="384" spans="1:30" x14ac:dyDescent="0.25">
      <c r="A384">
        <v>189</v>
      </c>
      <c r="B384">
        <v>843</v>
      </c>
      <c r="C384" t="s">
        <v>958</v>
      </c>
      <c r="D384" t="s">
        <v>303</v>
      </c>
      <c r="E384" t="s">
        <v>32</v>
      </c>
      <c r="F384" t="s">
        <v>959</v>
      </c>
      <c r="G384" t="str">
        <f>"201504003685"</f>
        <v>201504003685</v>
      </c>
      <c r="H384" t="s">
        <v>215</v>
      </c>
      <c r="I384">
        <v>0</v>
      </c>
      <c r="J384">
        <v>0</v>
      </c>
      <c r="K384">
        <v>0</v>
      </c>
      <c r="L384">
        <v>200</v>
      </c>
      <c r="M384">
        <v>0</v>
      </c>
      <c r="N384">
        <v>30</v>
      </c>
      <c r="O384">
        <v>0</v>
      </c>
      <c r="P384">
        <v>0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84</v>
      </c>
      <c r="W384">
        <v>588</v>
      </c>
      <c r="X384">
        <v>0</v>
      </c>
      <c r="Z384">
        <v>0</v>
      </c>
      <c r="AA384">
        <v>0</v>
      </c>
      <c r="AB384">
        <v>0</v>
      </c>
      <c r="AC384">
        <v>0</v>
      </c>
      <c r="AD384" t="s">
        <v>960</v>
      </c>
    </row>
    <row r="385" spans="1:30" x14ac:dyDescent="0.25">
      <c r="H385" t="s">
        <v>961</v>
      </c>
    </row>
    <row r="386" spans="1:30" x14ac:dyDescent="0.25">
      <c r="A386">
        <v>190</v>
      </c>
      <c r="B386">
        <v>4234</v>
      </c>
      <c r="C386" t="s">
        <v>962</v>
      </c>
      <c r="D386" t="s">
        <v>963</v>
      </c>
      <c r="E386" t="s">
        <v>771</v>
      </c>
      <c r="F386" t="s">
        <v>964</v>
      </c>
      <c r="G386" t="str">
        <f>"00150303"</f>
        <v>00150303</v>
      </c>
      <c r="H386" t="s">
        <v>965</v>
      </c>
      <c r="I386">
        <v>0</v>
      </c>
      <c r="J386">
        <v>0</v>
      </c>
      <c r="K386">
        <v>0</v>
      </c>
      <c r="L386">
        <v>0</v>
      </c>
      <c r="M386">
        <v>100</v>
      </c>
      <c r="N386">
        <v>50</v>
      </c>
      <c r="O386">
        <v>0</v>
      </c>
      <c r="P386">
        <v>0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84</v>
      </c>
      <c r="W386">
        <v>588</v>
      </c>
      <c r="X386">
        <v>0</v>
      </c>
      <c r="Z386">
        <v>0</v>
      </c>
      <c r="AA386">
        <v>0</v>
      </c>
      <c r="AB386">
        <v>0</v>
      </c>
      <c r="AC386">
        <v>0</v>
      </c>
      <c r="AD386" t="s">
        <v>966</v>
      </c>
    </row>
    <row r="387" spans="1:30" x14ac:dyDescent="0.25">
      <c r="H387" t="s">
        <v>967</v>
      </c>
    </row>
    <row r="388" spans="1:30" x14ac:dyDescent="0.25">
      <c r="A388">
        <v>191</v>
      </c>
      <c r="B388">
        <v>5072</v>
      </c>
      <c r="C388" t="s">
        <v>968</v>
      </c>
      <c r="D388" t="s">
        <v>969</v>
      </c>
      <c r="E388" t="s">
        <v>520</v>
      </c>
      <c r="F388" t="s">
        <v>970</v>
      </c>
      <c r="G388" t="str">
        <f>"201409000191"</f>
        <v>201409000191</v>
      </c>
      <c r="H388" t="s">
        <v>971</v>
      </c>
      <c r="I388">
        <v>0</v>
      </c>
      <c r="J388">
        <v>0</v>
      </c>
      <c r="K388">
        <v>0</v>
      </c>
      <c r="L388">
        <v>0</v>
      </c>
      <c r="M388">
        <v>0</v>
      </c>
      <c r="N388">
        <v>70</v>
      </c>
      <c r="O388">
        <v>0</v>
      </c>
      <c r="P388">
        <v>70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51</v>
      </c>
      <c r="W388">
        <v>357</v>
      </c>
      <c r="X388">
        <v>0</v>
      </c>
      <c r="Z388">
        <v>0</v>
      </c>
      <c r="AA388">
        <v>0</v>
      </c>
      <c r="AB388">
        <v>0</v>
      </c>
      <c r="AC388">
        <v>0</v>
      </c>
      <c r="AD388" t="s">
        <v>972</v>
      </c>
    </row>
    <row r="389" spans="1:30" x14ac:dyDescent="0.25">
      <c r="H389" t="s">
        <v>973</v>
      </c>
    </row>
    <row r="390" spans="1:30" x14ac:dyDescent="0.25">
      <c r="A390">
        <v>192</v>
      </c>
      <c r="B390">
        <v>3137</v>
      </c>
      <c r="C390" t="s">
        <v>974</v>
      </c>
      <c r="D390" t="s">
        <v>619</v>
      </c>
      <c r="E390" t="s">
        <v>975</v>
      </c>
      <c r="F390" t="s">
        <v>976</v>
      </c>
      <c r="G390" t="str">
        <f>"201402008007"</f>
        <v>201402008007</v>
      </c>
      <c r="H390" t="s">
        <v>977</v>
      </c>
      <c r="I390">
        <v>0</v>
      </c>
      <c r="J390">
        <v>0</v>
      </c>
      <c r="K390">
        <v>0</v>
      </c>
      <c r="L390">
        <v>0</v>
      </c>
      <c r="M390">
        <v>100</v>
      </c>
      <c r="N390">
        <v>50</v>
      </c>
      <c r="O390">
        <v>0</v>
      </c>
      <c r="P390">
        <v>0</v>
      </c>
      <c r="Q390">
        <v>0</v>
      </c>
      <c r="R390">
        <v>0</v>
      </c>
      <c r="S390">
        <v>70</v>
      </c>
      <c r="T390">
        <v>0</v>
      </c>
      <c r="U390">
        <v>0</v>
      </c>
      <c r="V390">
        <v>84</v>
      </c>
      <c r="W390">
        <v>588</v>
      </c>
      <c r="X390">
        <v>0</v>
      </c>
      <c r="Z390">
        <v>1</v>
      </c>
      <c r="AA390">
        <v>0</v>
      </c>
      <c r="AB390">
        <v>0</v>
      </c>
      <c r="AC390">
        <v>0</v>
      </c>
      <c r="AD390" t="s">
        <v>978</v>
      </c>
    </row>
    <row r="391" spans="1:30" x14ac:dyDescent="0.25">
      <c r="H391" t="s">
        <v>979</v>
      </c>
    </row>
    <row r="392" spans="1:30" x14ac:dyDescent="0.25">
      <c r="A392">
        <v>193</v>
      </c>
      <c r="B392">
        <v>4054</v>
      </c>
      <c r="C392" t="s">
        <v>980</v>
      </c>
      <c r="D392" t="s">
        <v>81</v>
      </c>
      <c r="E392" t="s">
        <v>60</v>
      </c>
      <c r="F392" t="s">
        <v>981</v>
      </c>
      <c r="G392" t="str">
        <f>"201004000176"</f>
        <v>201004000176</v>
      </c>
      <c r="H392" t="s">
        <v>982</v>
      </c>
      <c r="I392">
        <v>0</v>
      </c>
      <c r="J392">
        <v>0</v>
      </c>
      <c r="K392">
        <v>0</v>
      </c>
      <c r="L392">
        <v>0</v>
      </c>
      <c r="M392">
        <v>0</v>
      </c>
      <c r="N392">
        <v>70</v>
      </c>
      <c r="O392">
        <v>0</v>
      </c>
      <c r="P392">
        <v>0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68</v>
      </c>
      <c r="W392">
        <v>476</v>
      </c>
      <c r="X392">
        <v>0</v>
      </c>
      <c r="Z392">
        <v>0</v>
      </c>
      <c r="AA392">
        <v>0</v>
      </c>
      <c r="AB392">
        <v>16</v>
      </c>
      <c r="AC392">
        <v>272</v>
      </c>
      <c r="AD392" t="s">
        <v>983</v>
      </c>
    </row>
    <row r="393" spans="1:30" x14ac:dyDescent="0.25">
      <c r="H393" t="s">
        <v>984</v>
      </c>
    </row>
    <row r="394" spans="1:30" x14ac:dyDescent="0.25">
      <c r="A394">
        <v>194</v>
      </c>
      <c r="B394">
        <v>3837</v>
      </c>
      <c r="C394" t="s">
        <v>985</v>
      </c>
      <c r="D394" t="s">
        <v>986</v>
      </c>
      <c r="E394" t="s">
        <v>174</v>
      </c>
      <c r="F394" t="s">
        <v>987</v>
      </c>
      <c r="G394" t="str">
        <f>"201410010426"</f>
        <v>201410010426</v>
      </c>
      <c r="H394" t="s">
        <v>988</v>
      </c>
      <c r="I394">
        <v>0</v>
      </c>
      <c r="J394">
        <v>0</v>
      </c>
      <c r="K394">
        <v>0</v>
      </c>
      <c r="L394">
        <v>0</v>
      </c>
      <c r="M394">
        <v>100</v>
      </c>
      <c r="N394">
        <v>70</v>
      </c>
      <c r="O394">
        <v>0</v>
      </c>
      <c r="P394">
        <v>0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84</v>
      </c>
      <c r="W394">
        <v>588</v>
      </c>
      <c r="X394">
        <v>0</v>
      </c>
      <c r="Z394">
        <v>0</v>
      </c>
      <c r="AA394">
        <v>0</v>
      </c>
      <c r="AB394">
        <v>0</v>
      </c>
      <c r="AC394">
        <v>0</v>
      </c>
      <c r="AD394" t="s">
        <v>989</v>
      </c>
    </row>
    <row r="395" spans="1:30" x14ac:dyDescent="0.25">
      <c r="H395" t="s">
        <v>990</v>
      </c>
    </row>
    <row r="396" spans="1:30" x14ac:dyDescent="0.25">
      <c r="A396">
        <v>195</v>
      </c>
      <c r="B396">
        <v>3867</v>
      </c>
      <c r="C396" t="s">
        <v>991</v>
      </c>
      <c r="D396" t="s">
        <v>992</v>
      </c>
      <c r="E396" t="s">
        <v>53</v>
      </c>
      <c r="F396" t="s">
        <v>993</v>
      </c>
      <c r="G396" t="str">
        <f>"00259473"</f>
        <v>00259473</v>
      </c>
      <c r="H396" t="s">
        <v>215</v>
      </c>
      <c r="I396">
        <v>150</v>
      </c>
      <c r="J396">
        <v>0</v>
      </c>
      <c r="K396">
        <v>0</v>
      </c>
      <c r="L396">
        <v>0</v>
      </c>
      <c r="M396">
        <v>0</v>
      </c>
      <c r="N396">
        <v>70</v>
      </c>
      <c r="O396">
        <v>0</v>
      </c>
      <c r="P396">
        <v>0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84</v>
      </c>
      <c r="W396">
        <v>588</v>
      </c>
      <c r="X396">
        <v>0</v>
      </c>
      <c r="Z396">
        <v>0</v>
      </c>
      <c r="AA396">
        <v>0</v>
      </c>
      <c r="AB396">
        <v>0</v>
      </c>
      <c r="AC396">
        <v>0</v>
      </c>
      <c r="AD396" t="s">
        <v>994</v>
      </c>
    </row>
    <row r="397" spans="1:30" x14ac:dyDescent="0.25">
      <c r="H397" t="s">
        <v>995</v>
      </c>
    </row>
    <row r="398" spans="1:30" x14ac:dyDescent="0.25">
      <c r="A398">
        <v>196</v>
      </c>
      <c r="B398">
        <v>2139</v>
      </c>
      <c r="C398" t="s">
        <v>996</v>
      </c>
      <c r="D398" t="s">
        <v>997</v>
      </c>
      <c r="E398" t="s">
        <v>40</v>
      </c>
      <c r="F398" t="s">
        <v>998</v>
      </c>
      <c r="G398" t="str">
        <f>"201402002833"</f>
        <v>201402002833</v>
      </c>
      <c r="H398" t="s">
        <v>412</v>
      </c>
      <c r="I398">
        <v>0</v>
      </c>
      <c r="J398">
        <v>0</v>
      </c>
      <c r="K398">
        <v>0</v>
      </c>
      <c r="L398">
        <v>200</v>
      </c>
      <c r="M398">
        <v>0</v>
      </c>
      <c r="N398">
        <v>70</v>
      </c>
      <c r="O398">
        <v>0</v>
      </c>
      <c r="P398">
        <v>0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84</v>
      </c>
      <c r="W398">
        <v>588</v>
      </c>
      <c r="X398">
        <v>0</v>
      </c>
      <c r="Z398">
        <v>0</v>
      </c>
      <c r="AA398">
        <v>0</v>
      </c>
      <c r="AB398">
        <v>0</v>
      </c>
      <c r="AC398">
        <v>0</v>
      </c>
      <c r="AD398" t="s">
        <v>999</v>
      </c>
    </row>
    <row r="399" spans="1:30" x14ac:dyDescent="0.25">
      <c r="H399" t="s">
        <v>1000</v>
      </c>
    </row>
    <row r="400" spans="1:30" x14ac:dyDescent="0.25">
      <c r="A400">
        <v>197</v>
      </c>
      <c r="B400">
        <v>4545</v>
      </c>
      <c r="C400" t="s">
        <v>1001</v>
      </c>
      <c r="D400" t="s">
        <v>1002</v>
      </c>
      <c r="E400" t="s">
        <v>137</v>
      </c>
      <c r="F400" t="s">
        <v>1003</v>
      </c>
      <c r="G400" t="str">
        <f>"00360575"</f>
        <v>00360575</v>
      </c>
      <c r="H400" t="s">
        <v>464</v>
      </c>
      <c r="I400">
        <v>0</v>
      </c>
      <c r="J400">
        <v>0</v>
      </c>
      <c r="K400">
        <v>0</v>
      </c>
      <c r="L400">
        <v>200</v>
      </c>
      <c r="M400">
        <v>0</v>
      </c>
      <c r="N400">
        <v>30</v>
      </c>
      <c r="O400">
        <v>0</v>
      </c>
      <c r="P400">
        <v>0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80</v>
      </c>
      <c r="W400">
        <v>560</v>
      </c>
      <c r="X400">
        <v>0</v>
      </c>
      <c r="Z400">
        <v>0</v>
      </c>
      <c r="AA400">
        <v>0</v>
      </c>
      <c r="AB400">
        <v>0</v>
      </c>
      <c r="AC400">
        <v>0</v>
      </c>
      <c r="AD400" t="s">
        <v>1004</v>
      </c>
    </row>
    <row r="401" spans="1:30" x14ac:dyDescent="0.25">
      <c r="H401" t="s">
        <v>1005</v>
      </c>
    </row>
    <row r="402" spans="1:30" x14ac:dyDescent="0.25">
      <c r="A402">
        <v>198</v>
      </c>
      <c r="B402">
        <v>3473</v>
      </c>
      <c r="C402" t="s">
        <v>1006</v>
      </c>
      <c r="D402" t="s">
        <v>1007</v>
      </c>
      <c r="E402" t="s">
        <v>94</v>
      </c>
      <c r="F402" t="s">
        <v>1008</v>
      </c>
      <c r="G402" t="str">
        <f>"201410011119"</f>
        <v>201410011119</v>
      </c>
      <c r="H402" t="s">
        <v>711</v>
      </c>
      <c r="I402">
        <v>0</v>
      </c>
      <c r="J402">
        <v>0</v>
      </c>
      <c r="K402">
        <v>0</v>
      </c>
      <c r="L402">
        <v>0</v>
      </c>
      <c r="M402">
        <v>100</v>
      </c>
      <c r="N402">
        <v>70</v>
      </c>
      <c r="O402">
        <v>30</v>
      </c>
      <c r="P402">
        <v>0</v>
      </c>
      <c r="Q402">
        <v>30</v>
      </c>
      <c r="R402">
        <v>0</v>
      </c>
      <c r="S402">
        <v>0</v>
      </c>
      <c r="T402">
        <v>0</v>
      </c>
      <c r="U402">
        <v>0</v>
      </c>
      <c r="V402">
        <v>77</v>
      </c>
      <c r="W402">
        <v>539</v>
      </c>
      <c r="X402">
        <v>0</v>
      </c>
      <c r="Z402">
        <v>0</v>
      </c>
      <c r="AA402">
        <v>0</v>
      </c>
      <c r="AB402">
        <v>0</v>
      </c>
      <c r="AC402">
        <v>0</v>
      </c>
      <c r="AD402" t="s">
        <v>1009</v>
      </c>
    </row>
    <row r="403" spans="1:30" x14ac:dyDescent="0.25">
      <c r="H403" t="s">
        <v>1010</v>
      </c>
    </row>
    <row r="404" spans="1:30" x14ac:dyDescent="0.25">
      <c r="A404">
        <v>199</v>
      </c>
      <c r="B404">
        <v>2507</v>
      </c>
      <c r="C404" t="s">
        <v>1011</v>
      </c>
      <c r="D404" t="s">
        <v>1012</v>
      </c>
      <c r="E404" t="s">
        <v>40</v>
      </c>
      <c r="F404" t="s">
        <v>1013</v>
      </c>
      <c r="G404" t="str">
        <f>"201409002653"</f>
        <v>201409002653</v>
      </c>
      <c r="H404" t="s">
        <v>374</v>
      </c>
      <c r="I404">
        <v>0</v>
      </c>
      <c r="J404">
        <v>0</v>
      </c>
      <c r="K404">
        <v>0</v>
      </c>
      <c r="L404">
        <v>0</v>
      </c>
      <c r="M404">
        <v>100</v>
      </c>
      <c r="N404">
        <v>30</v>
      </c>
      <c r="O404">
        <v>0</v>
      </c>
      <c r="P404">
        <v>0</v>
      </c>
      <c r="Q404">
        <v>0</v>
      </c>
      <c r="R404">
        <v>0</v>
      </c>
      <c r="S404">
        <v>0</v>
      </c>
      <c r="T404">
        <v>0</v>
      </c>
      <c r="U404">
        <v>0</v>
      </c>
      <c r="V404">
        <v>84</v>
      </c>
      <c r="W404">
        <v>588</v>
      </c>
      <c r="X404">
        <v>0</v>
      </c>
      <c r="Z404">
        <v>0</v>
      </c>
      <c r="AA404">
        <v>0</v>
      </c>
      <c r="AB404">
        <v>0</v>
      </c>
      <c r="AC404">
        <v>0</v>
      </c>
      <c r="AD404" t="s">
        <v>1014</v>
      </c>
    </row>
    <row r="405" spans="1:30" x14ac:dyDescent="0.25">
      <c r="H405" t="s">
        <v>1015</v>
      </c>
    </row>
    <row r="406" spans="1:30" x14ac:dyDescent="0.25">
      <c r="A406">
        <v>200</v>
      </c>
      <c r="B406">
        <v>4009</v>
      </c>
      <c r="C406" t="s">
        <v>1016</v>
      </c>
      <c r="D406" t="s">
        <v>137</v>
      </c>
      <c r="E406" t="s">
        <v>202</v>
      </c>
      <c r="F406" t="s">
        <v>1017</v>
      </c>
      <c r="G406" t="str">
        <f>"00365749"</f>
        <v>00365749</v>
      </c>
      <c r="H406" t="s">
        <v>711</v>
      </c>
      <c r="I406">
        <v>0</v>
      </c>
      <c r="J406">
        <v>0</v>
      </c>
      <c r="K406">
        <v>0</v>
      </c>
      <c r="L406">
        <v>0</v>
      </c>
      <c r="M406">
        <v>0</v>
      </c>
      <c r="N406">
        <v>70</v>
      </c>
      <c r="O406">
        <v>0</v>
      </c>
      <c r="P406">
        <v>0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73</v>
      </c>
      <c r="W406">
        <v>511</v>
      </c>
      <c r="X406">
        <v>0</v>
      </c>
      <c r="Z406">
        <v>0</v>
      </c>
      <c r="AA406">
        <v>0</v>
      </c>
      <c r="AB406">
        <v>11</v>
      </c>
      <c r="AC406">
        <v>187</v>
      </c>
      <c r="AD406" t="s">
        <v>1018</v>
      </c>
    </row>
    <row r="407" spans="1:30" x14ac:dyDescent="0.25">
      <c r="H407" t="s">
        <v>1019</v>
      </c>
    </row>
    <row r="408" spans="1:30" x14ac:dyDescent="0.25">
      <c r="A408">
        <v>201</v>
      </c>
      <c r="B408">
        <v>463</v>
      </c>
      <c r="C408" t="s">
        <v>1020</v>
      </c>
      <c r="D408" t="s">
        <v>542</v>
      </c>
      <c r="E408" t="s">
        <v>100</v>
      </c>
      <c r="F408" t="s">
        <v>1021</v>
      </c>
      <c r="G408" t="str">
        <f>"201504002763"</f>
        <v>201504002763</v>
      </c>
      <c r="H408" t="s">
        <v>192</v>
      </c>
      <c r="I408">
        <v>150</v>
      </c>
      <c r="J408">
        <v>0</v>
      </c>
      <c r="K408">
        <v>0</v>
      </c>
      <c r="L408">
        <v>0</v>
      </c>
      <c r="M408">
        <v>0</v>
      </c>
      <c r="N408">
        <v>30</v>
      </c>
      <c r="O408">
        <v>0</v>
      </c>
      <c r="P408">
        <v>0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84</v>
      </c>
      <c r="W408">
        <v>588</v>
      </c>
      <c r="X408">
        <v>0</v>
      </c>
      <c r="Z408">
        <v>0</v>
      </c>
      <c r="AA408">
        <v>0</v>
      </c>
      <c r="AB408">
        <v>0</v>
      </c>
      <c r="AC408">
        <v>0</v>
      </c>
      <c r="AD408" t="s">
        <v>1022</v>
      </c>
    </row>
    <row r="409" spans="1:30" x14ac:dyDescent="0.25">
      <c r="H409" t="s">
        <v>1023</v>
      </c>
    </row>
    <row r="410" spans="1:30" x14ac:dyDescent="0.25">
      <c r="A410">
        <v>202</v>
      </c>
      <c r="B410">
        <v>5308</v>
      </c>
      <c r="C410" t="s">
        <v>1024</v>
      </c>
      <c r="D410" t="s">
        <v>196</v>
      </c>
      <c r="E410" t="s">
        <v>175</v>
      </c>
      <c r="F410" t="s">
        <v>1025</v>
      </c>
      <c r="G410" t="str">
        <f>"201402011119"</f>
        <v>201402011119</v>
      </c>
      <c r="H410" t="s">
        <v>1026</v>
      </c>
      <c r="I410">
        <v>0</v>
      </c>
      <c r="J410">
        <v>0</v>
      </c>
      <c r="K410">
        <v>0</v>
      </c>
      <c r="L410">
        <v>200</v>
      </c>
      <c r="M410">
        <v>30</v>
      </c>
      <c r="N410">
        <v>70</v>
      </c>
      <c r="O410">
        <v>0</v>
      </c>
      <c r="P410">
        <v>0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54</v>
      </c>
      <c r="W410">
        <v>378</v>
      </c>
      <c r="X410">
        <v>0</v>
      </c>
      <c r="Z410">
        <v>0</v>
      </c>
      <c r="AA410">
        <v>0</v>
      </c>
      <c r="AB410">
        <v>0</v>
      </c>
      <c r="AC410">
        <v>0</v>
      </c>
      <c r="AD410" t="s">
        <v>1027</v>
      </c>
    </row>
    <row r="411" spans="1:30" x14ac:dyDescent="0.25">
      <c r="H411" t="s">
        <v>1028</v>
      </c>
    </row>
    <row r="412" spans="1:30" x14ac:dyDescent="0.25">
      <c r="A412">
        <v>203</v>
      </c>
      <c r="B412">
        <v>1405</v>
      </c>
      <c r="C412" t="s">
        <v>1029</v>
      </c>
      <c r="D412" t="s">
        <v>196</v>
      </c>
      <c r="E412" t="s">
        <v>771</v>
      </c>
      <c r="F412" t="s">
        <v>1030</v>
      </c>
      <c r="G412" t="str">
        <f>"201410001250"</f>
        <v>201410001250</v>
      </c>
      <c r="H412" t="s">
        <v>879</v>
      </c>
      <c r="I412">
        <v>0</v>
      </c>
      <c r="J412">
        <v>0</v>
      </c>
      <c r="K412">
        <v>0</v>
      </c>
      <c r="L412">
        <v>200</v>
      </c>
      <c r="M412">
        <v>0</v>
      </c>
      <c r="N412">
        <v>30</v>
      </c>
      <c r="O412">
        <v>0</v>
      </c>
      <c r="P412">
        <v>0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77</v>
      </c>
      <c r="W412">
        <v>539</v>
      </c>
      <c r="X412">
        <v>0</v>
      </c>
      <c r="Z412">
        <v>0</v>
      </c>
      <c r="AA412">
        <v>0</v>
      </c>
      <c r="AB412">
        <v>0</v>
      </c>
      <c r="AC412">
        <v>0</v>
      </c>
      <c r="AD412" t="s">
        <v>1031</v>
      </c>
    </row>
    <row r="413" spans="1:30" x14ac:dyDescent="0.25">
      <c r="H413" t="s">
        <v>1032</v>
      </c>
    </row>
    <row r="414" spans="1:30" x14ac:dyDescent="0.25">
      <c r="A414">
        <v>204</v>
      </c>
      <c r="B414">
        <v>958</v>
      </c>
      <c r="C414" t="s">
        <v>1033</v>
      </c>
      <c r="D414" t="s">
        <v>196</v>
      </c>
      <c r="E414" t="s">
        <v>175</v>
      </c>
      <c r="F414" t="s">
        <v>1034</v>
      </c>
      <c r="G414" t="str">
        <f>"201406013684"</f>
        <v>201406013684</v>
      </c>
      <c r="H414" t="s">
        <v>69</v>
      </c>
      <c r="I414">
        <v>0</v>
      </c>
      <c r="J414">
        <v>0</v>
      </c>
      <c r="K414">
        <v>0</v>
      </c>
      <c r="L414">
        <v>200</v>
      </c>
      <c r="M414">
        <v>0</v>
      </c>
      <c r="N414">
        <v>30</v>
      </c>
      <c r="O414">
        <v>0</v>
      </c>
      <c r="P414">
        <v>0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71</v>
      </c>
      <c r="W414">
        <v>497</v>
      </c>
      <c r="X414">
        <v>0</v>
      </c>
      <c r="Z414">
        <v>0</v>
      </c>
      <c r="AA414">
        <v>0</v>
      </c>
      <c r="AB414">
        <v>0</v>
      </c>
      <c r="AC414">
        <v>0</v>
      </c>
      <c r="AD414" t="s">
        <v>1035</v>
      </c>
    </row>
    <row r="415" spans="1:30" x14ac:dyDescent="0.25">
      <c r="H415" t="s">
        <v>1036</v>
      </c>
    </row>
    <row r="416" spans="1:30" x14ac:dyDescent="0.25">
      <c r="A416">
        <v>205</v>
      </c>
      <c r="B416">
        <v>3657</v>
      </c>
      <c r="C416" t="s">
        <v>1037</v>
      </c>
      <c r="D416" t="s">
        <v>1038</v>
      </c>
      <c r="E416" t="s">
        <v>175</v>
      </c>
      <c r="F416" t="s">
        <v>1039</v>
      </c>
      <c r="G416" t="str">
        <f>"201406001389"</f>
        <v>201406001389</v>
      </c>
      <c r="H416" t="s">
        <v>215</v>
      </c>
      <c r="I416">
        <v>0</v>
      </c>
      <c r="J416">
        <v>0</v>
      </c>
      <c r="K416">
        <v>0</v>
      </c>
      <c r="L416">
        <v>0</v>
      </c>
      <c r="M416">
        <v>0</v>
      </c>
      <c r="N416">
        <v>30</v>
      </c>
      <c r="O416">
        <v>0</v>
      </c>
      <c r="P416">
        <v>0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66</v>
      </c>
      <c r="W416">
        <v>462</v>
      </c>
      <c r="X416">
        <v>0</v>
      </c>
      <c r="Z416">
        <v>0</v>
      </c>
      <c r="AA416">
        <v>0</v>
      </c>
      <c r="AB416">
        <v>18</v>
      </c>
      <c r="AC416">
        <v>306</v>
      </c>
      <c r="AD416" t="s">
        <v>1040</v>
      </c>
    </row>
    <row r="417" spans="1:30" x14ac:dyDescent="0.25">
      <c r="H417" t="s">
        <v>1041</v>
      </c>
    </row>
    <row r="418" spans="1:30" x14ac:dyDescent="0.25">
      <c r="A418">
        <v>206</v>
      </c>
      <c r="B418">
        <v>4857</v>
      </c>
      <c r="C418" t="s">
        <v>872</v>
      </c>
      <c r="D418" t="s">
        <v>303</v>
      </c>
      <c r="E418" t="s">
        <v>54</v>
      </c>
      <c r="F418" t="s">
        <v>1042</v>
      </c>
      <c r="G418" t="str">
        <f>"00342268"</f>
        <v>00342268</v>
      </c>
      <c r="H418" t="s">
        <v>1043</v>
      </c>
      <c r="I418">
        <v>0</v>
      </c>
      <c r="J418">
        <v>0</v>
      </c>
      <c r="K418">
        <v>0</v>
      </c>
      <c r="L418">
        <v>0</v>
      </c>
      <c r="M418">
        <v>100</v>
      </c>
      <c r="N418">
        <v>30</v>
      </c>
      <c r="O418">
        <v>0</v>
      </c>
      <c r="P418">
        <v>0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84</v>
      </c>
      <c r="W418">
        <v>588</v>
      </c>
      <c r="X418">
        <v>0</v>
      </c>
      <c r="Z418">
        <v>0</v>
      </c>
      <c r="AA418">
        <v>0</v>
      </c>
      <c r="AB418">
        <v>0</v>
      </c>
      <c r="AC418">
        <v>0</v>
      </c>
      <c r="AD418" t="s">
        <v>1044</v>
      </c>
    </row>
    <row r="419" spans="1:30" x14ac:dyDescent="0.25">
      <c r="H419" t="s">
        <v>1045</v>
      </c>
    </row>
    <row r="420" spans="1:30" x14ac:dyDescent="0.25">
      <c r="A420">
        <v>207</v>
      </c>
      <c r="B420">
        <v>1674</v>
      </c>
      <c r="C420" t="s">
        <v>1046</v>
      </c>
      <c r="D420" t="s">
        <v>1047</v>
      </c>
      <c r="E420" t="s">
        <v>94</v>
      </c>
      <c r="F420" t="s">
        <v>1048</v>
      </c>
      <c r="G420" t="str">
        <f>"201409000877"</f>
        <v>201409000877</v>
      </c>
      <c r="H420" t="s">
        <v>198</v>
      </c>
      <c r="I420">
        <v>0</v>
      </c>
      <c r="J420">
        <v>0</v>
      </c>
      <c r="K420">
        <v>0</v>
      </c>
      <c r="L420">
        <v>0</v>
      </c>
      <c r="M420">
        <v>100</v>
      </c>
      <c r="N420">
        <v>70</v>
      </c>
      <c r="O420">
        <v>0</v>
      </c>
      <c r="P420">
        <v>0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80</v>
      </c>
      <c r="W420">
        <v>560</v>
      </c>
      <c r="X420">
        <v>0</v>
      </c>
      <c r="Z420">
        <v>0</v>
      </c>
      <c r="AA420">
        <v>0</v>
      </c>
      <c r="AB420">
        <v>0</v>
      </c>
      <c r="AC420">
        <v>0</v>
      </c>
      <c r="AD420" t="s">
        <v>1049</v>
      </c>
    </row>
    <row r="421" spans="1:30" x14ac:dyDescent="0.25">
      <c r="H421" t="s">
        <v>1050</v>
      </c>
    </row>
    <row r="422" spans="1:30" x14ac:dyDescent="0.25">
      <c r="A422">
        <v>208</v>
      </c>
      <c r="B422">
        <v>2406</v>
      </c>
      <c r="C422" t="s">
        <v>1051</v>
      </c>
      <c r="D422" t="s">
        <v>60</v>
      </c>
      <c r="E422" t="s">
        <v>40</v>
      </c>
      <c r="F422" t="s">
        <v>1052</v>
      </c>
      <c r="G422" t="str">
        <f>"201412006352"</f>
        <v>201412006352</v>
      </c>
      <c r="H422" t="s">
        <v>1053</v>
      </c>
      <c r="I422">
        <v>0</v>
      </c>
      <c r="J422">
        <v>0</v>
      </c>
      <c r="K422">
        <v>0</v>
      </c>
      <c r="L422">
        <v>200</v>
      </c>
      <c r="M422">
        <v>0</v>
      </c>
      <c r="N422">
        <v>30</v>
      </c>
      <c r="O422">
        <v>0</v>
      </c>
      <c r="P422">
        <v>0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84</v>
      </c>
      <c r="W422">
        <v>588</v>
      </c>
      <c r="X422">
        <v>0</v>
      </c>
      <c r="Z422">
        <v>0</v>
      </c>
      <c r="AA422">
        <v>0</v>
      </c>
      <c r="AB422">
        <v>0</v>
      </c>
      <c r="AC422">
        <v>0</v>
      </c>
      <c r="AD422" t="s">
        <v>1054</v>
      </c>
    </row>
    <row r="423" spans="1:30" x14ac:dyDescent="0.25">
      <c r="H423" t="s">
        <v>1055</v>
      </c>
    </row>
    <row r="424" spans="1:30" x14ac:dyDescent="0.25">
      <c r="A424">
        <v>209</v>
      </c>
      <c r="B424">
        <v>4450</v>
      </c>
      <c r="C424" t="s">
        <v>1056</v>
      </c>
      <c r="D424" t="s">
        <v>40</v>
      </c>
      <c r="E424" t="s">
        <v>104</v>
      </c>
      <c r="F424" t="s">
        <v>1057</v>
      </c>
      <c r="G424" t="str">
        <f>"201409005522"</f>
        <v>201409005522</v>
      </c>
      <c r="H424" t="s">
        <v>429</v>
      </c>
      <c r="I424">
        <v>0</v>
      </c>
      <c r="J424">
        <v>0</v>
      </c>
      <c r="K424">
        <v>0</v>
      </c>
      <c r="L424">
        <v>0</v>
      </c>
      <c r="M424">
        <v>100</v>
      </c>
      <c r="N424">
        <v>50</v>
      </c>
      <c r="O424">
        <v>0</v>
      </c>
      <c r="P424">
        <v>0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84</v>
      </c>
      <c r="W424">
        <v>588</v>
      </c>
      <c r="X424">
        <v>0</v>
      </c>
      <c r="Z424">
        <v>0</v>
      </c>
      <c r="AA424">
        <v>0</v>
      </c>
      <c r="AB424">
        <v>0</v>
      </c>
      <c r="AC424">
        <v>0</v>
      </c>
      <c r="AD424" t="s">
        <v>1058</v>
      </c>
    </row>
    <row r="425" spans="1:30" x14ac:dyDescent="0.25">
      <c r="H425" t="s">
        <v>1059</v>
      </c>
    </row>
    <row r="426" spans="1:30" x14ac:dyDescent="0.25">
      <c r="A426">
        <v>210</v>
      </c>
      <c r="B426">
        <v>1627</v>
      </c>
      <c r="C426" t="s">
        <v>1060</v>
      </c>
      <c r="D426" t="s">
        <v>892</v>
      </c>
      <c r="E426" t="s">
        <v>54</v>
      </c>
      <c r="F426" t="s">
        <v>1061</v>
      </c>
      <c r="G426" t="str">
        <f>"00320504"</f>
        <v>00320504</v>
      </c>
      <c r="H426" t="s">
        <v>982</v>
      </c>
      <c r="I426">
        <v>0</v>
      </c>
      <c r="J426">
        <v>0</v>
      </c>
      <c r="K426">
        <v>0</v>
      </c>
      <c r="L426">
        <v>0</v>
      </c>
      <c r="M426">
        <v>100</v>
      </c>
      <c r="N426">
        <v>70</v>
      </c>
      <c r="O426">
        <v>30</v>
      </c>
      <c r="P426">
        <v>0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84</v>
      </c>
      <c r="W426">
        <v>588</v>
      </c>
      <c r="X426">
        <v>0</v>
      </c>
      <c r="Z426">
        <v>0</v>
      </c>
      <c r="AA426">
        <v>0</v>
      </c>
      <c r="AB426">
        <v>0</v>
      </c>
      <c r="AC426">
        <v>0</v>
      </c>
      <c r="AD426" t="s">
        <v>1062</v>
      </c>
    </row>
    <row r="427" spans="1:30" x14ac:dyDescent="0.25">
      <c r="H427" t="s">
        <v>1063</v>
      </c>
    </row>
    <row r="428" spans="1:30" x14ac:dyDescent="0.25">
      <c r="A428">
        <v>211</v>
      </c>
      <c r="B428">
        <v>2899</v>
      </c>
      <c r="C428" t="s">
        <v>1064</v>
      </c>
      <c r="D428" t="s">
        <v>94</v>
      </c>
      <c r="E428" t="s">
        <v>175</v>
      </c>
      <c r="F428" t="s">
        <v>1065</v>
      </c>
      <c r="G428" t="str">
        <f>"201512005419"</f>
        <v>201512005419</v>
      </c>
      <c r="H428" t="s">
        <v>299</v>
      </c>
      <c r="I428">
        <v>0</v>
      </c>
      <c r="J428">
        <v>0</v>
      </c>
      <c r="K428">
        <v>0</v>
      </c>
      <c r="L428">
        <v>200</v>
      </c>
      <c r="M428">
        <v>0</v>
      </c>
      <c r="N428">
        <v>70</v>
      </c>
      <c r="O428">
        <v>0</v>
      </c>
      <c r="P428">
        <v>0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55</v>
      </c>
      <c r="W428">
        <v>385</v>
      </c>
      <c r="X428">
        <v>0</v>
      </c>
      <c r="Z428">
        <v>0</v>
      </c>
      <c r="AA428">
        <v>0</v>
      </c>
      <c r="AB428">
        <v>8</v>
      </c>
      <c r="AC428">
        <v>136</v>
      </c>
      <c r="AD428" t="s">
        <v>1066</v>
      </c>
    </row>
    <row r="429" spans="1:30" x14ac:dyDescent="0.25">
      <c r="H429" t="s">
        <v>1067</v>
      </c>
    </row>
    <row r="430" spans="1:30" x14ac:dyDescent="0.25">
      <c r="A430">
        <v>212</v>
      </c>
      <c r="B430">
        <v>3130</v>
      </c>
      <c r="C430" t="s">
        <v>1068</v>
      </c>
      <c r="D430" t="s">
        <v>1038</v>
      </c>
      <c r="E430" t="s">
        <v>47</v>
      </c>
      <c r="F430" t="s">
        <v>1069</v>
      </c>
      <c r="G430" t="str">
        <f>"201504004278"</f>
        <v>201504004278</v>
      </c>
      <c r="H430" t="s">
        <v>1070</v>
      </c>
      <c r="I430">
        <v>0</v>
      </c>
      <c r="J430">
        <v>0</v>
      </c>
      <c r="K430">
        <v>0</v>
      </c>
      <c r="L430">
        <v>200</v>
      </c>
      <c r="M430">
        <v>0</v>
      </c>
      <c r="N430">
        <v>30</v>
      </c>
      <c r="O430">
        <v>0</v>
      </c>
      <c r="P430">
        <v>0</v>
      </c>
      <c r="Q430">
        <v>0</v>
      </c>
      <c r="R430">
        <v>0</v>
      </c>
      <c r="S430">
        <v>0</v>
      </c>
      <c r="T430">
        <v>0</v>
      </c>
      <c r="U430">
        <v>0</v>
      </c>
      <c r="V430">
        <v>84</v>
      </c>
      <c r="W430">
        <v>588</v>
      </c>
      <c r="X430">
        <v>0</v>
      </c>
      <c r="Z430">
        <v>0</v>
      </c>
      <c r="AA430">
        <v>0</v>
      </c>
      <c r="AB430">
        <v>0</v>
      </c>
      <c r="AC430">
        <v>0</v>
      </c>
      <c r="AD430" t="s">
        <v>1071</v>
      </c>
    </row>
    <row r="431" spans="1:30" x14ac:dyDescent="0.25">
      <c r="H431" t="s">
        <v>1072</v>
      </c>
    </row>
    <row r="432" spans="1:30" x14ac:dyDescent="0.25">
      <c r="A432">
        <v>213</v>
      </c>
      <c r="B432">
        <v>3257</v>
      </c>
      <c r="C432" t="s">
        <v>1073</v>
      </c>
      <c r="D432" t="s">
        <v>202</v>
      </c>
      <c r="E432" t="s">
        <v>40</v>
      </c>
      <c r="F432" t="s">
        <v>1074</v>
      </c>
      <c r="G432" t="str">
        <f>"201409001539"</f>
        <v>201409001539</v>
      </c>
      <c r="H432" t="s">
        <v>305</v>
      </c>
      <c r="I432">
        <v>0</v>
      </c>
      <c r="J432">
        <v>0</v>
      </c>
      <c r="K432">
        <v>0</v>
      </c>
      <c r="L432">
        <v>0</v>
      </c>
      <c r="M432">
        <v>100</v>
      </c>
      <c r="N432">
        <v>70</v>
      </c>
      <c r="O432">
        <v>0</v>
      </c>
      <c r="P432">
        <v>0</v>
      </c>
      <c r="Q432">
        <v>0</v>
      </c>
      <c r="R432">
        <v>0</v>
      </c>
      <c r="S432">
        <v>0</v>
      </c>
      <c r="T432">
        <v>0</v>
      </c>
      <c r="U432">
        <v>0</v>
      </c>
      <c r="V432">
        <v>84</v>
      </c>
      <c r="W432">
        <v>588</v>
      </c>
      <c r="X432">
        <v>0</v>
      </c>
      <c r="Z432">
        <v>0</v>
      </c>
      <c r="AA432">
        <v>0</v>
      </c>
      <c r="AB432">
        <v>0</v>
      </c>
      <c r="AC432">
        <v>0</v>
      </c>
      <c r="AD432" t="s">
        <v>1075</v>
      </c>
    </row>
    <row r="433" spans="1:30" x14ac:dyDescent="0.25">
      <c r="H433" t="s">
        <v>1076</v>
      </c>
    </row>
    <row r="434" spans="1:30" x14ac:dyDescent="0.25">
      <c r="A434">
        <v>214</v>
      </c>
      <c r="B434">
        <v>1058</v>
      </c>
      <c r="C434" t="s">
        <v>1077</v>
      </c>
      <c r="D434" t="s">
        <v>40</v>
      </c>
      <c r="E434" t="s">
        <v>100</v>
      </c>
      <c r="F434" t="s">
        <v>1078</v>
      </c>
      <c r="G434" t="str">
        <f>"200811001794"</f>
        <v>200811001794</v>
      </c>
      <c r="H434" t="s">
        <v>1079</v>
      </c>
      <c r="I434">
        <v>0</v>
      </c>
      <c r="J434">
        <v>0</v>
      </c>
      <c r="K434">
        <v>0</v>
      </c>
      <c r="L434">
        <v>200</v>
      </c>
      <c r="M434">
        <v>0</v>
      </c>
      <c r="N434">
        <v>30</v>
      </c>
      <c r="O434">
        <v>0</v>
      </c>
      <c r="P434">
        <v>30</v>
      </c>
      <c r="Q434">
        <v>0</v>
      </c>
      <c r="R434">
        <v>0</v>
      </c>
      <c r="S434">
        <v>0</v>
      </c>
      <c r="T434">
        <v>0</v>
      </c>
      <c r="U434">
        <v>0</v>
      </c>
      <c r="V434">
        <v>84</v>
      </c>
      <c r="W434">
        <v>588</v>
      </c>
      <c r="X434">
        <v>0</v>
      </c>
      <c r="Z434">
        <v>0</v>
      </c>
      <c r="AA434">
        <v>0</v>
      </c>
      <c r="AB434">
        <v>0</v>
      </c>
      <c r="AC434">
        <v>0</v>
      </c>
      <c r="AD434" t="s">
        <v>1080</v>
      </c>
    </row>
    <row r="435" spans="1:30" x14ac:dyDescent="0.25">
      <c r="H435" t="s">
        <v>1081</v>
      </c>
    </row>
    <row r="436" spans="1:30" x14ac:dyDescent="0.25">
      <c r="A436">
        <v>215</v>
      </c>
      <c r="B436">
        <v>2720</v>
      </c>
      <c r="C436" t="s">
        <v>1082</v>
      </c>
      <c r="D436" t="s">
        <v>1083</v>
      </c>
      <c r="E436" t="s">
        <v>127</v>
      </c>
      <c r="F436" t="s">
        <v>1084</v>
      </c>
      <c r="G436" t="str">
        <f>"201409004475"</f>
        <v>201409004475</v>
      </c>
      <c r="H436" t="s">
        <v>123</v>
      </c>
      <c r="I436">
        <v>0</v>
      </c>
      <c r="J436">
        <v>0</v>
      </c>
      <c r="K436">
        <v>0</v>
      </c>
      <c r="L436">
        <v>0</v>
      </c>
      <c r="M436">
        <v>0</v>
      </c>
      <c r="N436">
        <v>70</v>
      </c>
      <c r="O436">
        <v>50</v>
      </c>
      <c r="P436">
        <v>0</v>
      </c>
      <c r="Q436">
        <v>0</v>
      </c>
      <c r="R436">
        <v>0</v>
      </c>
      <c r="S436">
        <v>0</v>
      </c>
      <c r="T436">
        <v>0</v>
      </c>
      <c r="U436">
        <v>0</v>
      </c>
      <c r="V436">
        <v>84</v>
      </c>
      <c r="W436">
        <v>588</v>
      </c>
      <c r="X436">
        <v>0</v>
      </c>
      <c r="Z436">
        <v>0</v>
      </c>
      <c r="AA436">
        <v>0</v>
      </c>
      <c r="AB436">
        <v>0</v>
      </c>
      <c r="AC436">
        <v>0</v>
      </c>
      <c r="AD436" t="s">
        <v>1085</v>
      </c>
    </row>
    <row r="437" spans="1:30" x14ac:dyDescent="0.25">
      <c r="H437" t="s">
        <v>1086</v>
      </c>
    </row>
    <row r="438" spans="1:30" x14ac:dyDescent="0.25">
      <c r="A438">
        <v>216</v>
      </c>
      <c r="B438">
        <v>417</v>
      </c>
      <c r="C438" t="s">
        <v>645</v>
      </c>
      <c r="D438" t="s">
        <v>127</v>
      </c>
      <c r="E438" t="s">
        <v>1087</v>
      </c>
      <c r="F438" t="s">
        <v>1088</v>
      </c>
      <c r="G438" t="str">
        <f>"00253483"</f>
        <v>00253483</v>
      </c>
      <c r="H438" t="s">
        <v>924</v>
      </c>
      <c r="I438">
        <v>0</v>
      </c>
      <c r="J438">
        <v>0</v>
      </c>
      <c r="K438">
        <v>0</v>
      </c>
      <c r="L438">
        <v>0</v>
      </c>
      <c r="M438">
        <v>100</v>
      </c>
      <c r="N438">
        <v>70</v>
      </c>
      <c r="O438">
        <v>30</v>
      </c>
      <c r="P438">
        <v>0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84</v>
      </c>
      <c r="W438">
        <v>588</v>
      </c>
      <c r="X438">
        <v>0</v>
      </c>
      <c r="Z438">
        <v>0</v>
      </c>
      <c r="AA438">
        <v>0</v>
      </c>
      <c r="AB438">
        <v>0</v>
      </c>
      <c r="AC438">
        <v>0</v>
      </c>
      <c r="AD438" t="s">
        <v>1089</v>
      </c>
    </row>
    <row r="439" spans="1:30" x14ac:dyDescent="0.25">
      <c r="H439" t="s">
        <v>1090</v>
      </c>
    </row>
    <row r="440" spans="1:30" x14ac:dyDescent="0.25">
      <c r="A440">
        <v>217</v>
      </c>
      <c r="B440">
        <v>1945</v>
      </c>
      <c r="C440" t="s">
        <v>1091</v>
      </c>
      <c r="D440" t="s">
        <v>53</v>
      </c>
      <c r="E440" t="s">
        <v>33</v>
      </c>
      <c r="F440">
        <v>779781</v>
      </c>
      <c r="G440" t="str">
        <f>"00047798"</f>
        <v>00047798</v>
      </c>
      <c r="H440" t="s">
        <v>28</v>
      </c>
      <c r="I440">
        <v>0</v>
      </c>
      <c r="J440">
        <v>0</v>
      </c>
      <c r="K440">
        <v>0</v>
      </c>
      <c r="L440">
        <v>0</v>
      </c>
      <c r="M440">
        <v>0</v>
      </c>
      <c r="N440">
        <v>70</v>
      </c>
      <c r="O440">
        <v>30</v>
      </c>
      <c r="P440">
        <v>0</v>
      </c>
      <c r="Q440">
        <v>0</v>
      </c>
      <c r="R440">
        <v>50</v>
      </c>
      <c r="S440">
        <v>0</v>
      </c>
      <c r="T440">
        <v>0</v>
      </c>
      <c r="U440">
        <v>0</v>
      </c>
      <c r="V440">
        <v>84</v>
      </c>
      <c r="W440">
        <v>588</v>
      </c>
      <c r="X440">
        <v>0</v>
      </c>
      <c r="Z440">
        <v>0</v>
      </c>
      <c r="AA440">
        <v>0</v>
      </c>
      <c r="AB440">
        <v>0</v>
      </c>
      <c r="AC440">
        <v>0</v>
      </c>
      <c r="AD440" t="s">
        <v>1092</v>
      </c>
    </row>
    <row r="441" spans="1:30" x14ac:dyDescent="0.25">
      <c r="H441" t="s">
        <v>1093</v>
      </c>
    </row>
    <row r="442" spans="1:30" x14ac:dyDescent="0.25">
      <c r="A442">
        <v>218</v>
      </c>
      <c r="B442">
        <v>3206</v>
      </c>
      <c r="C442" t="s">
        <v>1094</v>
      </c>
      <c r="D442" t="s">
        <v>94</v>
      </c>
      <c r="E442" t="s">
        <v>40</v>
      </c>
      <c r="F442" t="s">
        <v>1095</v>
      </c>
      <c r="G442" t="str">
        <f>"201409001819"</f>
        <v>201409001819</v>
      </c>
      <c r="H442" t="s">
        <v>1096</v>
      </c>
      <c r="I442">
        <v>0</v>
      </c>
      <c r="J442">
        <v>0</v>
      </c>
      <c r="K442">
        <v>0</v>
      </c>
      <c r="L442">
        <v>0</v>
      </c>
      <c r="M442">
        <v>100</v>
      </c>
      <c r="N442">
        <v>30</v>
      </c>
      <c r="O442">
        <v>50</v>
      </c>
      <c r="P442">
        <v>0</v>
      </c>
      <c r="Q442">
        <v>0</v>
      </c>
      <c r="R442">
        <v>0</v>
      </c>
      <c r="S442">
        <v>0</v>
      </c>
      <c r="T442">
        <v>0</v>
      </c>
      <c r="U442">
        <v>0</v>
      </c>
      <c r="V442">
        <v>84</v>
      </c>
      <c r="W442">
        <v>588</v>
      </c>
      <c r="X442">
        <v>0</v>
      </c>
      <c r="Z442">
        <v>0</v>
      </c>
      <c r="AA442">
        <v>0</v>
      </c>
      <c r="AB442">
        <v>0</v>
      </c>
      <c r="AC442">
        <v>0</v>
      </c>
      <c r="AD442" t="s">
        <v>1097</v>
      </c>
    </row>
    <row r="443" spans="1:30" x14ac:dyDescent="0.25">
      <c r="H443" t="s">
        <v>1098</v>
      </c>
    </row>
    <row r="444" spans="1:30" x14ac:dyDescent="0.25">
      <c r="A444">
        <v>219</v>
      </c>
      <c r="B444">
        <v>5150</v>
      </c>
      <c r="C444" t="s">
        <v>1099</v>
      </c>
      <c r="D444" t="s">
        <v>1100</v>
      </c>
      <c r="E444" t="s">
        <v>1101</v>
      </c>
      <c r="F444" t="s">
        <v>1102</v>
      </c>
      <c r="G444" t="str">
        <f>"00078365"</f>
        <v>00078365</v>
      </c>
      <c r="H444" t="s">
        <v>1103</v>
      </c>
      <c r="I444">
        <v>0</v>
      </c>
      <c r="J444">
        <v>0</v>
      </c>
      <c r="K444">
        <v>0</v>
      </c>
      <c r="L444">
        <v>200</v>
      </c>
      <c r="M444">
        <v>0</v>
      </c>
      <c r="N444">
        <v>70</v>
      </c>
      <c r="O444">
        <v>0</v>
      </c>
      <c r="P444">
        <v>50</v>
      </c>
      <c r="Q444">
        <v>0</v>
      </c>
      <c r="R444">
        <v>0</v>
      </c>
      <c r="S444">
        <v>0</v>
      </c>
      <c r="T444">
        <v>0</v>
      </c>
      <c r="U444">
        <v>0</v>
      </c>
      <c r="V444">
        <v>68</v>
      </c>
      <c r="W444">
        <v>476</v>
      </c>
      <c r="X444">
        <v>0</v>
      </c>
      <c r="Z444">
        <v>0</v>
      </c>
      <c r="AA444">
        <v>0</v>
      </c>
      <c r="AB444">
        <v>0</v>
      </c>
      <c r="AC444">
        <v>0</v>
      </c>
      <c r="AD444" t="s">
        <v>1104</v>
      </c>
    </row>
    <row r="445" spans="1:30" x14ac:dyDescent="0.25">
      <c r="H445" t="s">
        <v>1105</v>
      </c>
    </row>
    <row r="446" spans="1:30" x14ac:dyDescent="0.25">
      <c r="A446">
        <v>220</v>
      </c>
      <c r="B446">
        <v>4656</v>
      </c>
      <c r="C446" t="s">
        <v>1106</v>
      </c>
      <c r="D446" t="s">
        <v>810</v>
      </c>
      <c r="E446" t="s">
        <v>175</v>
      </c>
      <c r="F446" t="s">
        <v>1107</v>
      </c>
      <c r="G446" t="str">
        <f>"201409002331"</f>
        <v>201409002331</v>
      </c>
      <c r="H446" t="s">
        <v>424</v>
      </c>
      <c r="I446">
        <v>0</v>
      </c>
      <c r="J446">
        <v>0</v>
      </c>
      <c r="K446">
        <v>0</v>
      </c>
      <c r="L446">
        <v>200</v>
      </c>
      <c r="M446">
        <v>0</v>
      </c>
      <c r="N446">
        <v>50</v>
      </c>
      <c r="O446">
        <v>0</v>
      </c>
      <c r="P446">
        <v>0</v>
      </c>
      <c r="Q446">
        <v>0</v>
      </c>
      <c r="R446">
        <v>0</v>
      </c>
      <c r="S446">
        <v>0</v>
      </c>
      <c r="T446">
        <v>0</v>
      </c>
      <c r="U446">
        <v>0</v>
      </c>
      <c r="V446">
        <v>68</v>
      </c>
      <c r="W446">
        <v>476</v>
      </c>
      <c r="X446">
        <v>0</v>
      </c>
      <c r="Z446">
        <v>0</v>
      </c>
      <c r="AA446">
        <v>0</v>
      </c>
      <c r="AB446">
        <v>0</v>
      </c>
      <c r="AC446">
        <v>0</v>
      </c>
      <c r="AD446" t="s">
        <v>1108</v>
      </c>
    </row>
    <row r="447" spans="1:30" x14ac:dyDescent="0.25">
      <c r="H447" t="s">
        <v>1109</v>
      </c>
    </row>
    <row r="448" spans="1:30" x14ac:dyDescent="0.25">
      <c r="A448">
        <v>221</v>
      </c>
      <c r="B448">
        <v>2874</v>
      </c>
      <c r="C448" t="s">
        <v>1110</v>
      </c>
      <c r="D448" t="s">
        <v>887</v>
      </c>
      <c r="E448" t="s">
        <v>231</v>
      </c>
      <c r="F448" t="s">
        <v>1111</v>
      </c>
      <c r="G448" t="str">
        <f>"201504003450"</f>
        <v>201504003450</v>
      </c>
      <c r="H448" t="s">
        <v>123</v>
      </c>
      <c r="I448">
        <v>0</v>
      </c>
      <c r="J448">
        <v>0</v>
      </c>
      <c r="K448">
        <v>0</v>
      </c>
      <c r="L448">
        <v>200</v>
      </c>
      <c r="M448">
        <v>0</v>
      </c>
      <c r="N448">
        <v>70</v>
      </c>
      <c r="O448">
        <v>0</v>
      </c>
      <c r="P448">
        <v>0</v>
      </c>
      <c r="Q448">
        <v>0</v>
      </c>
      <c r="R448">
        <v>0</v>
      </c>
      <c r="S448">
        <v>0</v>
      </c>
      <c r="T448">
        <v>0</v>
      </c>
      <c r="U448">
        <v>0</v>
      </c>
      <c r="V448">
        <v>60</v>
      </c>
      <c r="W448">
        <v>420</v>
      </c>
      <c r="X448">
        <v>0</v>
      </c>
      <c r="Z448">
        <v>1</v>
      </c>
      <c r="AA448">
        <v>0</v>
      </c>
      <c r="AB448">
        <v>0</v>
      </c>
      <c r="AC448">
        <v>0</v>
      </c>
      <c r="AD448" t="s">
        <v>1112</v>
      </c>
    </row>
    <row r="449" spans="1:30" x14ac:dyDescent="0.25">
      <c r="H449" t="s">
        <v>1113</v>
      </c>
    </row>
    <row r="450" spans="1:30" x14ac:dyDescent="0.25">
      <c r="A450">
        <v>222</v>
      </c>
      <c r="B450">
        <v>4221</v>
      </c>
      <c r="C450" t="s">
        <v>1114</v>
      </c>
      <c r="D450" t="s">
        <v>720</v>
      </c>
      <c r="E450" t="s">
        <v>40</v>
      </c>
      <c r="F450" t="s">
        <v>1115</v>
      </c>
      <c r="G450" t="str">
        <f>"00364416"</f>
        <v>00364416</v>
      </c>
      <c r="H450" t="s">
        <v>299</v>
      </c>
      <c r="I450">
        <v>0</v>
      </c>
      <c r="J450">
        <v>0</v>
      </c>
      <c r="K450">
        <v>0</v>
      </c>
      <c r="L450">
        <v>0</v>
      </c>
      <c r="M450">
        <v>100</v>
      </c>
      <c r="N450">
        <v>70</v>
      </c>
      <c r="O450">
        <v>0</v>
      </c>
      <c r="P450">
        <v>0</v>
      </c>
      <c r="Q450">
        <v>0</v>
      </c>
      <c r="R450">
        <v>0</v>
      </c>
      <c r="S450">
        <v>0</v>
      </c>
      <c r="T450">
        <v>0</v>
      </c>
      <c r="U450">
        <v>0</v>
      </c>
      <c r="V450">
        <v>84</v>
      </c>
      <c r="W450">
        <v>588</v>
      </c>
      <c r="X450">
        <v>0</v>
      </c>
      <c r="Z450">
        <v>0</v>
      </c>
      <c r="AA450">
        <v>0</v>
      </c>
      <c r="AB450">
        <v>0</v>
      </c>
      <c r="AC450">
        <v>0</v>
      </c>
      <c r="AD450" t="s">
        <v>1116</v>
      </c>
    </row>
    <row r="451" spans="1:30" x14ac:dyDescent="0.25">
      <c r="H451" t="s">
        <v>1117</v>
      </c>
    </row>
    <row r="452" spans="1:30" x14ac:dyDescent="0.25">
      <c r="A452">
        <v>223</v>
      </c>
      <c r="B452">
        <v>4680</v>
      </c>
      <c r="C452" t="s">
        <v>1118</v>
      </c>
      <c r="D452" t="s">
        <v>1119</v>
      </c>
      <c r="E452" t="s">
        <v>53</v>
      </c>
      <c r="F452" t="s">
        <v>1120</v>
      </c>
      <c r="G452" t="str">
        <f>"201407000066"</f>
        <v>201407000066</v>
      </c>
      <c r="H452" t="s">
        <v>1121</v>
      </c>
      <c r="I452">
        <v>0</v>
      </c>
      <c r="J452">
        <v>0</v>
      </c>
      <c r="K452">
        <v>0</v>
      </c>
      <c r="L452">
        <v>0</v>
      </c>
      <c r="M452">
        <v>0</v>
      </c>
      <c r="N452">
        <v>70</v>
      </c>
      <c r="O452">
        <v>0</v>
      </c>
      <c r="P452">
        <v>0</v>
      </c>
      <c r="Q452">
        <v>0</v>
      </c>
      <c r="R452">
        <v>0</v>
      </c>
      <c r="S452">
        <v>0</v>
      </c>
      <c r="T452">
        <v>0</v>
      </c>
      <c r="U452">
        <v>0</v>
      </c>
      <c r="V452">
        <v>80</v>
      </c>
      <c r="W452">
        <v>560</v>
      </c>
      <c r="X452">
        <v>0</v>
      </c>
      <c r="Z452">
        <v>0</v>
      </c>
      <c r="AA452">
        <v>0</v>
      </c>
      <c r="AB452">
        <v>0</v>
      </c>
      <c r="AC452">
        <v>0</v>
      </c>
      <c r="AD452" t="s">
        <v>1122</v>
      </c>
    </row>
    <row r="453" spans="1:30" x14ac:dyDescent="0.25">
      <c r="H453" t="s">
        <v>1123</v>
      </c>
    </row>
    <row r="454" spans="1:30" x14ac:dyDescent="0.25">
      <c r="A454">
        <v>224</v>
      </c>
      <c r="B454">
        <v>3255</v>
      </c>
      <c r="C454" t="s">
        <v>1124</v>
      </c>
      <c r="D454" t="s">
        <v>1125</v>
      </c>
      <c r="E454" t="s">
        <v>53</v>
      </c>
      <c r="F454" t="s">
        <v>1126</v>
      </c>
      <c r="G454" t="str">
        <f>"201402000669"</f>
        <v>201402000669</v>
      </c>
      <c r="H454" t="s">
        <v>823</v>
      </c>
      <c r="I454">
        <v>0</v>
      </c>
      <c r="J454">
        <v>0</v>
      </c>
      <c r="K454">
        <v>0</v>
      </c>
      <c r="L454">
        <v>200</v>
      </c>
      <c r="M454">
        <v>0</v>
      </c>
      <c r="N454">
        <v>30</v>
      </c>
      <c r="O454">
        <v>0</v>
      </c>
      <c r="P454">
        <v>0</v>
      </c>
      <c r="Q454">
        <v>0</v>
      </c>
      <c r="R454">
        <v>0</v>
      </c>
      <c r="S454">
        <v>0</v>
      </c>
      <c r="T454">
        <v>0</v>
      </c>
      <c r="U454">
        <v>0</v>
      </c>
      <c r="V454">
        <v>72</v>
      </c>
      <c r="W454">
        <v>504</v>
      </c>
      <c r="X454">
        <v>0</v>
      </c>
      <c r="Z454">
        <v>0</v>
      </c>
      <c r="AA454">
        <v>0</v>
      </c>
      <c r="AB454">
        <v>0</v>
      </c>
      <c r="AC454">
        <v>0</v>
      </c>
      <c r="AD454" t="s">
        <v>1127</v>
      </c>
    </row>
    <row r="455" spans="1:30" x14ac:dyDescent="0.25">
      <c r="H455" t="s">
        <v>1128</v>
      </c>
    </row>
    <row r="456" spans="1:30" x14ac:dyDescent="0.25">
      <c r="A456">
        <v>225</v>
      </c>
      <c r="B456">
        <v>3006</v>
      </c>
      <c r="C456" t="s">
        <v>1129</v>
      </c>
      <c r="D456" t="s">
        <v>40</v>
      </c>
      <c r="E456" t="s">
        <v>94</v>
      </c>
      <c r="F456" t="s">
        <v>1130</v>
      </c>
      <c r="G456" t="str">
        <f>"201410004325"</f>
        <v>201410004325</v>
      </c>
      <c r="H456" t="s">
        <v>1131</v>
      </c>
      <c r="I456">
        <v>0</v>
      </c>
      <c r="J456">
        <v>0</v>
      </c>
      <c r="K456">
        <v>0</v>
      </c>
      <c r="L456">
        <v>0</v>
      </c>
      <c r="M456">
        <v>0</v>
      </c>
      <c r="N456">
        <v>70</v>
      </c>
      <c r="O456">
        <v>0</v>
      </c>
      <c r="P456">
        <v>30</v>
      </c>
      <c r="Q456">
        <v>0</v>
      </c>
      <c r="R456">
        <v>0</v>
      </c>
      <c r="S456">
        <v>0</v>
      </c>
      <c r="T456">
        <v>0</v>
      </c>
      <c r="U456">
        <v>0</v>
      </c>
      <c r="V456">
        <v>84</v>
      </c>
      <c r="W456">
        <v>588</v>
      </c>
      <c r="X456">
        <v>0</v>
      </c>
      <c r="Z456">
        <v>0</v>
      </c>
      <c r="AA456">
        <v>0</v>
      </c>
      <c r="AB456">
        <v>0</v>
      </c>
      <c r="AC456">
        <v>0</v>
      </c>
      <c r="AD456" t="s">
        <v>1132</v>
      </c>
    </row>
    <row r="457" spans="1:30" x14ac:dyDescent="0.25">
      <c r="H457" t="s">
        <v>1133</v>
      </c>
    </row>
    <row r="458" spans="1:30" x14ac:dyDescent="0.25">
      <c r="A458">
        <v>226</v>
      </c>
      <c r="B458">
        <v>1956</v>
      </c>
      <c r="C458" t="s">
        <v>1134</v>
      </c>
      <c r="D458" t="s">
        <v>100</v>
      </c>
      <c r="E458" t="s">
        <v>53</v>
      </c>
      <c r="F458" t="s">
        <v>1135</v>
      </c>
      <c r="G458" t="str">
        <f>"201403000203"</f>
        <v>201403000203</v>
      </c>
      <c r="H458" t="s">
        <v>35</v>
      </c>
      <c r="I458">
        <v>0</v>
      </c>
      <c r="J458">
        <v>0</v>
      </c>
      <c r="K458">
        <v>0</v>
      </c>
      <c r="L458">
        <v>0</v>
      </c>
      <c r="M458">
        <v>0</v>
      </c>
      <c r="N458">
        <v>70</v>
      </c>
      <c r="O458">
        <v>0</v>
      </c>
      <c r="P458">
        <v>0</v>
      </c>
      <c r="Q458">
        <v>0</v>
      </c>
      <c r="R458">
        <v>0</v>
      </c>
      <c r="S458">
        <v>0</v>
      </c>
      <c r="T458">
        <v>0</v>
      </c>
      <c r="U458">
        <v>0</v>
      </c>
      <c r="V458">
        <v>84</v>
      </c>
      <c r="W458">
        <v>588</v>
      </c>
      <c r="X458">
        <v>0</v>
      </c>
      <c r="Z458">
        <v>0</v>
      </c>
      <c r="AA458">
        <v>0</v>
      </c>
      <c r="AB458">
        <v>0</v>
      </c>
      <c r="AC458">
        <v>0</v>
      </c>
      <c r="AD458" t="s">
        <v>1136</v>
      </c>
    </row>
    <row r="459" spans="1:30" x14ac:dyDescent="0.25">
      <c r="H459" t="s">
        <v>1137</v>
      </c>
    </row>
    <row r="460" spans="1:30" x14ac:dyDescent="0.25">
      <c r="A460">
        <v>227</v>
      </c>
      <c r="B460">
        <v>4564</v>
      </c>
      <c r="C460" t="s">
        <v>1138</v>
      </c>
      <c r="D460" t="s">
        <v>40</v>
      </c>
      <c r="E460" t="s">
        <v>94</v>
      </c>
      <c r="F460" t="s">
        <v>1139</v>
      </c>
      <c r="G460" t="str">
        <f>"201405000022"</f>
        <v>201405000022</v>
      </c>
      <c r="H460" t="s">
        <v>209</v>
      </c>
      <c r="I460">
        <v>0</v>
      </c>
      <c r="J460">
        <v>0</v>
      </c>
      <c r="K460">
        <v>0</v>
      </c>
      <c r="L460">
        <v>0</v>
      </c>
      <c r="M460">
        <v>0</v>
      </c>
      <c r="N460">
        <v>70</v>
      </c>
      <c r="O460">
        <v>0</v>
      </c>
      <c r="P460">
        <v>0</v>
      </c>
      <c r="Q460">
        <v>0</v>
      </c>
      <c r="R460">
        <v>0</v>
      </c>
      <c r="S460">
        <v>0</v>
      </c>
      <c r="T460">
        <v>0</v>
      </c>
      <c r="U460">
        <v>0</v>
      </c>
      <c r="V460">
        <v>40</v>
      </c>
      <c r="W460">
        <v>280</v>
      </c>
      <c r="X460">
        <v>0</v>
      </c>
      <c r="Z460">
        <v>0</v>
      </c>
      <c r="AA460">
        <v>0</v>
      </c>
      <c r="AB460">
        <v>24</v>
      </c>
      <c r="AC460">
        <v>408</v>
      </c>
      <c r="AD460" t="s">
        <v>1140</v>
      </c>
    </row>
    <row r="461" spans="1:30" x14ac:dyDescent="0.25">
      <c r="H461" t="s">
        <v>1141</v>
      </c>
    </row>
    <row r="462" spans="1:30" x14ac:dyDescent="0.25">
      <c r="A462">
        <v>228</v>
      </c>
      <c r="B462">
        <v>4864</v>
      </c>
      <c r="C462" t="s">
        <v>1142</v>
      </c>
      <c r="D462" t="s">
        <v>175</v>
      </c>
      <c r="E462" t="s">
        <v>46</v>
      </c>
      <c r="F462" t="s">
        <v>1143</v>
      </c>
      <c r="G462" t="str">
        <f>"201409002649"</f>
        <v>201409002649</v>
      </c>
      <c r="H462" t="s">
        <v>555</v>
      </c>
      <c r="I462">
        <v>0</v>
      </c>
      <c r="J462">
        <v>0</v>
      </c>
      <c r="K462">
        <v>0</v>
      </c>
      <c r="L462">
        <v>0</v>
      </c>
      <c r="M462">
        <v>0</v>
      </c>
      <c r="N462">
        <v>70</v>
      </c>
      <c r="O462">
        <v>0</v>
      </c>
      <c r="P462">
        <v>0</v>
      </c>
      <c r="Q462">
        <v>0</v>
      </c>
      <c r="R462">
        <v>0</v>
      </c>
      <c r="S462">
        <v>0</v>
      </c>
      <c r="T462">
        <v>0</v>
      </c>
      <c r="U462">
        <v>0</v>
      </c>
      <c r="V462">
        <v>84</v>
      </c>
      <c r="W462">
        <v>588</v>
      </c>
      <c r="X462">
        <v>0</v>
      </c>
      <c r="Z462">
        <v>0</v>
      </c>
      <c r="AA462">
        <v>0</v>
      </c>
      <c r="AB462">
        <v>0</v>
      </c>
      <c r="AC462">
        <v>0</v>
      </c>
      <c r="AD462" t="s">
        <v>1144</v>
      </c>
    </row>
    <row r="463" spans="1:30" x14ac:dyDescent="0.25">
      <c r="H463" t="s">
        <v>1145</v>
      </c>
    </row>
    <row r="464" spans="1:30" x14ac:dyDescent="0.25">
      <c r="A464">
        <v>229</v>
      </c>
      <c r="B464">
        <v>1054</v>
      </c>
      <c r="C464" t="s">
        <v>1146</v>
      </c>
      <c r="D464" t="s">
        <v>53</v>
      </c>
      <c r="E464" t="s">
        <v>1147</v>
      </c>
      <c r="F464" t="s">
        <v>1148</v>
      </c>
      <c r="G464" t="str">
        <f>"00219533"</f>
        <v>00219533</v>
      </c>
      <c r="H464" t="s">
        <v>344</v>
      </c>
      <c r="I464">
        <v>0</v>
      </c>
      <c r="J464">
        <v>400</v>
      </c>
      <c r="K464">
        <v>0</v>
      </c>
      <c r="L464">
        <v>200</v>
      </c>
      <c r="M464">
        <v>0</v>
      </c>
      <c r="N464">
        <v>70</v>
      </c>
      <c r="O464">
        <v>0</v>
      </c>
      <c r="P464">
        <v>0</v>
      </c>
      <c r="Q464">
        <v>0</v>
      </c>
      <c r="R464">
        <v>0</v>
      </c>
      <c r="S464">
        <v>0</v>
      </c>
      <c r="T464">
        <v>0</v>
      </c>
      <c r="U464">
        <v>0</v>
      </c>
      <c r="V464">
        <v>0</v>
      </c>
      <c r="W464">
        <v>0</v>
      </c>
      <c r="X464">
        <v>0</v>
      </c>
      <c r="Z464">
        <v>0</v>
      </c>
      <c r="AA464">
        <v>0</v>
      </c>
      <c r="AB464">
        <v>0</v>
      </c>
      <c r="AC464">
        <v>0</v>
      </c>
      <c r="AD464" t="s">
        <v>1149</v>
      </c>
    </row>
    <row r="465" spans="1:30" x14ac:dyDescent="0.25">
      <c r="H465" t="s">
        <v>1150</v>
      </c>
    </row>
    <row r="466" spans="1:30" x14ac:dyDescent="0.25">
      <c r="A466">
        <v>230</v>
      </c>
      <c r="B466">
        <v>1108</v>
      </c>
      <c r="C466" t="s">
        <v>1151</v>
      </c>
      <c r="D466" t="s">
        <v>54</v>
      </c>
      <c r="E466" t="s">
        <v>54</v>
      </c>
      <c r="F466" t="s">
        <v>1152</v>
      </c>
      <c r="G466" t="str">
        <f>"00266375"</f>
        <v>00266375</v>
      </c>
      <c r="H466">
        <v>814</v>
      </c>
      <c r="I466">
        <v>0</v>
      </c>
      <c r="J466">
        <v>0</v>
      </c>
      <c r="K466">
        <v>0</v>
      </c>
      <c r="L466">
        <v>0</v>
      </c>
      <c r="M466">
        <v>0</v>
      </c>
      <c r="N466">
        <v>70</v>
      </c>
      <c r="O466">
        <v>0</v>
      </c>
      <c r="P466">
        <v>0</v>
      </c>
      <c r="Q466">
        <v>0</v>
      </c>
      <c r="R466">
        <v>0</v>
      </c>
      <c r="S466">
        <v>0</v>
      </c>
      <c r="T466">
        <v>0</v>
      </c>
      <c r="U466">
        <v>0</v>
      </c>
      <c r="V466">
        <v>84</v>
      </c>
      <c r="W466">
        <v>588</v>
      </c>
      <c r="X466">
        <v>0</v>
      </c>
      <c r="Z466">
        <v>0</v>
      </c>
      <c r="AA466">
        <v>0</v>
      </c>
      <c r="AB466">
        <v>0</v>
      </c>
      <c r="AC466">
        <v>0</v>
      </c>
      <c r="AD466">
        <v>1472</v>
      </c>
    </row>
    <row r="467" spans="1:30" x14ac:dyDescent="0.25">
      <c r="H467">
        <v>1028</v>
      </c>
    </row>
    <row r="468" spans="1:30" x14ac:dyDescent="0.25">
      <c r="A468">
        <v>231</v>
      </c>
      <c r="B468">
        <v>55</v>
      </c>
      <c r="C468" t="s">
        <v>1153</v>
      </c>
      <c r="D468" t="s">
        <v>137</v>
      </c>
      <c r="E468" t="s">
        <v>94</v>
      </c>
      <c r="F468" t="s">
        <v>1154</v>
      </c>
      <c r="G468" t="str">
        <f>"201410002271"</f>
        <v>201410002271</v>
      </c>
      <c r="H468" t="s">
        <v>227</v>
      </c>
      <c r="I468">
        <v>0</v>
      </c>
      <c r="J468">
        <v>0</v>
      </c>
      <c r="K468">
        <v>0</v>
      </c>
      <c r="L468">
        <v>0</v>
      </c>
      <c r="M468">
        <v>0</v>
      </c>
      <c r="N468">
        <v>70</v>
      </c>
      <c r="O468">
        <v>0</v>
      </c>
      <c r="P468">
        <v>0</v>
      </c>
      <c r="Q468">
        <v>0</v>
      </c>
      <c r="R468">
        <v>0</v>
      </c>
      <c r="S468">
        <v>0</v>
      </c>
      <c r="T468">
        <v>0</v>
      </c>
      <c r="U468">
        <v>0</v>
      </c>
      <c r="V468">
        <v>84</v>
      </c>
      <c r="W468">
        <v>588</v>
      </c>
      <c r="X468">
        <v>0</v>
      </c>
      <c r="Z468">
        <v>0</v>
      </c>
      <c r="AA468">
        <v>0</v>
      </c>
      <c r="AB468">
        <v>0</v>
      </c>
      <c r="AC468">
        <v>0</v>
      </c>
      <c r="AD468" t="s">
        <v>1155</v>
      </c>
    </row>
    <row r="469" spans="1:30" x14ac:dyDescent="0.25">
      <c r="H469" t="s">
        <v>1156</v>
      </c>
    </row>
    <row r="470" spans="1:30" x14ac:dyDescent="0.25">
      <c r="A470">
        <v>232</v>
      </c>
      <c r="B470">
        <v>2412</v>
      </c>
      <c r="C470" t="s">
        <v>1157</v>
      </c>
      <c r="D470" t="s">
        <v>887</v>
      </c>
      <c r="E470" t="s">
        <v>196</v>
      </c>
      <c r="F470" t="s">
        <v>1158</v>
      </c>
      <c r="G470" t="str">
        <f>"201410010975"</f>
        <v>201410010975</v>
      </c>
      <c r="H470" t="s">
        <v>1159</v>
      </c>
      <c r="I470">
        <v>0</v>
      </c>
      <c r="J470">
        <v>0</v>
      </c>
      <c r="K470">
        <v>0</v>
      </c>
      <c r="L470">
        <v>200</v>
      </c>
      <c r="M470">
        <v>0</v>
      </c>
      <c r="N470">
        <v>30</v>
      </c>
      <c r="O470">
        <v>0</v>
      </c>
      <c r="P470">
        <v>0</v>
      </c>
      <c r="Q470">
        <v>0</v>
      </c>
      <c r="R470">
        <v>0</v>
      </c>
      <c r="S470">
        <v>0</v>
      </c>
      <c r="T470">
        <v>0</v>
      </c>
      <c r="U470">
        <v>0</v>
      </c>
      <c r="V470">
        <v>64</v>
      </c>
      <c r="W470">
        <v>448</v>
      </c>
      <c r="X470">
        <v>0</v>
      </c>
      <c r="Z470">
        <v>0</v>
      </c>
      <c r="AA470">
        <v>0</v>
      </c>
      <c r="AB470">
        <v>0</v>
      </c>
      <c r="AC470">
        <v>0</v>
      </c>
      <c r="AD470" t="s">
        <v>1160</v>
      </c>
    </row>
    <row r="471" spans="1:30" x14ac:dyDescent="0.25">
      <c r="H471" t="s">
        <v>1161</v>
      </c>
    </row>
    <row r="472" spans="1:30" x14ac:dyDescent="0.25">
      <c r="A472">
        <v>233</v>
      </c>
      <c r="B472">
        <v>4858</v>
      </c>
      <c r="C472" t="s">
        <v>1162</v>
      </c>
      <c r="D472" t="s">
        <v>619</v>
      </c>
      <c r="E472" t="s">
        <v>202</v>
      </c>
      <c r="F472" t="s">
        <v>1163</v>
      </c>
      <c r="G472" t="str">
        <f>"201410010325"</f>
        <v>201410010325</v>
      </c>
      <c r="H472" t="s">
        <v>246</v>
      </c>
      <c r="I472">
        <v>0</v>
      </c>
      <c r="J472">
        <v>0</v>
      </c>
      <c r="K472">
        <v>0</v>
      </c>
      <c r="L472">
        <v>0</v>
      </c>
      <c r="M472">
        <v>0</v>
      </c>
      <c r="N472">
        <v>70</v>
      </c>
      <c r="O472">
        <v>0</v>
      </c>
      <c r="P472">
        <v>0</v>
      </c>
      <c r="Q472">
        <v>0</v>
      </c>
      <c r="R472">
        <v>0</v>
      </c>
      <c r="S472">
        <v>0</v>
      </c>
      <c r="T472">
        <v>0</v>
      </c>
      <c r="U472">
        <v>0</v>
      </c>
      <c r="V472">
        <v>84</v>
      </c>
      <c r="W472">
        <v>588</v>
      </c>
      <c r="X472">
        <v>0</v>
      </c>
      <c r="Z472">
        <v>1</v>
      </c>
      <c r="AA472">
        <v>0</v>
      </c>
      <c r="AB472">
        <v>0</v>
      </c>
      <c r="AC472">
        <v>0</v>
      </c>
      <c r="AD472" t="s">
        <v>1164</v>
      </c>
    </row>
    <row r="473" spans="1:30" x14ac:dyDescent="0.25">
      <c r="H473" t="s">
        <v>1165</v>
      </c>
    </row>
    <row r="474" spans="1:30" x14ac:dyDescent="0.25">
      <c r="A474">
        <v>234</v>
      </c>
      <c r="B474">
        <v>5083</v>
      </c>
      <c r="C474" t="s">
        <v>1166</v>
      </c>
      <c r="D474" t="s">
        <v>1167</v>
      </c>
      <c r="E474" t="s">
        <v>40</v>
      </c>
      <c r="F474" t="s">
        <v>1168</v>
      </c>
      <c r="G474" t="str">
        <f>"201409001916"</f>
        <v>201409001916</v>
      </c>
      <c r="H474" t="s">
        <v>1169</v>
      </c>
      <c r="I474">
        <v>0</v>
      </c>
      <c r="J474">
        <v>0</v>
      </c>
      <c r="K474">
        <v>0</v>
      </c>
      <c r="L474">
        <v>0</v>
      </c>
      <c r="M474">
        <v>0</v>
      </c>
      <c r="N474">
        <v>70</v>
      </c>
      <c r="O474">
        <v>0</v>
      </c>
      <c r="P474">
        <v>0</v>
      </c>
      <c r="Q474">
        <v>0</v>
      </c>
      <c r="R474">
        <v>0</v>
      </c>
      <c r="S474">
        <v>0</v>
      </c>
      <c r="T474">
        <v>0</v>
      </c>
      <c r="U474">
        <v>0</v>
      </c>
      <c r="V474">
        <v>84</v>
      </c>
      <c r="W474">
        <v>588</v>
      </c>
      <c r="X474">
        <v>0</v>
      </c>
      <c r="Z474">
        <v>1</v>
      </c>
      <c r="AA474">
        <v>0</v>
      </c>
      <c r="AB474">
        <v>0</v>
      </c>
      <c r="AC474">
        <v>0</v>
      </c>
      <c r="AD474" t="s">
        <v>1170</v>
      </c>
    </row>
    <row r="475" spans="1:30" x14ac:dyDescent="0.25">
      <c r="H475" t="s">
        <v>1171</v>
      </c>
    </row>
    <row r="476" spans="1:30" x14ac:dyDescent="0.25">
      <c r="A476">
        <v>235</v>
      </c>
      <c r="B476">
        <v>2999</v>
      </c>
      <c r="C476" t="s">
        <v>1172</v>
      </c>
      <c r="D476" t="s">
        <v>180</v>
      </c>
      <c r="E476" t="s">
        <v>33</v>
      </c>
      <c r="F476" t="s">
        <v>1173</v>
      </c>
      <c r="G476" t="str">
        <f>"201406014201"</f>
        <v>201406014201</v>
      </c>
      <c r="H476" t="s">
        <v>400</v>
      </c>
      <c r="I476">
        <v>0</v>
      </c>
      <c r="J476">
        <v>0</v>
      </c>
      <c r="K476">
        <v>0</v>
      </c>
      <c r="L476">
        <v>0</v>
      </c>
      <c r="M476">
        <v>0</v>
      </c>
      <c r="N476">
        <v>70</v>
      </c>
      <c r="O476">
        <v>30</v>
      </c>
      <c r="P476">
        <v>0</v>
      </c>
      <c r="Q476">
        <v>0</v>
      </c>
      <c r="R476">
        <v>0</v>
      </c>
      <c r="S476">
        <v>0</v>
      </c>
      <c r="T476">
        <v>0</v>
      </c>
      <c r="U476">
        <v>0</v>
      </c>
      <c r="V476">
        <v>84</v>
      </c>
      <c r="W476">
        <v>588</v>
      </c>
      <c r="X476">
        <v>0</v>
      </c>
      <c r="Z476">
        <v>0</v>
      </c>
      <c r="AA476">
        <v>0</v>
      </c>
      <c r="AB476">
        <v>0</v>
      </c>
      <c r="AC476">
        <v>0</v>
      </c>
      <c r="AD476" t="s">
        <v>1174</v>
      </c>
    </row>
    <row r="477" spans="1:30" x14ac:dyDescent="0.25">
      <c r="H477" t="s">
        <v>1175</v>
      </c>
    </row>
    <row r="478" spans="1:30" x14ac:dyDescent="0.25">
      <c r="A478">
        <v>236</v>
      </c>
      <c r="B478">
        <v>3940</v>
      </c>
      <c r="C478" t="s">
        <v>1176</v>
      </c>
      <c r="D478" t="s">
        <v>137</v>
      </c>
      <c r="E478" t="s">
        <v>85</v>
      </c>
      <c r="F478" t="s">
        <v>1177</v>
      </c>
      <c r="G478" t="str">
        <f>"200712002195"</f>
        <v>200712002195</v>
      </c>
      <c r="H478" t="s">
        <v>1178</v>
      </c>
      <c r="I478">
        <v>0</v>
      </c>
      <c r="J478">
        <v>0</v>
      </c>
      <c r="K478">
        <v>0</v>
      </c>
      <c r="L478">
        <v>0</v>
      </c>
      <c r="M478">
        <v>100</v>
      </c>
      <c r="N478">
        <v>70</v>
      </c>
      <c r="O478">
        <v>0</v>
      </c>
      <c r="P478">
        <v>0</v>
      </c>
      <c r="Q478">
        <v>0</v>
      </c>
      <c r="R478">
        <v>0</v>
      </c>
      <c r="S478">
        <v>0</v>
      </c>
      <c r="T478">
        <v>0</v>
      </c>
      <c r="U478">
        <v>0</v>
      </c>
      <c r="V478">
        <v>84</v>
      </c>
      <c r="W478">
        <v>588</v>
      </c>
      <c r="X478">
        <v>0</v>
      </c>
      <c r="Z478">
        <v>0</v>
      </c>
      <c r="AA478">
        <v>0</v>
      </c>
      <c r="AB478">
        <v>0</v>
      </c>
      <c r="AC478">
        <v>0</v>
      </c>
      <c r="AD478" t="s">
        <v>1179</v>
      </c>
    </row>
    <row r="479" spans="1:30" x14ac:dyDescent="0.25">
      <c r="H479" t="s">
        <v>1180</v>
      </c>
    </row>
    <row r="480" spans="1:30" x14ac:dyDescent="0.25">
      <c r="A480">
        <v>237</v>
      </c>
      <c r="B480">
        <v>931</v>
      </c>
      <c r="C480" t="s">
        <v>1181</v>
      </c>
      <c r="D480" t="s">
        <v>1182</v>
      </c>
      <c r="E480" t="s">
        <v>53</v>
      </c>
      <c r="F480" t="s">
        <v>1183</v>
      </c>
      <c r="G480" t="str">
        <f>"00306657"</f>
        <v>00306657</v>
      </c>
      <c r="H480" t="s">
        <v>429</v>
      </c>
      <c r="I480">
        <v>0</v>
      </c>
      <c r="J480">
        <v>0</v>
      </c>
      <c r="K480">
        <v>0</v>
      </c>
      <c r="L480">
        <v>0</v>
      </c>
      <c r="M480">
        <v>100</v>
      </c>
      <c r="N480">
        <v>70</v>
      </c>
      <c r="O480">
        <v>0</v>
      </c>
      <c r="P480">
        <v>0</v>
      </c>
      <c r="Q480">
        <v>30</v>
      </c>
      <c r="R480">
        <v>0</v>
      </c>
      <c r="S480">
        <v>0</v>
      </c>
      <c r="T480">
        <v>0</v>
      </c>
      <c r="U480">
        <v>0</v>
      </c>
      <c r="V480">
        <v>65</v>
      </c>
      <c r="W480">
        <v>455</v>
      </c>
      <c r="X480">
        <v>0</v>
      </c>
      <c r="Z480">
        <v>0</v>
      </c>
      <c r="AA480">
        <v>0</v>
      </c>
      <c r="AB480">
        <v>0</v>
      </c>
      <c r="AC480">
        <v>0</v>
      </c>
      <c r="AD480" t="s">
        <v>1184</v>
      </c>
    </row>
    <row r="481" spans="1:30" x14ac:dyDescent="0.25">
      <c r="H481" t="s">
        <v>1185</v>
      </c>
    </row>
    <row r="482" spans="1:30" x14ac:dyDescent="0.25">
      <c r="A482">
        <v>238</v>
      </c>
      <c r="B482">
        <v>3962</v>
      </c>
      <c r="C482" t="s">
        <v>1186</v>
      </c>
      <c r="D482" t="s">
        <v>53</v>
      </c>
      <c r="E482" t="s">
        <v>40</v>
      </c>
      <c r="F482" t="s">
        <v>1187</v>
      </c>
      <c r="G482" t="str">
        <f>"201504003097"</f>
        <v>201504003097</v>
      </c>
      <c r="H482">
        <v>792</v>
      </c>
      <c r="I482">
        <v>0</v>
      </c>
      <c r="J482">
        <v>0</v>
      </c>
      <c r="K482">
        <v>0</v>
      </c>
      <c r="L482">
        <v>0</v>
      </c>
      <c r="M482">
        <v>0</v>
      </c>
      <c r="N482">
        <v>70</v>
      </c>
      <c r="O482">
        <v>0</v>
      </c>
      <c r="P482">
        <v>0</v>
      </c>
      <c r="Q482">
        <v>0</v>
      </c>
      <c r="R482">
        <v>0</v>
      </c>
      <c r="S482">
        <v>0</v>
      </c>
      <c r="T482">
        <v>0</v>
      </c>
      <c r="U482">
        <v>0</v>
      </c>
      <c r="V482">
        <v>84</v>
      </c>
      <c r="W482">
        <v>588</v>
      </c>
      <c r="X482">
        <v>0</v>
      </c>
      <c r="Z482">
        <v>0</v>
      </c>
      <c r="AA482">
        <v>0</v>
      </c>
      <c r="AB482">
        <v>0</v>
      </c>
      <c r="AC482">
        <v>0</v>
      </c>
      <c r="AD482">
        <v>1450</v>
      </c>
    </row>
    <row r="483" spans="1:30" x14ac:dyDescent="0.25">
      <c r="H483" t="s">
        <v>1188</v>
      </c>
    </row>
    <row r="484" spans="1:30" x14ac:dyDescent="0.25">
      <c r="A484">
        <v>239</v>
      </c>
      <c r="B484">
        <v>3576</v>
      </c>
      <c r="C484" t="s">
        <v>1189</v>
      </c>
      <c r="D484" t="s">
        <v>1190</v>
      </c>
      <c r="E484" t="s">
        <v>60</v>
      </c>
      <c r="F484" t="s">
        <v>1191</v>
      </c>
      <c r="G484" t="str">
        <f>"201410008157"</f>
        <v>201410008157</v>
      </c>
      <c r="H484" t="s">
        <v>451</v>
      </c>
      <c r="I484">
        <v>0</v>
      </c>
      <c r="J484">
        <v>0</v>
      </c>
      <c r="K484">
        <v>0</v>
      </c>
      <c r="L484">
        <v>0</v>
      </c>
      <c r="M484">
        <v>0</v>
      </c>
      <c r="N484">
        <v>70</v>
      </c>
      <c r="O484">
        <v>0</v>
      </c>
      <c r="P484">
        <v>0</v>
      </c>
      <c r="Q484">
        <v>0</v>
      </c>
      <c r="R484">
        <v>0</v>
      </c>
      <c r="S484">
        <v>0</v>
      </c>
      <c r="T484">
        <v>0</v>
      </c>
      <c r="U484">
        <v>0</v>
      </c>
      <c r="V484">
        <v>84</v>
      </c>
      <c r="W484">
        <v>588</v>
      </c>
      <c r="X484">
        <v>0</v>
      </c>
      <c r="Z484">
        <v>1</v>
      </c>
      <c r="AA484">
        <v>0</v>
      </c>
      <c r="AB484">
        <v>0</v>
      </c>
      <c r="AC484">
        <v>0</v>
      </c>
      <c r="AD484" t="s">
        <v>1192</v>
      </c>
    </row>
    <row r="485" spans="1:30" x14ac:dyDescent="0.25">
      <c r="H485" t="s">
        <v>1193</v>
      </c>
    </row>
    <row r="486" spans="1:30" x14ac:dyDescent="0.25">
      <c r="A486">
        <v>240</v>
      </c>
      <c r="B486">
        <v>1256</v>
      </c>
      <c r="C486" t="s">
        <v>1194</v>
      </c>
      <c r="D486" t="s">
        <v>19</v>
      </c>
      <c r="E486" t="s">
        <v>60</v>
      </c>
      <c r="F486" t="s">
        <v>1195</v>
      </c>
      <c r="G486" t="str">
        <f>"201504005438"</f>
        <v>201504005438</v>
      </c>
      <c r="H486" t="s">
        <v>486</v>
      </c>
      <c r="I486">
        <v>0</v>
      </c>
      <c r="J486">
        <v>0</v>
      </c>
      <c r="K486">
        <v>0</v>
      </c>
      <c r="L486">
        <v>0</v>
      </c>
      <c r="M486">
        <v>0</v>
      </c>
      <c r="N486">
        <v>30</v>
      </c>
      <c r="O486">
        <v>0</v>
      </c>
      <c r="P486">
        <v>0</v>
      </c>
      <c r="Q486">
        <v>0</v>
      </c>
      <c r="R486">
        <v>0</v>
      </c>
      <c r="S486">
        <v>0</v>
      </c>
      <c r="T486">
        <v>0</v>
      </c>
      <c r="U486">
        <v>0</v>
      </c>
      <c r="V486">
        <v>84</v>
      </c>
      <c r="W486">
        <v>588</v>
      </c>
      <c r="X486">
        <v>0</v>
      </c>
      <c r="Z486">
        <v>0</v>
      </c>
      <c r="AA486">
        <v>0</v>
      </c>
      <c r="AB486">
        <v>0</v>
      </c>
      <c r="AC486">
        <v>0</v>
      </c>
      <c r="AD486" t="s">
        <v>1196</v>
      </c>
    </row>
    <row r="487" spans="1:30" x14ac:dyDescent="0.25">
      <c r="H487" t="s">
        <v>1197</v>
      </c>
    </row>
    <row r="488" spans="1:30" x14ac:dyDescent="0.25">
      <c r="A488">
        <v>241</v>
      </c>
      <c r="B488">
        <v>1172</v>
      </c>
      <c r="C488" t="s">
        <v>1198</v>
      </c>
      <c r="D488" t="s">
        <v>20</v>
      </c>
      <c r="E488" t="s">
        <v>137</v>
      </c>
      <c r="F488" t="s">
        <v>1199</v>
      </c>
      <c r="G488" t="str">
        <f>"200801005337"</f>
        <v>200801005337</v>
      </c>
      <c r="H488" t="s">
        <v>1200</v>
      </c>
      <c r="I488">
        <v>0</v>
      </c>
      <c r="J488">
        <v>0</v>
      </c>
      <c r="K488">
        <v>0</v>
      </c>
      <c r="L488">
        <v>0</v>
      </c>
      <c r="M488">
        <v>0</v>
      </c>
      <c r="N488">
        <v>30</v>
      </c>
      <c r="O488">
        <v>0</v>
      </c>
      <c r="P488">
        <v>0</v>
      </c>
      <c r="Q488">
        <v>0</v>
      </c>
      <c r="R488">
        <v>0</v>
      </c>
      <c r="S488">
        <v>0</v>
      </c>
      <c r="T488">
        <v>0</v>
      </c>
      <c r="U488">
        <v>0</v>
      </c>
      <c r="V488">
        <v>84</v>
      </c>
      <c r="W488">
        <v>588</v>
      </c>
      <c r="X488">
        <v>0</v>
      </c>
      <c r="Z488">
        <v>0</v>
      </c>
      <c r="AA488">
        <v>0</v>
      </c>
      <c r="AB488">
        <v>0</v>
      </c>
      <c r="AC488">
        <v>0</v>
      </c>
      <c r="AD488" t="s">
        <v>1201</v>
      </c>
    </row>
    <row r="489" spans="1:30" x14ac:dyDescent="0.25">
      <c r="H489" t="s">
        <v>1202</v>
      </c>
    </row>
    <row r="490" spans="1:30" x14ac:dyDescent="0.25">
      <c r="A490">
        <v>242</v>
      </c>
      <c r="B490">
        <v>3528</v>
      </c>
      <c r="C490" t="s">
        <v>1203</v>
      </c>
      <c r="D490" t="s">
        <v>495</v>
      </c>
      <c r="E490" t="s">
        <v>94</v>
      </c>
      <c r="F490" t="s">
        <v>1204</v>
      </c>
      <c r="G490" t="str">
        <f>"201410010419"</f>
        <v>201410010419</v>
      </c>
      <c r="H490" t="s">
        <v>1205</v>
      </c>
      <c r="I490">
        <v>0</v>
      </c>
      <c r="J490">
        <v>0</v>
      </c>
      <c r="K490">
        <v>0</v>
      </c>
      <c r="L490">
        <v>0</v>
      </c>
      <c r="M490">
        <v>0</v>
      </c>
      <c r="N490">
        <v>30</v>
      </c>
      <c r="O490">
        <v>50</v>
      </c>
      <c r="P490">
        <v>0</v>
      </c>
      <c r="Q490">
        <v>0</v>
      </c>
      <c r="R490">
        <v>0</v>
      </c>
      <c r="S490">
        <v>0</v>
      </c>
      <c r="T490">
        <v>0</v>
      </c>
      <c r="U490">
        <v>0</v>
      </c>
      <c r="V490">
        <v>71</v>
      </c>
      <c r="W490">
        <v>497</v>
      </c>
      <c r="X490">
        <v>0</v>
      </c>
      <c r="Z490">
        <v>0</v>
      </c>
      <c r="AA490">
        <v>0</v>
      </c>
      <c r="AB490">
        <v>0</v>
      </c>
      <c r="AC490">
        <v>0</v>
      </c>
      <c r="AD490" t="s">
        <v>1206</v>
      </c>
    </row>
    <row r="491" spans="1:30" x14ac:dyDescent="0.25">
      <c r="H491" t="s">
        <v>1207</v>
      </c>
    </row>
    <row r="492" spans="1:30" x14ac:dyDescent="0.25">
      <c r="A492">
        <v>243</v>
      </c>
      <c r="B492">
        <v>2620</v>
      </c>
      <c r="C492" t="s">
        <v>1208</v>
      </c>
      <c r="D492" t="s">
        <v>771</v>
      </c>
      <c r="E492" t="s">
        <v>175</v>
      </c>
      <c r="F492" t="s">
        <v>1209</v>
      </c>
      <c r="G492" t="str">
        <f>"00363843"</f>
        <v>00363843</v>
      </c>
      <c r="H492" t="s">
        <v>275</v>
      </c>
      <c r="I492">
        <v>0</v>
      </c>
      <c r="J492">
        <v>0</v>
      </c>
      <c r="K492">
        <v>0</v>
      </c>
      <c r="L492">
        <v>0</v>
      </c>
      <c r="M492">
        <v>0</v>
      </c>
      <c r="N492">
        <v>70</v>
      </c>
      <c r="O492">
        <v>0</v>
      </c>
      <c r="P492">
        <v>0</v>
      </c>
      <c r="Q492">
        <v>0</v>
      </c>
      <c r="R492">
        <v>0</v>
      </c>
      <c r="S492">
        <v>0</v>
      </c>
      <c r="T492">
        <v>0</v>
      </c>
      <c r="U492">
        <v>0</v>
      </c>
      <c r="V492">
        <v>84</v>
      </c>
      <c r="W492">
        <v>588</v>
      </c>
      <c r="X492">
        <v>0</v>
      </c>
      <c r="Z492">
        <v>0</v>
      </c>
      <c r="AA492">
        <v>0</v>
      </c>
      <c r="AB492">
        <v>0</v>
      </c>
      <c r="AC492">
        <v>0</v>
      </c>
      <c r="AD492" t="s">
        <v>1210</v>
      </c>
    </row>
    <row r="493" spans="1:30" x14ac:dyDescent="0.25">
      <c r="H493" t="s">
        <v>1211</v>
      </c>
    </row>
    <row r="494" spans="1:30" x14ac:dyDescent="0.25">
      <c r="A494">
        <v>244</v>
      </c>
      <c r="B494">
        <v>2924</v>
      </c>
      <c r="C494" t="s">
        <v>1212</v>
      </c>
      <c r="D494" t="s">
        <v>243</v>
      </c>
      <c r="E494" t="s">
        <v>1213</v>
      </c>
      <c r="F494" t="s">
        <v>1214</v>
      </c>
      <c r="G494" t="str">
        <f>"201410003780"</f>
        <v>201410003780</v>
      </c>
      <c r="H494">
        <v>693</v>
      </c>
      <c r="I494">
        <v>0</v>
      </c>
      <c r="J494">
        <v>0</v>
      </c>
      <c r="K494">
        <v>0</v>
      </c>
      <c r="L494">
        <v>260</v>
      </c>
      <c r="M494">
        <v>0</v>
      </c>
      <c r="N494">
        <v>70</v>
      </c>
      <c r="O494">
        <v>0</v>
      </c>
      <c r="P494">
        <v>0</v>
      </c>
      <c r="Q494">
        <v>0</v>
      </c>
      <c r="R494">
        <v>0</v>
      </c>
      <c r="S494">
        <v>0</v>
      </c>
      <c r="T494">
        <v>0</v>
      </c>
      <c r="U494">
        <v>0</v>
      </c>
      <c r="V494">
        <v>60</v>
      </c>
      <c r="W494">
        <v>420</v>
      </c>
      <c r="X494">
        <v>0</v>
      </c>
      <c r="Z494">
        <v>0</v>
      </c>
      <c r="AA494">
        <v>0</v>
      </c>
      <c r="AB494">
        <v>0</v>
      </c>
      <c r="AC494">
        <v>0</v>
      </c>
      <c r="AD494">
        <v>1443</v>
      </c>
    </row>
    <row r="495" spans="1:30" x14ac:dyDescent="0.25">
      <c r="H495" t="s">
        <v>1215</v>
      </c>
    </row>
    <row r="496" spans="1:30" x14ac:dyDescent="0.25">
      <c r="A496">
        <v>245</v>
      </c>
      <c r="B496">
        <v>1773</v>
      </c>
      <c r="C496" t="s">
        <v>1216</v>
      </c>
      <c r="D496" t="s">
        <v>40</v>
      </c>
      <c r="E496" t="s">
        <v>53</v>
      </c>
      <c r="F496" t="s">
        <v>1217</v>
      </c>
      <c r="G496" t="str">
        <f>"200801006889"</f>
        <v>200801006889</v>
      </c>
      <c r="H496" t="s">
        <v>767</v>
      </c>
      <c r="I496">
        <v>0</v>
      </c>
      <c r="J496">
        <v>0</v>
      </c>
      <c r="K496">
        <v>0</v>
      </c>
      <c r="L496">
        <v>0</v>
      </c>
      <c r="M496">
        <v>0</v>
      </c>
      <c r="N496">
        <v>30</v>
      </c>
      <c r="O496">
        <v>0</v>
      </c>
      <c r="P496">
        <v>0</v>
      </c>
      <c r="Q496">
        <v>0</v>
      </c>
      <c r="R496">
        <v>0</v>
      </c>
      <c r="S496">
        <v>0</v>
      </c>
      <c r="T496">
        <v>0</v>
      </c>
      <c r="U496">
        <v>0</v>
      </c>
      <c r="V496">
        <v>75</v>
      </c>
      <c r="W496">
        <v>525</v>
      </c>
      <c r="X496">
        <v>0</v>
      </c>
      <c r="Z496">
        <v>0</v>
      </c>
      <c r="AA496">
        <v>0</v>
      </c>
      <c r="AB496">
        <v>9</v>
      </c>
      <c r="AC496">
        <v>153</v>
      </c>
      <c r="AD496" t="s">
        <v>1218</v>
      </c>
    </row>
    <row r="497" spans="1:30" x14ac:dyDescent="0.25">
      <c r="H497" t="s">
        <v>1219</v>
      </c>
    </row>
    <row r="498" spans="1:30" x14ac:dyDescent="0.25">
      <c r="A498">
        <v>246</v>
      </c>
      <c r="B498">
        <v>2345</v>
      </c>
      <c r="C498" t="s">
        <v>504</v>
      </c>
      <c r="D498" t="s">
        <v>40</v>
      </c>
      <c r="E498" t="s">
        <v>225</v>
      </c>
      <c r="F498" t="s">
        <v>1220</v>
      </c>
      <c r="G498" t="str">
        <f>"200802006743"</f>
        <v>200802006743</v>
      </c>
      <c r="H498" t="s">
        <v>35</v>
      </c>
      <c r="I498">
        <v>0</v>
      </c>
      <c r="J498">
        <v>0</v>
      </c>
      <c r="K498">
        <v>0</v>
      </c>
      <c r="L498">
        <v>0</v>
      </c>
      <c r="M498">
        <v>0</v>
      </c>
      <c r="N498">
        <v>30</v>
      </c>
      <c r="O498">
        <v>0</v>
      </c>
      <c r="P498">
        <v>0</v>
      </c>
      <c r="Q498">
        <v>0</v>
      </c>
      <c r="R498">
        <v>0</v>
      </c>
      <c r="S498">
        <v>0</v>
      </c>
      <c r="T498">
        <v>0</v>
      </c>
      <c r="U498">
        <v>0</v>
      </c>
      <c r="V498">
        <v>84</v>
      </c>
      <c r="W498">
        <v>588</v>
      </c>
      <c r="X498">
        <v>0</v>
      </c>
      <c r="Z498">
        <v>0</v>
      </c>
      <c r="AA498">
        <v>0</v>
      </c>
      <c r="AB498">
        <v>0</v>
      </c>
      <c r="AC498">
        <v>0</v>
      </c>
      <c r="AD498" t="s">
        <v>1221</v>
      </c>
    </row>
    <row r="499" spans="1:30" x14ac:dyDescent="0.25">
      <c r="H499" t="s">
        <v>1045</v>
      </c>
    </row>
    <row r="500" spans="1:30" x14ac:dyDescent="0.25">
      <c r="A500">
        <v>247</v>
      </c>
      <c r="B500">
        <v>40</v>
      </c>
      <c r="C500" t="s">
        <v>1222</v>
      </c>
      <c r="D500" t="s">
        <v>20</v>
      </c>
      <c r="E500" t="s">
        <v>53</v>
      </c>
      <c r="F500" t="s">
        <v>1223</v>
      </c>
      <c r="G500" t="str">
        <f>"201409000004"</f>
        <v>201409000004</v>
      </c>
      <c r="H500" t="s">
        <v>1043</v>
      </c>
      <c r="I500">
        <v>0</v>
      </c>
      <c r="J500">
        <v>0</v>
      </c>
      <c r="K500">
        <v>0</v>
      </c>
      <c r="L500">
        <v>0</v>
      </c>
      <c r="M500">
        <v>0</v>
      </c>
      <c r="N500">
        <v>30</v>
      </c>
      <c r="O500">
        <v>0</v>
      </c>
      <c r="P500">
        <v>0</v>
      </c>
      <c r="Q500">
        <v>0</v>
      </c>
      <c r="R500">
        <v>0</v>
      </c>
      <c r="S500">
        <v>0</v>
      </c>
      <c r="T500">
        <v>0</v>
      </c>
      <c r="U500">
        <v>0</v>
      </c>
      <c r="V500">
        <v>84</v>
      </c>
      <c r="W500">
        <v>588</v>
      </c>
      <c r="X500">
        <v>0</v>
      </c>
      <c r="Z500">
        <v>0</v>
      </c>
      <c r="AA500">
        <v>0</v>
      </c>
      <c r="AB500">
        <v>0</v>
      </c>
      <c r="AC500">
        <v>0</v>
      </c>
      <c r="AD500" t="s">
        <v>1224</v>
      </c>
    </row>
    <row r="501" spans="1:30" x14ac:dyDescent="0.25">
      <c r="H501" t="s">
        <v>1225</v>
      </c>
    </row>
    <row r="502" spans="1:30" x14ac:dyDescent="0.25">
      <c r="A502">
        <v>248</v>
      </c>
      <c r="B502">
        <v>3909</v>
      </c>
      <c r="C502" t="s">
        <v>1226</v>
      </c>
      <c r="D502" t="s">
        <v>354</v>
      </c>
      <c r="E502" t="s">
        <v>94</v>
      </c>
      <c r="F502" t="s">
        <v>1227</v>
      </c>
      <c r="G502" t="str">
        <f>"00367754"</f>
        <v>00367754</v>
      </c>
      <c r="H502" t="s">
        <v>1228</v>
      </c>
      <c r="I502">
        <v>0</v>
      </c>
      <c r="J502">
        <v>0</v>
      </c>
      <c r="K502">
        <v>0</v>
      </c>
      <c r="L502">
        <v>0</v>
      </c>
      <c r="M502">
        <v>100</v>
      </c>
      <c r="N502">
        <v>30</v>
      </c>
      <c r="O502">
        <v>0</v>
      </c>
      <c r="P502">
        <v>0</v>
      </c>
      <c r="Q502">
        <v>0</v>
      </c>
      <c r="R502">
        <v>0</v>
      </c>
      <c r="S502">
        <v>0</v>
      </c>
      <c r="T502">
        <v>0</v>
      </c>
      <c r="U502">
        <v>0</v>
      </c>
      <c r="V502">
        <v>84</v>
      </c>
      <c r="W502">
        <v>588</v>
      </c>
      <c r="X502">
        <v>0</v>
      </c>
      <c r="Z502">
        <v>0</v>
      </c>
      <c r="AA502">
        <v>0</v>
      </c>
      <c r="AB502">
        <v>0</v>
      </c>
      <c r="AC502">
        <v>0</v>
      </c>
      <c r="AD502" t="s">
        <v>1229</v>
      </c>
    </row>
    <row r="503" spans="1:30" x14ac:dyDescent="0.25">
      <c r="H503" t="s">
        <v>1230</v>
      </c>
    </row>
    <row r="504" spans="1:30" x14ac:dyDescent="0.25">
      <c r="A504">
        <v>249</v>
      </c>
      <c r="B504">
        <v>2231</v>
      </c>
      <c r="C504" t="s">
        <v>1231</v>
      </c>
      <c r="D504" t="s">
        <v>54</v>
      </c>
      <c r="E504" t="s">
        <v>104</v>
      </c>
      <c r="F504" t="s">
        <v>1232</v>
      </c>
      <c r="G504" t="str">
        <f>"00289071"</f>
        <v>00289071</v>
      </c>
      <c r="H504" t="s">
        <v>275</v>
      </c>
      <c r="I504">
        <v>0</v>
      </c>
      <c r="J504">
        <v>0</v>
      </c>
      <c r="K504">
        <v>0</v>
      </c>
      <c r="L504">
        <v>0</v>
      </c>
      <c r="M504">
        <v>0</v>
      </c>
      <c r="N504">
        <v>30</v>
      </c>
      <c r="O504">
        <v>30</v>
      </c>
      <c r="P504">
        <v>0</v>
      </c>
      <c r="Q504">
        <v>0</v>
      </c>
      <c r="R504">
        <v>0</v>
      </c>
      <c r="S504">
        <v>0</v>
      </c>
      <c r="T504">
        <v>0</v>
      </c>
      <c r="U504">
        <v>0</v>
      </c>
      <c r="V504">
        <v>84</v>
      </c>
      <c r="W504">
        <v>588</v>
      </c>
      <c r="X504">
        <v>0</v>
      </c>
      <c r="Z504">
        <v>0</v>
      </c>
      <c r="AA504">
        <v>0</v>
      </c>
      <c r="AB504">
        <v>0</v>
      </c>
      <c r="AC504">
        <v>0</v>
      </c>
      <c r="AD504" t="s">
        <v>1233</v>
      </c>
    </row>
    <row r="505" spans="1:30" x14ac:dyDescent="0.25">
      <c r="H505" t="s">
        <v>1234</v>
      </c>
    </row>
    <row r="506" spans="1:30" x14ac:dyDescent="0.25">
      <c r="A506">
        <v>250</v>
      </c>
      <c r="B506">
        <v>3655</v>
      </c>
      <c r="C506" t="s">
        <v>755</v>
      </c>
      <c r="D506" t="s">
        <v>15</v>
      </c>
      <c r="E506" t="s">
        <v>231</v>
      </c>
      <c r="F506" t="s">
        <v>1235</v>
      </c>
      <c r="G506" t="str">
        <f>"201402007269"</f>
        <v>201402007269</v>
      </c>
      <c r="H506">
        <v>814</v>
      </c>
      <c r="I506">
        <v>0</v>
      </c>
      <c r="J506">
        <v>0</v>
      </c>
      <c r="K506">
        <v>0</v>
      </c>
      <c r="L506">
        <v>0</v>
      </c>
      <c r="M506">
        <v>0</v>
      </c>
      <c r="N506">
        <v>30</v>
      </c>
      <c r="O506">
        <v>0</v>
      </c>
      <c r="P506">
        <v>0</v>
      </c>
      <c r="Q506">
        <v>0</v>
      </c>
      <c r="R506">
        <v>0</v>
      </c>
      <c r="S506">
        <v>0</v>
      </c>
      <c r="T506">
        <v>0</v>
      </c>
      <c r="U506">
        <v>0</v>
      </c>
      <c r="V506">
        <v>84</v>
      </c>
      <c r="W506">
        <v>588</v>
      </c>
      <c r="X506">
        <v>0</v>
      </c>
      <c r="Z506">
        <v>0</v>
      </c>
      <c r="AA506">
        <v>0</v>
      </c>
      <c r="AB506">
        <v>0</v>
      </c>
      <c r="AC506">
        <v>0</v>
      </c>
      <c r="AD506">
        <v>1432</v>
      </c>
    </row>
    <row r="507" spans="1:30" x14ac:dyDescent="0.25">
      <c r="H507" t="s">
        <v>1236</v>
      </c>
    </row>
    <row r="508" spans="1:30" x14ac:dyDescent="0.25">
      <c r="A508">
        <v>251</v>
      </c>
      <c r="B508">
        <v>3053</v>
      </c>
      <c r="C508" t="s">
        <v>1237</v>
      </c>
      <c r="D508" t="s">
        <v>175</v>
      </c>
      <c r="E508" t="s">
        <v>225</v>
      </c>
      <c r="F508" t="s">
        <v>1238</v>
      </c>
      <c r="G508" t="str">
        <f>"201410000152"</f>
        <v>201410000152</v>
      </c>
      <c r="H508" t="s">
        <v>143</v>
      </c>
      <c r="I508">
        <v>0</v>
      </c>
      <c r="J508">
        <v>0</v>
      </c>
      <c r="K508">
        <v>0</v>
      </c>
      <c r="L508">
        <v>0</v>
      </c>
      <c r="M508">
        <v>0</v>
      </c>
      <c r="N508">
        <v>30</v>
      </c>
      <c r="O508">
        <v>0</v>
      </c>
      <c r="P508">
        <v>0</v>
      </c>
      <c r="Q508">
        <v>0</v>
      </c>
      <c r="R508">
        <v>0</v>
      </c>
      <c r="S508">
        <v>0</v>
      </c>
      <c r="T508">
        <v>0</v>
      </c>
      <c r="U508">
        <v>0</v>
      </c>
      <c r="V508">
        <v>82</v>
      </c>
      <c r="W508">
        <v>574</v>
      </c>
      <c r="X508">
        <v>0</v>
      </c>
      <c r="Z508">
        <v>0</v>
      </c>
      <c r="AA508">
        <v>0</v>
      </c>
      <c r="AB508">
        <v>0</v>
      </c>
      <c r="AC508">
        <v>0</v>
      </c>
      <c r="AD508" t="s">
        <v>1239</v>
      </c>
    </row>
    <row r="509" spans="1:30" x14ac:dyDescent="0.25">
      <c r="H509" t="s">
        <v>1240</v>
      </c>
    </row>
    <row r="510" spans="1:30" x14ac:dyDescent="0.25">
      <c r="A510">
        <v>252</v>
      </c>
      <c r="B510">
        <v>1878</v>
      </c>
      <c r="C510" t="s">
        <v>1241</v>
      </c>
      <c r="D510" t="s">
        <v>303</v>
      </c>
      <c r="E510" t="s">
        <v>81</v>
      </c>
      <c r="F510" t="s">
        <v>1242</v>
      </c>
      <c r="G510" t="str">
        <f>"201412006023"</f>
        <v>201412006023</v>
      </c>
      <c r="H510" t="s">
        <v>246</v>
      </c>
      <c r="I510">
        <v>0</v>
      </c>
      <c r="J510">
        <v>0</v>
      </c>
      <c r="K510">
        <v>0</v>
      </c>
      <c r="L510">
        <v>0</v>
      </c>
      <c r="M510">
        <v>0</v>
      </c>
      <c r="N510">
        <v>30</v>
      </c>
      <c r="O510">
        <v>0</v>
      </c>
      <c r="P510">
        <v>0</v>
      </c>
      <c r="Q510">
        <v>0</v>
      </c>
      <c r="R510">
        <v>0</v>
      </c>
      <c r="S510">
        <v>0</v>
      </c>
      <c r="T510">
        <v>0</v>
      </c>
      <c r="U510">
        <v>0</v>
      </c>
      <c r="V510">
        <v>84</v>
      </c>
      <c r="W510">
        <v>588</v>
      </c>
      <c r="X510">
        <v>0</v>
      </c>
      <c r="Z510">
        <v>0</v>
      </c>
      <c r="AA510">
        <v>0</v>
      </c>
      <c r="AB510">
        <v>0</v>
      </c>
      <c r="AC510">
        <v>0</v>
      </c>
      <c r="AD510" t="s">
        <v>1243</v>
      </c>
    </row>
    <row r="511" spans="1:30" x14ac:dyDescent="0.25">
      <c r="H511" t="s">
        <v>1244</v>
      </c>
    </row>
    <row r="512" spans="1:30" x14ac:dyDescent="0.25">
      <c r="A512">
        <v>253</v>
      </c>
      <c r="B512">
        <v>5104</v>
      </c>
      <c r="C512" t="s">
        <v>1245</v>
      </c>
      <c r="D512" t="s">
        <v>1246</v>
      </c>
      <c r="E512" t="s">
        <v>1247</v>
      </c>
      <c r="F512" t="s">
        <v>1248</v>
      </c>
      <c r="G512" t="str">
        <f>"00338258"</f>
        <v>00338258</v>
      </c>
      <c r="H512" t="s">
        <v>1249</v>
      </c>
      <c r="I512">
        <v>0</v>
      </c>
      <c r="J512">
        <v>0</v>
      </c>
      <c r="K512">
        <v>0</v>
      </c>
      <c r="L512">
        <v>0</v>
      </c>
      <c r="M512">
        <v>0</v>
      </c>
      <c r="N512">
        <v>70</v>
      </c>
      <c r="O512">
        <v>0</v>
      </c>
      <c r="P512">
        <v>0</v>
      </c>
      <c r="Q512">
        <v>0</v>
      </c>
      <c r="R512">
        <v>0</v>
      </c>
      <c r="S512">
        <v>0</v>
      </c>
      <c r="T512">
        <v>0</v>
      </c>
      <c r="U512">
        <v>0</v>
      </c>
      <c r="V512">
        <v>84</v>
      </c>
      <c r="W512">
        <v>588</v>
      </c>
      <c r="X512">
        <v>0</v>
      </c>
      <c r="Z512">
        <v>0</v>
      </c>
      <c r="AA512">
        <v>0</v>
      </c>
      <c r="AB512">
        <v>0</v>
      </c>
      <c r="AC512">
        <v>0</v>
      </c>
      <c r="AD512" t="s">
        <v>1250</v>
      </c>
    </row>
    <row r="513" spans="1:30" x14ac:dyDescent="0.25">
      <c r="H513" t="s">
        <v>1251</v>
      </c>
    </row>
    <row r="514" spans="1:30" x14ac:dyDescent="0.25">
      <c r="A514">
        <v>254</v>
      </c>
      <c r="B514">
        <v>2830</v>
      </c>
      <c r="C514" t="s">
        <v>1252</v>
      </c>
      <c r="D514" t="s">
        <v>175</v>
      </c>
      <c r="E514" t="s">
        <v>202</v>
      </c>
      <c r="F514" t="s">
        <v>1253</v>
      </c>
      <c r="G514" t="str">
        <f>"201504005065"</f>
        <v>201504005065</v>
      </c>
      <c r="H514" t="s">
        <v>239</v>
      </c>
      <c r="I514">
        <v>0</v>
      </c>
      <c r="J514">
        <v>0</v>
      </c>
      <c r="K514">
        <v>0</v>
      </c>
      <c r="L514">
        <v>0</v>
      </c>
      <c r="M514">
        <v>0</v>
      </c>
      <c r="N514">
        <v>0</v>
      </c>
      <c r="O514">
        <v>30</v>
      </c>
      <c r="P514">
        <v>0</v>
      </c>
      <c r="Q514">
        <v>0</v>
      </c>
      <c r="R514">
        <v>0</v>
      </c>
      <c r="S514">
        <v>0</v>
      </c>
      <c r="T514">
        <v>0</v>
      </c>
      <c r="U514">
        <v>0</v>
      </c>
      <c r="V514">
        <v>84</v>
      </c>
      <c r="W514">
        <v>588</v>
      </c>
      <c r="X514">
        <v>0</v>
      </c>
      <c r="Z514">
        <v>0</v>
      </c>
      <c r="AA514">
        <v>0</v>
      </c>
      <c r="AB514">
        <v>0</v>
      </c>
      <c r="AC514">
        <v>0</v>
      </c>
      <c r="AD514" t="s">
        <v>1254</v>
      </c>
    </row>
    <row r="515" spans="1:30" x14ac:dyDescent="0.25">
      <c r="H515" t="s">
        <v>1255</v>
      </c>
    </row>
    <row r="516" spans="1:30" x14ac:dyDescent="0.25">
      <c r="A516">
        <v>255</v>
      </c>
      <c r="B516">
        <v>4879</v>
      </c>
      <c r="C516" t="s">
        <v>1256</v>
      </c>
      <c r="D516" t="s">
        <v>1257</v>
      </c>
      <c r="E516" t="s">
        <v>53</v>
      </c>
      <c r="F516" t="s">
        <v>1258</v>
      </c>
      <c r="G516" t="str">
        <f>"00353200"</f>
        <v>00353200</v>
      </c>
      <c r="H516" t="s">
        <v>239</v>
      </c>
      <c r="I516">
        <v>0</v>
      </c>
      <c r="J516">
        <v>0</v>
      </c>
      <c r="K516">
        <v>0</v>
      </c>
      <c r="L516">
        <v>0</v>
      </c>
      <c r="M516">
        <v>0</v>
      </c>
      <c r="N516">
        <v>30</v>
      </c>
      <c r="O516">
        <v>0</v>
      </c>
      <c r="P516">
        <v>0</v>
      </c>
      <c r="Q516">
        <v>0</v>
      </c>
      <c r="R516">
        <v>0</v>
      </c>
      <c r="S516">
        <v>0</v>
      </c>
      <c r="T516">
        <v>0</v>
      </c>
      <c r="U516">
        <v>0</v>
      </c>
      <c r="V516">
        <v>84</v>
      </c>
      <c r="W516">
        <v>588</v>
      </c>
      <c r="X516">
        <v>0</v>
      </c>
      <c r="Z516">
        <v>0</v>
      </c>
      <c r="AA516">
        <v>0</v>
      </c>
      <c r="AB516">
        <v>0</v>
      </c>
      <c r="AC516">
        <v>0</v>
      </c>
      <c r="AD516" t="s">
        <v>1254</v>
      </c>
    </row>
    <row r="517" spans="1:30" x14ac:dyDescent="0.25">
      <c r="H517" t="s">
        <v>1259</v>
      </c>
    </row>
    <row r="518" spans="1:30" x14ac:dyDescent="0.25">
      <c r="A518">
        <v>256</v>
      </c>
      <c r="B518">
        <v>2787</v>
      </c>
      <c r="C518" t="s">
        <v>1260</v>
      </c>
      <c r="D518" t="s">
        <v>33</v>
      </c>
      <c r="E518" t="s">
        <v>1261</v>
      </c>
      <c r="F518" t="s">
        <v>1262</v>
      </c>
      <c r="G518" t="str">
        <f>"201409001421"</f>
        <v>201409001421</v>
      </c>
      <c r="H518">
        <v>550</v>
      </c>
      <c r="I518">
        <v>0</v>
      </c>
      <c r="J518">
        <v>0</v>
      </c>
      <c r="K518">
        <v>200</v>
      </c>
      <c r="L518">
        <v>0</v>
      </c>
      <c r="M518">
        <v>0</v>
      </c>
      <c r="N518">
        <v>70</v>
      </c>
      <c r="O518">
        <v>0</v>
      </c>
      <c r="P518">
        <v>0</v>
      </c>
      <c r="Q518">
        <v>0</v>
      </c>
      <c r="R518">
        <v>0</v>
      </c>
      <c r="S518">
        <v>0</v>
      </c>
      <c r="T518">
        <v>0</v>
      </c>
      <c r="U518">
        <v>0</v>
      </c>
      <c r="V518">
        <v>28</v>
      </c>
      <c r="W518">
        <v>196</v>
      </c>
      <c r="X518">
        <v>0</v>
      </c>
      <c r="Z518">
        <v>0</v>
      </c>
      <c r="AA518">
        <v>0</v>
      </c>
      <c r="AB518">
        <v>24</v>
      </c>
      <c r="AC518">
        <v>408</v>
      </c>
      <c r="AD518">
        <v>1424</v>
      </c>
    </row>
    <row r="519" spans="1:30" x14ac:dyDescent="0.25">
      <c r="H519" t="s">
        <v>1263</v>
      </c>
    </row>
    <row r="520" spans="1:30" x14ac:dyDescent="0.25">
      <c r="A520">
        <v>257</v>
      </c>
      <c r="B520">
        <v>1271</v>
      </c>
      <c r="C520" t="s">
        <v>1264</v>
      </c>
      <c r="D520" t="s">
        <v>15</v>
      </c>
      <c r="E520" t="s">
        <v>40</v>
      </c>
      <c r="F520" t="s">
        <v>1265</v>
      </c>
      <c r="G520" t="str">
        <f>"00314354"</f>
        <v>00314354</v>
      </c>
      <c r="H520" t="s">
        <v>275</v>
      </c>
      <c r="I520">
        <v>0</v>
      </c>
      <c r="J520">
        <v>0</v>
      </c>
      <c r="K520">
        <v>0</v>
      </c>
      <c r="L520">
        <v>0</v>
      </c>
      <c r="M520">
        <v>0</v>
      </c>
      <c r="N520">
        <v>50</v>
      </c>
      <c r="O520">
        <v>0</v>
      </c>
      <c r="P520">
        <v>0</v>
      </c>
      <c r="Q520">
        <v>0</v>
      </c>
      <c r="R520">
        <v>0</v>
      </c>
      <c r="S520">
        <v>0</v>
      </c>
      <c r="T520">
        <v>0</v>
      </c>
      <c r="U520">
        <v>0</v>
      </c>
      <c r="V520">
        <v>84</v>
      </c>
      <c r="W520">
        <v>588</v>
      </c>
      <c r="X520">
        <v>0</v>
      </c>
      <c r="Z520">
        <v>0</v>
      </c>
      <c r="AA520">
        <v>0</v>
      </c>
      <c r="AB520">
        <v>0</v>
      </c>
      <c r="AC520">
        <v>0</v>
      </c>
      <c r="AD520" t="s">
        <v>1266</v>
      </c>
    </row>
    <row r="521" spans="1:30" x14ac:dyDescent="0.25">
      <c r="H521">
        <v>1028</v>
      </c>
    </row>
    <row r="522" spans="1:30" x14ac:dyDescent="0.25">
      <c r="A522">
        <v>258</v>
      </c>
      <c r="B522">
        <v>57</v>
      </c>
      <c r="C522" t="s">
        <v>1267</v>
      </c>
      <c r="D522" t="s">
        <v>175</v>
      </c>
      <c r="E522" t="s">
        <v>94</v>
      </c>
      <c r="F522" t="s">
        <v>1268</v>
      </c>
      <c r="G522" t="str">
        <f>"00274757"</f>
        <v>00274757</v>
      </c>
      <c r="H522" t="s">
        <v>854</v>
      </c>
      <c r="I522">
        <v>0</v>
      </c>
      <c r="J522">
        <v>0</v>
      </c>
      <c r="K522">
        <v>0</v>
      </c>
      <c r="L522">
        <v>0</v>
      </c>
      <c r="M522">
        <v>0</v>
      </c>
      <c r="N522">
        <v>70</v>
      </c>
      <c r="O522">
        <v>0</v>
      </c>
      <c r="P522">
        <v>50</v>
      </c>
      <c r="Q522">
        <v>0</v>
      </c>
      <c r="R522">
        <v>0</v>
      </c>
      <c r="S522">
        <v>0</v>
      </c>
      <c r="T522">
        <v>0</v>
      </c>
      <c r="U522">
        <v>0</v>
      </c>
      <c r="V522">
        <v>84</v>
      </c>
      <c r="W522">
        <v>588</v>
      </c>
      <c r="X522">
        <v>0</v>
      </c>
      <c r="Z522">
        <v>0</v>
      </c>
      <c r="AA522">
        <v>0</v>
      </c>
      <c r="AB522">
        <v>0</v>
      </c>
      <c r="AC522">
        <v>0</v>
      </c>
      <c r="AD522" t="s">
        <v>1269</v>
      </c>
    </row>
    <row r="523" spans="1:30" x14ac:dyDescent="0.25">
      <c r="H523" t="s">
        <v>1270</v>
      </c>
    </row>
    <row r="524" spans="1:30" x14ac:dyDescent="0.25">
      <c r="A524">
        <v>259</v>
      </c>
      <c r="B524">
        <v>1751</v>
      </c>
      <c r="C524" t="s">
        <v>1271</v>
      </c>
      <c r="D524" t="s">
        <v>175</v>
      </c>
      <c r="E524" t="s">
        <v>53</v>
      </c>
      <c r="F524" t="s">
        <v>1272</v>
      </c>
      <c r="G524" t="str">
        <f>"201504004117"</f>
        <v>201504004117</v>
      </c>
      <c r="H524" t="s">
        <v>49</v>
      </c>
      <c r="I524">
        <v>0</v>
      </c>
      <c r="J524">
        <v>0</v>
      </c>
      <c r="K524">
        <v>0</v>
      </c>
      <c r="L524">
        <v>0</v>
      </c>
      <c r="M524">
        <v>0</v>
      </c>
      <c r="N524">
        <v>70</v>
      </c>
      <c r="O524">
        <v>0</v>
      </c>
      <c r="P524">
        <v>0</v>
      </c>
      <c r="Q524">
        <v>0</v>
      </c>
      <c r="R524">
        <v>0</v>
      </c>
      <c r="S524">
        <v>0</v>
      </c>
      <c r="T524">
        <v>0</v>
      </c>
      <c r="U524">
        <v>0</v>
      </c>
      <c r="V524">
        <v>84</v>
      </c>
      <c r="W524">
        <v>588</v>
      </c>
      <c r="X524">
        <v>0</v>
      </c>
      <c r="Z524">
        <v>0</v>
      </c>
      <c r="AA524">
        <v>0</v>
      </c>
      <c r="AB524">
        <v>0</v>
      </c>
      <c r="AC524">
        <v>0</v>
      </c>
      <c r="AD524" t="s">
        <v>1273</v>
      </c>
    </row>
    <row r="525" spans="1:30" x14ac:dyDescent="0.25">
      <c r="H525" t="s">
        <v>1274</v>
      </c>
    </row>
    <row r="526" spans="1:30" x14ac:dyDescent="0.25">
      <c r="A526">
        <v>260</v>
      </c>
      <c r="B526">
        <v>1560</v>
      </c>
      <c r="C526" t="s">
        <v>1275</v>
      </c>
      <c r="D526" t="s">
        <v>40</v>
      </c>
      <c r="E526" t="s">
        <v>955</v>
      </c>
      <c r="F526" t="s">
        <v>1276</v>
      </c>
      <c r="G526" t="str">
        <f>"201410007527"</f>
        <v>201410007527</v>
      </c>
      <c r="H526" t="s">
        <v>233</v>
      </c>
      <c r="I526">
        <v>0</v>
      </c>
      <c r="J526">
        <v>0</v>
      </c>
      <c r="K526">
        <v>0</v>
      </c>
      <c r="L526">
        <v>0</v>
      </c>
      <c r="M526">
        <v>0</v>
      </c>
      <c r="N526">
        <v>30</v>
      </c>
      <c r="O526">
        <v>0</v>
      </c>
      <c r="P526">
        <v>0</v>
      </c>
      <c r="Q526">
        <v>0</v>
      </c>
      <c r="R526">
        <v>0</v>
      </c>
      <c r="S526">
        <v>0</v>
      </c>
      <c r="T526">
        <v>0</v>
      </c>
      <c r="U526">
        <v>0</v>
      </c>
      <c r="V526">
        <v>84</v>
      </c>
      <c r="W526">
        <v>588</v>
      </c>
      <c r="X526">
        <v>0</v>
      </c>
      <c r="Z526">
        <v>0</v>
      </c>
      <c r="AA526">
        <v>0</v>
      </c>
      <c r="AB526">
        <v>0</v>
      </c>
      <c r="AC526">
        <v>0</v>
      </c>
      <c r="AD526" t="s">
        <v>1277</v>
      </c>
    </row>
    <row r="527" spans="1:30" x14ac:dyDescent="0.25">
      <c r="H527" t="s">
        <v>1278</v>
      </c>
    </row>
    <row r="528" spans="1:30" x14ac:dyDescent="0.25">
      <c r="A528">
        <v>261</v>
      </c>
      <c r="B528">
        <v>5137</v>
      </c>
      <c r="C528" t="s">
        <v>1279</v>
      </c>
      <c r="D528" t="s">
        <v>94</v>
      </c>
      <c r="E528" t="s">
        <v>54</v>
      </c>
      <c r="F528" t="s">
        <v>1280</v>
      </c>
      <c r="G528" t="str">
        <f>"00313212"</f>
        <v>00313212</v>
      </c>
      <c r="H528" t="s">
        <v>451</v>
      </c>
      <c r="I528">
        <v>0</v>
      </c>
      <c r="J528">
        <v>0</v>
      </c>
      <c r="K528">
        <v>0</v>
      </c>
      <c r="L528">
        <v>0</v>
      </c>
      <c r="M528">
        <v>0</v>
      </c>
      <c r="N528">
        <v>70</v>
      </c>
      <c r="O528">
        <v>0</v>
      </c>
      <c r="P528">
        <v>0</v>
      </c>
      <c r="Q528">
        <v>0</v>
      </c>
      <c r="R528">
        <v>0</v>
      </c>
      <c r="S528">
        <v>0</v>
      </c>
      <c r="T528">
        <v>0</v>
      </c>
      <c r="U528">
        <v>0</v>
      </c>
      <c r="V528">
        <v>80</v>
      </c>
      <c r="W528">
        <v>560</v>
      </c>
      <c r="X528">
        <v>0</v>
      </c>
      <c r="Z528">
        <v>0</v>
      </c>
      <c r="AA528">
        <v>0</v>
      </c>
      <c r="AB528">
        <v>0</v>
      </c>
      <c r="AC528">
        <v>0</v>
      </c>
      <c r="AD528" t="s">
        <v>1281</v>
      </c>
    </row>
    <row r="529" spans="1:30" x14ac:dyDescent="0.25">
      <c r="H529" t="s">
        <v>1019</v>
      </c>
    </row>
    <row r="530" spans="1:30" x14ac:dyDescent="0.25">
      <c r="A530">
        <v>262</v>
      </c>
      <c r="B530">
        <v>2077</v>
      </c>
      <c r="C530" t="s">
        <v>1282</v>
      </c>
      <c r="D530" t="s">
        <v>175</v>
      </c>
      <c r="E530" t="s">
        <v>94</v>
      </c>
      <c r="F530" t="s">
        <v>1283</v>
      </c>
      <c r="G530" t="str">
        <f>"00153163"</f>
        <v>00153163</v>
      </c>
      <c r="H530" t="s">
        <v>584</v>
      </c>
      <c r="I530">
        <v>0</v>
      </c>
      <c r="J530">
        <v>0</v>
      </c>
      <c r="K530">
        <v>0</v>
      </c>
      <c r="L530">
        <v>0</v>
      </c>
      <c r="M530">
        <v>0</v>
      </c>
      <c r="N530">
        <v>0</v>
      </c>
      <c r="O530">
        <v>0</v>
      </c>
      <c r="P530">
        <v>0</v>
      </c>
      <c r="Q530">
        <v>0</v>
      </c>
      <c r="R530">
        <v>0</v>
      </c>
      <c r="S530">
        <v>0</v>
      </c>
      <c r="T530">
        <v>0</v>
      </c>
      <c r="U530">
        <v>0</v>
      </c>
      <c r="V530">
        <v>84</v>
      </c>
      <c r="W530">
        <v>588</v>
      </c>
      <c r="X530">
        <v>0</v>
      </c>
      <c r="Z530">
        <v>0</v>
      </c>
      <c r="AA530">
        <v>0</v>
      </c>
      <c r="AB530">
        <v>0</v>
      </c>
      <c r="AC530">
        <v>0</v>
      </c>
      <c r="AD530" t="s">
        <v>1284</v>
      </c>
    </row>
    <row r="531" spans="1:30" x14ac:dyDescent="0.25">
      <c r="H531" t="s">
        <v>1285</v>
      </c>
    </row>
    <row r="532" spans="1:30" x14ac:dyDescent="0.25">
      <c r="A532">
        <v>263</v>
      </c>
      <c r="B532">
        <v>1740</v>
      </c>
      <c r="C532" t="s">
        <v>1286</v>
      </c>
      <c r="D532" t="s">
        <v>53</v>
      </c>
      <c r="E532" t="s">
        <v>196</v>
      </c>
      <c r="F532" t="s">
        <v>1287</v>
      </c>
      <c r="G532" t="str">
        <f>"201410006265"</f>
        <v>201410006265</v>
      </c>
      <c r="H532">
        <v>759</v>
      </c>
      <c r="I532">
        <v>0</v>
      </c>
      <c r="J532">
        <v>0</v>
      </c>
      <c r="K532">
        <v>0</v>
      </c>
      <c r="L532">
        <v>0</v>
      </c>
      <c r="M532">
        <v>0</v>
      </c>
      <c r="N532">
        <v>70</v>
      </c>
      <c r="O532">
        <v>0</v>
      </c>
      <c r="P532">
        <v>0</v>
      </c>
      <c r="Q532">
        <v>0</v>
      </c>
      <c r="R532">
        <v>0</v>
      </c>
      <c r="S532">
        <v>0</v>
      </c>
      <c r="T532">
        <v>0</v>
      </c>
      <c r="U532">
        <v>0</v>
      </c>
      <c r="V532">
        <v>84</v>
      </c>
      <c r="W532">
        <v>588</v>
      </c>
      <c r="X532">
        <v>0</v>
      </c>
      <c r="Z532">
        <v>0</v>
      </c>
      <c r="AA532">
        <v>0</v>
      </c>
      <c r="AB532">
        <v>0</v>
      </c>
      <c r="AC532">
        <v>0</v>
      </c>
      <c r="AD532">
        <v>1417</v>
      </c>
    </row>
    <row r="533" spans="1:30" x14ac:dyDescent="0.25">
      <c r="H533" t="s">
        <v>1288</v>
      </c>
    </row>
    <row r="534" spans="1:30" x14ac:dyDescent="0.25">
      <c r="A534">
        <v>264</v>
      </c>
      <c r="B534">
        <v>2539</v>
      </c>
      <c r="C534" t="s">
        <v>1289</v>
      </c>
      <c r="D534" t="s">
        <v>1290</v>
      </c>
      <c r="E534" t="s">
        <v>1291</v>
      </c>
      <c r="F534" t="s">
        <v>1292</v>
      </c>
      <c r="G534" t="str">
        <f>"201406010966"</f>
        <v>201406010966</v>
      </c>
      <c r="H534">
        <v>759</v>
      </c>
      <c r="I534">
        <v>0</v>
      </c>
      <c r="J534">
        <v>0</v>
      </c>
      <c r="K534">
        <v>0</v>
      </c>
      <c r="L534">
        <v>0</v>
      </c>
      <c r="M534">
        <v>0</v>
      </c>
      <c r="N534">
        <v>70</v>
      </c>
      <c r="O534">
        <v>0</v>
      </c>
      <c r="P534">
        <v>0</v>
      </c>
      <c r="Q534">
        <v>0</v>
      </c>
      <c r="R534">
        <v>0</v>
      </c>
      <c r="S534">
        <v>0</v>
      </c>
      <c r="T534">
        <v>0</v>
      </c>
      <c r="U534">
        <v>0</v>
      </c>
      <c r="V534">
        <v>84</v>
      </c>
      <c r="W534">
        <v>588</v>
      </c>
      <c r="X534">
        <v>0</v>
      </c>
      <c r="Z534">
        <v>0</v>
      </c>
      <c r="AA534">
        <v>0</v>
      </c>
      <c r="AB534">
        <v>0</v>
      </c>
      <c r="AC534">
        <v>0</v>
      </c>
      <c r="AD534">
        <v>1417</v>
      </c>
    </row>
    <row r="535" spans="1:30" x14ac:dyDescent="0.25">
      <c r="H535" t="s">
        <v>1293</v>
      </c>
    </row>
    <row r="536" spans="1:30" x14ac:dyDescent="0.25">
      <c r="A536">
        <v>265</v>
      </c>
      <c r="B536">
        <v>3981</v>
      </c>
      <c r="C536" t="s">
        <v>1294</v>
      </c>
      <c r="D536" t="s">
        <v>628</v>
      </c>
      <c r="E536" t="s">
        <v>40</v>
      </c>
      <c r="F536" t="s">
        <v>1295</v>
      </c>
      <c r="G536" t="str">
        <f>"201409000338"</f>
        <v>201409000338</v>
      </c>
      <c r="H536" t="s">
        <v>261</v>
      </c>
      <c r="I536">
        <v>0</v>
      </c>
      <c r="J536">
        <v>0</v>
      </c>
      <c r="K536">
        <v>0</v>
      </c>
      <c r="L536">
        <v>0</v>
      </c>
      <c r="M536">
        <v>100</v>
      </c>
      <c r="N536">
        <v>70</v>
      </c>
      <c r="O536">
        <v>0</v>
      </c>
      <c r="P536">
        <v>0</v>
      </c>
      <c r="Q536">
        <v>0</v>
      </c>
      <c r="R536">
        <v>0</v>
      </c>
      <c r="S536">
        <v>0</v>
      </c>
      <c r="T536">
        <v>0</v>
      </c>
      <c r="U536">
        <v>0</v>
      </c>
      <c r="V536">
        <v>72</v>
      </c>
      <c r="W536">
        <v>504</v>
      </c>
      <c r="X536">
        <v>0</v>
      </c>
      <c r="Z536">
        <v>0</v>
      </c>
      <c r="AA536">
        <v>0</v>
      </c>
      <c r="AB536">
        <v>0</v>
      </c>
      <c r="AC536">
        <v>0</v>
      </c>
      <c r="AD536" t="s">
        <v>1296</v>
      </c>
    </row>
    <row r="537" spans="1:30" x14ac:dyDescent="0.25">
      <c r="H537" t="s">
        <v>1297</v>
      </c>
    </row>
    <row r="538" spans="1:30" x14ac:dyDescent="0.25">
      <c r="A538">
        <v>266</v>
      </c>
      <c r="B538">
        <v>2882</v>
      </c>
      <c r="C538" t="s">
        <v>1298</v>
      </c>
      <c r="D538" t="s">
        <v>40</v>
      </c>
      <c r="E538" t="s">
        <v>40</v>
      </c>
      <c r="F538" t="s">
        <v>1299</v>
      </c>
      <c r="G538" t="str">
        <f>"200806000073"</f>
        <v>200806000073</v>
      </c>
      <c r="H538" t="s">
        <v>464</v>
      </c>
      <c r="I538">
        <v>0</v>
      </c>
      <c r="J538">
        <v>0</v>
      </c>
      <c r="K538">
        <v>0</v>
      </c>
      <c r="L538">
        <v>0</v>
      </c>
      <c r="M538">
        <v>0</v>
      </c>
      <c r="N538">
        <v>70</v>
      </c>
      <c r="O538">
        <v>0</v>
      </c>
      <c r="P538">
        <v>0</v>
      </c>
      <c r="Q538">
        <v>0</v>
      </c>
      <c r="R538">
        <v>0</v>
      </c>
      <c r="S538">
        <v>0</v>
      </c>
      <c r="T538">
        <v>0</v>
      </c>
      <c r="U538">
        <v>0</v>
      </c>
      <c r="V538">
        <v>84</v>
      </c>
      <c r="W538">
        <v>588</v>
      </c>
      <c r="X538">
        <v>0</v>
      </c>
      <c r="Z538">
        <v>0</v>
      </c>
      <c r="AA538">
        <v>0</v>
      </c>
      <c r="AB538">
        <v>0</v>
      </c>
      <c r="AC538">
        <v>0</v>
      </c>
      <c r="AD538" t="s">
        <v>1300</v>
      </c>
    </row>
    <row r="539" spans="1:30" x14ac:dyDescent="0.25">
      <c r="H539" t="s">
        <v>1301</v>
      </c>
    </row>
    <row r="540" spans="1:30" x14ac:dyDescent="0.25">
      <c r="A540">
        <v>267</v>
      </c>
      <c r="B540">
        <v>3507</v>
      </c>
      <c r="C540" t="s">
        <v>1302</v>
      </c>
      <c r="D540" t="s">
        <v>771</v>
      </c>
      <c r="E540" t="s">
        <v>40</v>
      </c>
      <c r="F540" t="s">
        <v>1303</v>
      </c>
      <c r="G540" t="str">
        <f>"201410010469"</f>
        <v>201410010469</v>
      </c>
      <c r="H540" t="s">
        <v>221</v>
      </c>
      <c r="I540">
        <v>0</v>
      </c>
      <c r="J540">
        <v>0</v>
      </c>
      <c r="K540">
        <v>0</v>
      </c>
      <c r="L540">
        <v>0</v>
      </c>
      <c r="M540">
        <v>0</v>
      </c>
      <c r="N540">
        <v>70</v>
      </c>
      <c r="O540">
        <v>0</v>
      </c>
      <c r="P540">
        <v>70</v>
      </c>
      <c r="Q540">
        <v>0</v>
      </c>
      <c r="R540">
        <v>0</v>
      </c>
      <c r="S540">
        <v>0</v>
      </c>
      <c r="T540">
        <v>0</v>
      </c>
      <c r="U540">
        <v>0</v>
      </c>
      <c r="V540">
        <v>84</v>
      </c>
      <c r="W540">
        <v>588</v>
      </c>
      <c r="X540">
        <v>0</v>
      </c>
      <c r="Z540">
        <v>0</v>
      </c>
      <c r="AA540">
        <v>0</v>
      </c>
      <c r="AB540">
        <v>0</v>
      </c>
      <c r="AC540">
        <v>0</v>
      </c>
      <c r="AD540" t="s">
        <v>1304</v>
      </c>
    </row>
    <row r="541" spans="1:30" x14ac:dyDescent="0.25">
      <c r="H541" t="s">
        <v>1305</v>
      </c>
    </row>
    <row r="542" spans="1:30" x14ac:dyDescent="0.25">
      <c r="A542">
        <v>268</v>
      </c>
      <c r="B542">
        <v>4196</v>
      </c>
      <c r="C542" t="s">
        <v>1306</v>
      </c>
      <c r="D542" t="s">
        <v>1307</v>
      </c>
      <c r="E542" t="s">
        <v>100</v>
      </c>
      <c r="F542" t="s">
        <v>1308</v>
      </c>
      <c r="G542" t="str">
        <f>"200801005520"</f>
        <v>200801005520</v>
      </c>
      <c r="H542" t="s">
        <v>919</v>
      </c>
      <c r="I542">
        <v>0</v>
      </c>
      <c r="J542">
        <v>0</v>
      </c>
      <c r="K542">
        <v>0</v>
      </c>
      <c r="L542">
        <v>0</v>
      </c>
      <c r="M542">
        <v>0</v>
      </c>
      <c r="N542">
        <v>50</v>
      </c>
      <c r="O542">
        <v>30</v>
      </c>
      <c r="P542">
        <v>30</v>
      </c>
      <c r="Q542">
        <v>0</v>
      </c>
      <c r="R542">
        <v>0</v>
      </c>
      <c r="S542">
        <v>0</v>
      </c>
      <c r="T542">
        <v>0</v>
      </c>
      <c r="U542">
        <v>0</v>
      </c>
      <c r="V542">
        <v>84</v>
      </c>
      <c r="W542">
        <v>588</v>
      </c>
      <c r="X542">
        <v>0</v>
      </c>
      <c r="Z542">
        <v>0</v>
      </c>
      <c r="AA542">
        <v>0</v>
      </c>
      <c r="AB542">
        <v>0</v>
      </c>
      <c r="AC542">
        <v>0</v>
      </c>
      <c r="AD542" t="s">
        <v>1309</v>
      </c>
    </row>
    <row r="543" spans="1:30" x14ac:dyDescent="0.25">
      <c r="H543" t="s">
        <v>1310</v>
      </c>
    </row>
    <row r="544" spans="1:30" x14ac:dyDescent="0.25">
      <c r="A544">
        <v>269</v>
      </c>
      <c r="B544">
        <v>4880</v>
      </c>
      <c r="C544" t="s">
        <v>109</v>
      </c>
      <c r="D544" t="s">
        <v>174</v>
      </c>
      <c r="E544" t="s">
        <v>1311</v>
      </c>
      <c r="F544" t="s">
        <v>1312</v>
      </c>
      <c r="G544" t="str">
        <f>"00361838"</f>
        <v>00361838</v>
      </c>
      <c r="H544" t="s">
        <v>706</v>
      </c>
      <c r="I544">
        <v>0</v>
      </c>
      <c r="J544">
        <v>0</v>
      </c>
      <c r="K544">
        <v>0</v>
      </c>
      <c r="L544">
        <v>0</v>
      </c>
      <c r="M544">
        <v>0</v>
      </c>
      <c r="N544">
        <v>30</v>
      </c>
      <c r="O544">
        <v>0</v>
      </c>
      <c r="P544">
        <v>0</v>
      </c>
      <c r="Q544">
        <v>0</v>
      </c>
      <c r="R544">
        <v>0</v>
      </c>
      <c r="S544">
        <v>0</v>
      </c>
      <c r="T544">
        <v>70</v>
      </c>
      <c r="U544">
        <v>0</v>
      </c>
      <c r="V544">
        <v>84</v>
      </c>
      <c r="W544">
        <v>588</v>
      </c>
      <c r="X544">
        <v>0</v>
      </c>
      <c r="Z544">
        <v>0</v>
      </c>
      <c r="AA544">
        <v>0</v>
      </c>
      <c r="AB544">
        <v>0</v>
      </c>
      <c r="AC544">
        <v>0</v>
      </c>
      <c r="AD544" t="s">
        <v>1313</v>
      </c>
    </row>
    <row r="545" spans="1:30" x14ac:dyDescent="0.25">
      <c r="H545" t="s">
        <v>1314</v>
      </c>
    </row>
    <row r="546" spans="1:30" x14ac:dyDescent="0.25">
      <c r="A546">
        <v>270</v>
      </c>
      <c r="B546">
        <v>3127</v>
      </c>
      <c r="C546" t="s">
        <v>1315</v>
      </c>
      <c r="D546" t="s">
        <v>104</v>
      </c>
      <c r="E546" t="s">
        <v>94</v>
      </c>
      <c r="F546" t="s">
        <v>1316</v>
      </c>
      <c r="G546" t="str">
        <f>"00366858"</f>
        <v>00366858</v>
      </c>
      <c r="H546" t="s">
        <v>1159</v>
      </c>
      <c r="I546">
        <v>0</v>
      </c>
      <c r="J546">
        <v>0</v>
      </c>
      <c r="K546">
        <v>0</v>
      </c>
      <c r="L546">
        <v>0</v>
      </c>
      <c r="M546">
        <v>0</v>
      </c>
      <c r="N546">
        <v>30</v>
      </c>
      <c r="O546">
        <v>0</v>
      </c>
      <c r="P546">
        <v>0</v>
      </c>
      <c r="Q546">
        <v>0</v>
      </c>
      <c r="R546">
        <v>0</v>
      </c>
      <c r="S546">
        <v>0</v>
      </c>
      <c r="T546">
        <v>0</v>
      </c>
      <c r="U546">
        <v>0</v>
      </c>
      <c r="V546">
        <v>84</v>
      </c>
      <c r="W546">
        <v>588</v>
      </c>
      <c r="X546">
        <v>0</v>
      </c>
      <c r="Z546">
        <v>0</v>
      </c>
      <c r="AA546">
        <v>0</v>
      </c>
      <c r="AB546">
        <v>0</v>
      </c>
      <c r="AC546">
        <v>0</v>
      </c>
      <c r="AD546" t="s">
        <v>1317</v>
      </c>
    </row>
    <row r="547" spans="1:30" x14ac:dyDescent="0.25">
      <c r="H547" t="s">
        <v>1318</v>
      </c>
    </row>
    <row r="548" spans="1:30" x14ac:dyDescent="0.25">
      <c r="A548">
        <v>271</v>
      </c>
      <c r="B548">
        <v>4885</v>
      </c>
      <c r="C548" t="s">
        <v>1319</v>
      </c>
      <c r="D548" t="s">
        <v>54</v>
      </c>
      <c r="E548" t="s">
        <v>1320</v>
      </c>
      <c r="F548" t="s">
        <v>1321</v>
      </c>
      <c r="G548" t="str">
        <f>"201409003994"</f>
        <v>201409003994</v>
      </c>
      <c r="H548" t="s">
        <v>451</v>
      </c>
      <c r="I548">
        <v>0</v>
      </c>
      <c r="J548">
        <v>0</v>
      </c>
      <c r="K548">
        <v>0</v>
      </c>
      <c r="L548">
        <v>0</v>
      </c>
      <c r="M548">
        <v>0</v>
      </c>
      <c r="N548">
        <v>30</v>
      </c>
      <c r="O548">
        <v>0</v>
      </c>
      <c r="P548">
        <v>0</v>
      </c>
      <c r="Q548">
        <v>0</v>
      </c>
      <c r="R548">
        <v>0</v>
      </c>
      <c r="S548">
        <v>0</v>
      </c>
      <c r="T548">
        <v>0</v>
      </c>
      <c r="U548">
        <v>0</v>
      </c>
      <c r="V548">
        <v>84</v>
      </c>
      <c r="W548">
        <v>588</v>
      </c>
      <c r="X548">
        <v>0</v>
      </c>
      <c r="Z548">
        <v>0</v>
      </c>
      <c r="AA548">
        <v>0</v>
      </c>
      <c r="AB548">
        <v>0</v>
      </c>
      <c r="AC548">
        <v>0</v>
      </c>
      <c r="AD548" t="s">
        <v>1322</v>
      </c>
    </row>
    <row r="549" spans="1:30" x14ac:dyDescent="0.25">
      <c r="H549" t="s">
        <v>1323</v>
      </c>
    </row>
    <row r="550" spans="1:30" x14ac:dyDescent="0.25">
      <c r="A550">
        <v>272</v>
      </c>
      <c r="B550">
        <v>4478</v>
      </c>
      <c r="C550" t="s">
        <v>1324</v>
      </c>
      <c r="D550" t="s">
        <v>40</v>
      </c>
      <c r="E550" t="s">
        <v>73</v>
      </c>
      <c r="F550" t="s">
        <v>1325</v>
      </c>
      <c r="G550" t="str">
        <f>"201504002838"</f>
        <v>201504002838</v>
      </c>
      <c r="H550">
        <v>792</v>
      </c>
      <c r="I550">
        <v>0</v>
      </c>
      <c r="J550">
        <v>0</v>
      </c>
      <c r="K550">
        <v>0</v>
      </c>
      <c r="L550">
        <v>200</v>
      </c>
      <c r="M550">
        <v>0</v>
      </c>
      <c r="N550">
        <v>30</v>
      </c>
      <c r="O550">
        <v>0</v>
      </c>
      <c r="P550">
        <v>0</v>
      </c>
      <c r="Q550">
        <v>0</v>
      </c>
      <c r="R550">
        <v>0</v>
      </c>
      <c r="S550">
        <v>0</v>
      </c>
      <c r="T550">
        <v>0</v>
      </c>
      <c r="U550">
        <v>0</v>
      </c>
      <c r="V550">
        <v>55</v>
      </c>
      <c r="W550">
        <v>385</v>
      </c>
      <c r="X550">
        <v>0</v>
      </c>
      <c r="Z550">
        <v>0</v>
      </c>
      <c r="AA550">
        <v>0</v>
      </c>
      <c r="AB550">
        <v>0</v>
      </c>
      <c r="AC550">
        <v>0</v>
      </c>
      <c r="AD550">
        <v>1407</v>
      </c>
    </row>
    <row r="551" spans="1:30" x14ac:dyDescent="0.25">
      <c r="H551" t="s">
        <v>1326</v>
      </c>
    </row>
    <row r="552" spans="1:30" x14ac:dyDescent="0.25">
      <c r="A552">
        <v>273</v>
      </c>
      <c r="B552">
        <v>3201</v>
      </c>
      <c r="C552" t="s">
        <v>1327</v>
      </c>
      <c r="D552" t="s">
        <v>1328</v>
      </c>
      <c r="E552" t="s">
        <v>1261</v>
      </c>
      <c r="F552" t="s">
        <v>1329</v>
      </c>
      <c r="G552" t="str">
        <f>"201511039206"</f>
        <v>201511039206</v>
      </c>
      <c r="H552" t="s">
        <v>1330</v>
      </c>
      <c r="I552">
        <v>0</v>
      </c>
      <c r="J552">
        <v>0</v>
      </c>
      <c r="K552">
        <v>0</v>
      </c>
      <c r="L552">
        <v>0</v>
      </c>
      <c r="M552">
        <v>0</v>
      </c>
      <c r="N552">
        <v>50</v>
      </c>
      <c r="O552">
        <v>30</v>
      </c>
      <c r="P552">
        <v>50</v>
      </c>
      <c r="Q552">
        <v>0</v>
      </c>
      <c r="R552">
        <v>0</v>
      </c>
      <c r="S552">
        <v>0</v>
      </c>
      <c r="T552">
        <v>0</v>
      </c>
      <c r="U552">
        <v>0</v>
      </c>
      <c r="V552">
        <v>84</v>
      </c>
      <c r="W552">
        <v>588</v>
      </c>
      <c r="X552">
        <v>0</v>
      </c>
      <c r="Z552">
        <v>0</v>
      </c>
      <c r="AA552">
        <v>0</v>
      </c>
      <c r="AB552">
        <v>0</v>
      </c>
      <c r="AC552">
        <v>0</v>
      </c>
      <c r="AD552" t="s">
        <v>1331</v>
      </c>
    </row>
    <row r="553" spans="1:30" x14ac:dyDescent="0.25">
      <c r="H553" t="s">
        <v>1332</v>
      </c>
    </row>
    <row r="554" spans="1:30" x14ac:dyDescent="0.25">
      <c r="A554">
        <v>274</v>
      </c>
      <c r="B554">
        <v>1693</v>
      </c>
      <c r="C554" t="s">
        <v>1333</v>
      </c>
      <c r="D554" t="s">
        <v>1334</v>
      </c>
      <c r="E554" t="s">
        <v>94</v>
      </c>
      <c r="F554" t="s">
        <v>1335</v>
      </c>
      <c r="G554" t="str">
        <f>"201409005867"</f>
        <v>201409005867</v>
      </c>
      <c r="H554" t="s">
        <v>305</v>
      </c>
      <c r="I554">
        <v>0</v>
      </c>
      <c r="J554">
        <v>0</v>
      </c>
      <c r="K554">
        <v>0</v>
      </c>
      <c r="L554">
        <v>0</v>
      </c>
      <c r="M554">
        <v>0</v>
      </c>
      <c r="N554">
        <v>70</v>
      </c>
      <c r="O554">
        <v>0</v>
      </c>
      <c r="P554">
        <v>0</v>
      </c>
      <c r="Q554">
        <v>0</v>
      </c>
      <c r="R554">
        <v>0</v>
      </c>
      <c r="S554">
        <v>0</v>
      </c>
      <c r="T554">
        <v>0</v>
      </c>
      <c r="U554">
        <v>0</v>
      </c>
      <c r="V554">
        <v>82</v>
      </c>
      <c r="W554">
        <v>574</v>
      </c>
      <c r="X554">
        <v>0</v>
      </c>
      <c r="Z554">
        <v>0</v>
      </c>
      <c r="AA554">
        <v>0</v>
      </c>
      <c r="AB554">
        <v>0</v>
      </c>
      <c r="AC554">
        <v>0</v>
      </c>
      <c r="AD554" t="s">
        <v>1336</v>
      </c>
    </row>
    <row r="555" spans="1:30" x14ac:dyDescent="0.25">
      <c r="H555" t="s">
        <v>1337</v>
      </c>
    </row>
    <row r="556" spans="1:30" x14ac:dyDescent="0.25">
      <c r="A556">
        <v>275</v>
      </c>
      <c r="B556">
        <v>1993</v>
      </c>
      <c r="C556" t="s">
        <v>1338</v>
      </c>
      <c r="D556" t="s">
        <v>693</v>
      </c>
      <c r="E556" t="s">
        <v>138</v>
      </c>
      <c r="F556" t="s">
        <v>1339</v>
      </c>
      <c r="G556" t="str">
        <f>"201504002355"</f>
        <v>201504002355</v>
      </c>
      <c r="H556" t="s">
        <v>879</v>
      </c>
      <c r="I556">
        <v>0</v>
      </c>
      <c r="J556">
        <v>0</v>
      </c>
      <c r="K556">
        <v>0</v>
      </c>
      <c r="L556">
        <v>0</v>
      </c>
      <c r="M556">
        <v>0</v>
      </c>
      <c r="N556">
        <v>70</v>
      </c>
      <c r="O556">
        <v>30</v>
      </c>
      <c r="P556">
        <v>0</v>
      </c>
      <c r="Q556">
        <v>0</v>
      </c>
      <c r="R556">
        <v>0</v>
      </c>
      <c r="S556">
        <v>0</v>
      </c>
      <c r="T556">
        <v>0</v>
      </c>
      <c r="U556">
        <v>0</v>
      </c>
      <c r="V556">
        <v>76</v>
      </c>
      <c r="W556">
        <v>532</v>
      </c>
      <c r="X556">
        <v>0</v>
      </c>
      <c r="Z556">
        <v>0</v>
      </c>
      <c r="AA556">
        <v>0</v>
      </c>
      <c r="AB556">
        <v>0</v>
      </c>
      <c r="AC556">
        <v>0</v>
      </c>
      <c r="AD556" t="s">
        <v>1340</v>
      </c>
    </row>
    <row r="557" spans="1:30" x14ac:dyDescent="0.25">
      <c r="H557" t="s">
        <v>1341</v>
      </c>
    </row>
    <row r="558" spans="1:30" x14ac:dyDescent="0.25">
      <c r="A558">
        <v>276</v>
      </c>
      <c r="B558">
        <v>3094</v>
      </c>
      <c r="C558" t="s">
        <v>1342</v>
      </c>
      <c r="D558" t="s">
        <v>175</v>
      </c>
      <c r="E558" t="s">
        <v>40</v>
      </c>
      <c r="F558" t="s">
        <v>1343</v>
      </c>
      <c r="G558" t="str">
        <f>"201504005359"</f>
        <v>201504005359</v>
      </c>
      <c r="H558">
        <v>737</v>
      </c>
      <c r="I558">
        <v>0</v>
      </c>
      <c r="J558">
        <v>0</v>
      </c>
      <c r="K558">
        <v>0</v>
      </c>
      <c r="L558">
        <v>0</v>
      </c>
      <c r="M558">
        <v>0</v>
      </c>
      <c r="N558">
        <v>30</v>
      </c>
      <c r="O558">
        <v>0</v>
      </c>
      <c r="P558">
        <v>50</v>
      </c>
      <c r="Q558">
        <v>0</v>
      </c>
      <c r="R558">
        <v>0</v>
      </c>
      <c r="S558">
        <v>0</v>
      </c>
      <c r="T558">
        <v>0</v>
      </c>
      <c r="U558">
        <v>0</v>
      </c>
      <c r="V558">
        <v>84</v>
      </c>
      <c r="W558">
        <v>588</v>
      </c>
      <c r="X558">
        <v>0</v>
      </c>
      <c r="Z558">
        <v>0</v>
      </c>
      <c r="AA558">
        <v>0</v>
      </c>
      <c r="AB558">
        <v>0</v>
      </c>
      <c r="AC558">
        <v>0</v>
      </c>
      <c r="AD558">
        <v>1405</v>
      </c>
    </row>
    <row r="559" spans="1:30" x14ac:dyDescent="0.25">
      <c r="H559" t="s">
        <v>1344</v>
      </c>
    </row>
    <row r="560" spans="1:30" x14ac:dyDescent="0.25">
      <c r="A560">
        <v>277</v>
      </c>
      <c r="B560">
        <v>4605</v>
      </c>
      <c r="C560" t="s">
        <v>1345</v>
      </c>
      <c r="D560" t="s">
        <v>1346</v>
      </c>
      <c r="E560" t="s">
        <v>174</v>
      </c>
      <c r="F560" t="s">
        <v>1347</v>
      </c>
      <c r="G560" t="str">
        <f>"00360178"</f>
        <v>00360178</v>
      </c>
      <c r="H560" t="s">
        <v>914</v>
      </c>
      <c r="I560">
        <v>0</v>
      </c>
      <c r="J560">
        <v>0</v>
      </c>
      <c r="K560">
        <v>0</v>
      </c>
      <c r="L560">
        <v>0</v>
      </c>
      <c r="M560">
        <v>0</v>
      </c>
      <c r="N560">
        <v>70</v>
      </c>
      <c r="O560">
        <v>0</v>
      </c>
      <c r="P560">
        <v>50</v>
      </c>
      <c r="Q560">
        <v>0</v>
      </c>
      <c r="R560">
        <v>0</v>
      </c>
      <c r="S560">
        <v>0</v>
      </c>
      <c r="T560">
        <v>0</v>
      </c>
      <c r="U560">
        <v>0</v>
      </c>
      <c r="V560">
        <v>76</v>
      </c>
      <c r="W560">
        <v>532</v>
      </c>
      <c r="X560">
        <v>0</v>
      </c>
      <c r="Z560">
        <v>0</v>
      </c>
      <c r="AA560">
        <v>0</v>
      </c>
      <c r="AB560">
        <v>0</v>
      </c>
      <c r="AC560">
        <v>0</v>
      </c>
      <c r="AD560" t="s">
        <v>1348</v>
      </c>
    </row>
    <row r="561" spans="1:30" x14ac:dyDescent="0.25">
      <c r="H561" t="s">
        <v>1349</v>
      </c>
    </row>
    <row r="562" spans="1:30" x14ac:dyDescent="0.25">
      <c r="A562">
        <v>278</v>
      </c>
      <c r="B562">
        <v>2090</v>
      </c>
      <c r="C562" t="s">
        <v>1350</v>
      </c>
      <c r="D562" t="s">
        <v>127</v>
      </c>
      <c r="E562" t="s">
        <v>196</v>
      </c>
      <c r="F562" t="s">
        <v>1351</v>
      </c>
      <c r="G562" t="str">
        <f>"00155038"</f>
        <v>00155038</v>
      </c>
      <c r="H562" t="s">
        <v>682</v>
      </c>
      <c r="I562">
        <v>0</v>
      </c>
      <c r="J562">
        <v>0</v>
      </c>
      <c r="K562">
        <v>0</v>
      </c>
      <c r="L562">
        <v>0</v>
      </c>
      <c r="M562">
        <v>0</v>
      </c>
      <c r="N562">
        <v>30</v>
      </c>
      <c r="O562">
        <v>0</v>
      </c>
      <c r="P562">
        <v>0</v>
      </c>
      <c r="Q562">
        <v>0</v>
      </c>
      <c r="R562">
        <v>0</v>
      </c>
      <c r="S562">
        <v>0</v>
      </c>
      <c r="T562">
        <v>0</v>
      </c>
      <c r="U562">
        <v>0</v>
      </c>
      <c r="V562">
        <v>84</v>
      </c>
      <c r="W562">
        <v>588</v>
      </c>
      <c r="X562">
        <v>0</v>
      </c>
      <c r="Z562">
        <v>0</v>
      </c>
      <c r="AA562">
        <v>0</v>
      </c>
      <c r="AB562">
        <v>0</v>
      </c>
      <c r="AC562">
        <v>0</v>
      </c>
      <c r="AD562" t="s">
        <v>1352</v>
      </c>
    </row>
    <row r="563" spans="1:30" x14ac:dyDescent="0.25">
      <c r="H563" t="s">
        <v>1353</v>
      </c>
    </row>
    <row r="564" spans="1:30" x14ac:dyDescent="0.25">
      <c r="A564">
        <v>279</v>
      </c>
      <c r="B564">
        <v>1305</v>
      </c>
      <c r="C564" t="s">
        <v>1354</v>
      </c>
      <c r="D564" t="s">
        <v>372</v>
      </c>
      <c r="E564" t="s">
        <v>1355</v>
      </c>
      <c r="F564" t="s">
        <v>1356</v>
      </c>
      <c r="G564" t="str">
        <f>"00018143"</f>
        <v>00018143</v>
      </c>
      <c r="H564" t="s">
        <v>1357</v>
      </c>
      <c r="I564">
        <v>0</v>
      </c>
      <c r="J564">
        <v>0</v>
      </c>
      <c r="K564">
        <v>0</v>
      </c>
      <c r="L564">
        <v>0</v>
      </c>
      <c r="M564">
        <v>0</v>
      </c>
      <c r="N564">
        <v>30</v>
      </c>
      <c r="O564">
        <v>0</v>
      </c>
      <c r="P564">
        <v>50</v>
      </c>
      <c r="Q564">
        <v>0</v>
      </c>
      <c r="R564">
        <v>0</v>
      </c>
      <c r="S564">
        <v>0</v>
      </c>
      <c r="T564">
        <v>0</v>
      </c>
      <c r="U564">
        <v>0</v>
      </c>
      <c r="V564">
        <v>84</v>
      </c>
      <c r="W564">
        <v>588</v>
      </c>
      <c r="X564">
        <v>0</v>
      </c>
      <c r="Z564">
        <v>0</v>
      </c>
      <c r="AA564">
        <v>0</v>
      </c>
      <c r="AB564">
        <v>0</v>
      </c>
      <c r="AC564">
        <v>0</v>
      </c>
      <c r="AD564" t="s">
        <v>1358</v>
      </c>
    </row>
    <row r="565" spans="1:30" x14ac:dyDescent="0.25">
      <c r="H565" t="s">
        <v>1359</v>
      </c>
    </row>
    <row r="566" spans="1:30" x14ac:dyDescent="0.25">
      <c r="A566">
        <v>280</v>
      </c>
      <c r="B566">
        <v>101</v>
      </c>
      <c r="C566" t="s">
        <v>1360</v>
      </c>
      <c r="D566" t="s">
        <v>46</v>
      </c>
      <c r="E566" t="s">
        <v>60</v>
      </c>
      <c r="F566" t="s">
        <v>1361</v>
      </c>
      <c r="G566" t="str">
        <f>"201409000355"</f>
        <v>201409000355</v>
      </c>
      <c r="H566" t="s">
        <v>589</v>
      </c>
      <c r="I566">
        <v>0</v>
      </c>
      <c r="J566">
        <v>0</v>
      </c>
      <c r="K566">
        <v>0</v>
      </c>
      <c r="L566">
        <v>0</v>
      </c>
      <c r="M566">
        <v>0</v>
      </c>
      <c r="N566">
        <v>30</v>
      </c>
      <c r="O566">
        <v>0</v>
      </c>
      <c r="P566">
        <v>0</v>
      </c>
      <c r="Q566">
        <v>0</v>
      </c>
      <c r="R566">
        <v>0</v>
      </c>
      <c r="S566">
        <v>0</v>
      </c>
      <c r="T566">
        <v>0</v>
      </c>
      <c r="U566">
        <v>0</v>
      </c>
      <c r="V566">
        <v>84</v>
      </c>
      <c r="W566">
        <v>588</v>
      </c>
      <c r="X566">
        <v>0</v>
      </c>
      <c r="Z566">
        <v>0</v>
      </c>
      <c r="AA566">
        <v>0</v>
      </c>
      <c r="AB566">
        <v>0</v>
      </c>
      <c r="AC566">
        <v>0</v>
      </c>
      <c r="AD566" t="s">
        <v>1362</v>
      </c>
    </row>
    <row r="567" spans="1:30" x14ac:dyDescent="0.25">
      <c r="H567" t="s">
        <v>1363</v>
      </c>
    </row>
    <row r="568" spans="1:30" x14ac:dyDescent="0.25">
      <c r="A568">
        <v>281</v>
      </c>
      <c r="B568">
        <v>2849</v>
      </c>
      <c r="C568" t="s">
        <v>1364</v>
      </c>
      <c r="D568" t="s">
        <v>887</v>
      </c>
      <c r="E568" t="s">
        <v>60</v>
      </c>
      <c r="F568" t="s">
        <v>1365</v>
      </c>
      <c r="G568" t="str">
        <f>"201410003871"</f>
        <v>201410003871</v>
      </c>
      <c r="H568" t="s">
        <v>491</v>
      </c>
      <c r="I568">
        <v>0</v>
      </c>
      <c r="J568">
        <v>0</v>
      </c>
      <c r="K568">
        <v>0</v>
      </c>
      <c r="L568">
        <v>200</v>
      </c>
      <c r="M568">
        <v>0</v>
      </c>
      <c r="N568">
        <v>70</v>
      </c>
      <c r="O568">
        <v>30</v>
      </c>
      <c r="P568">
        <v>0</v>
      </c>
      <c r="Q568">
        <v>0</v>
      </c>
      <c r="R568">
        <v>0</v>
      </c>
      <c r="S568">
        <v>0</v>
      </c>
      <c r="T568">
        <v>0</v>
      </c>
      <c r="U568">
        <v>0</v>
      </c>
      <c r="V568">
        <v>49</v>
      </c>
      <c r="W568">
        <v>343</v>
      </c>
      <c r="X568">
        <v>0</v>
      </c>
      <c r="Z568">
        <v>0</v>
      </c>
      <c r="AA568">
        <v>0</v>
      </c>
      <c r="AB568">
        <v>0</v>
      </c>
      <c r="AC568">
        <v>0</v>
      </c>
      <c r="AD568" t="s">
        <v>1366</v>
      </c>
    </row>
    <row r="569" spans="1:30" x14ac:dyDescent="0.25">
      <c r="H569">
        <v>1027</v>
      </c>
    </row>
    <row r="570" spans="1:30" x14ac:dyDescent="0.25">
      <c r="A570">
        <v>282</v>
      </c>
      <c r="B570">
        <v>4731</v>
      </c>
      <c r="C570" t="s">
        <v>1367</v>
      </c>
      <c r="D570" t="s">
        <v>53</v>
      </c>
      <c r="E570" t="s">
        <v>60</v>
      </c>
      <c r="F570" t="s">
        <v>1368</v>
      </c>
      <c r="G570" t="str">
        <f>"00012359"</f>
        <v>00012359</v>
      </c>
      <c r="H570" t="s">
        <v>747</v>
      </c>
      <c r="I570">
        <v>0</v>
      </c>
      <c r="J570">
        <v>0</v>
      </c>
      <c r="K570">
        <v>0</v>
      </c>
      <c r="L570">
        <v>0</v>
      </c>
      <c r="M570">
        <v>0</v>
      </c>
      <c r="N570">
        <v>70</v>
      </c>
      <c r="O570">
        <v>0</v>
      </c>
      <c r="P570">
        <v>0</v>
      </c>
      <c r="Q570">
        <v>0</v>
      </c>
      <c r="R570">
        <v>0</v>
      </c>
      <c r="S570">
        <v>0</v>
      </c>
      <c r="T570">
        <v>0</v>
      </c>
      <c r="U570">
        <v>0</v>
      </c>
      <c r="V570">
        <v>84</v>
      </c>
      <c r="W570">
        <v>588</v>
      </c>
      <c r="X570">
        <v>0</v>
      </c>
      <c r="Z570">
        <v>0</v>
      </c>
      <c r="AA570">
        <v>0</v>
      </c>
      <c r="AB570">
        <v>0</v>
      </c>
      <c r="AC570">
        <v>0</v>
      </c>
      <c r="AD570" t="s">
        <v>1369</v>
      </c>
    </row>
    <row r="571" spans="1:30" x14ac:dyDescent="0.25">
      <c r="H571" t="s">
        <v>1370</v>
      </c>
    </row>
    <row r="572" spans="1:30" x14ac:dyDescent="0.25">
      <c r="A572">
        <v>283</v>
      </c>
      <c r="B572">
        <v>1587</v>
      </c>
      <c r="C572" t="s">
        <v>1371</v>
      </c>
      <c r="D572" t="s">
        <v>1038</v>
      </c>
      <c r="E572" t="s">
        <v>33</v>
      </c>
      <c r="F572" t="s">
        <v>1372</v>
      </c>
      <c r="G572" t="str">
        <f>"201410008944"</f>
        <v>201410008944</v>
      </c>
      <c r="H572" t="s">
        <v>711</v>
      </c>
      <c r="I572">
        <v>0</v>
      </c>
      <c r="J572">
        <v>0</v>
      </c>
      <c r="K572">
        <v>0</v>
      </c>
      <c r="L572">
        <v>0</v>
      </c>
      <c r="M572">
        <v>0</v>
      </c>
      <c r="N572">
        <v>30</v>
      </c>
      <c r="O572">
        <v>0</v>
      </c>
      <c r="P572">
        <v>0</v>
      </c>
      <c r="Q572">
        <v>0</v>
      </c>
      <c r="R572">
        <v>0</v>
      </c>
      <c r="S572">
        <v>0</v>
      </c>
      <c r="T572">
        <v>0</v>
      </c>
      <c r="U572">
        <v>0</v>
      </c>
      <c r="V572">
        <v>84</v>
      </c>
      <c r="W572">
        <v>588</v>
      </c>
      <c r="X572">
        <v>0</v>
      </c>
      <c r="Z572">
        <v>0</v>
      </c>
      <c r="AA572">
        <v>0</v>
      </c>
      <c r="AB572">
        <v>0</v>
      </c>
      <c r="AC572">
        <v>0</v>
      </c>
      <c r="AD572" t="s">
        <v>1373</v>
      </c>
    </row>
    <row r="573" spans="1:30" x14ac:dyDescent="0.25">
      <c r="H573" t="s">
        <v>1374</v>
      </c>
    </row>
    <row r="574" spans="1:30" x14ac:dyDescent="0.25">
      <c r="A574">
        <v>284</v>
      </c>
      <c r="B574">
        <v>628</v>
      </c>
      <c r="C574" t="s">
        <v>1375</v>
      </c>
      <c r="D574" t="s">
        <v>40</v>
      </c>
      <c r="E574" t="s">
        <v>137</v>
      </c>
      <c r="F574" t="s">
        <v>1376</v>
      </c>
      <c r="G574" t="str">
        <f>"201409005827"</f>
        <v>201409005827</v>
      </c>
      <c r="H574" t="s">
        <v>1377</v>
      </c>
      <c r="I574">
        <v>0</v>
      </c>
      <c r="J574">
        <v>0</v>
      </c>
      <c r="K574">
        <v>0</v>
      </c>
      <c r="L574">
        <v>0</v>
      </c>
      <c r="M574">
        <v>0</v>
      </c>
      <c r="N574">
        <v>70</v>
      </c>
      <c r="O574">
        <v>30</v>
      </c>
      <c r="P574">
        <v>30</v>
      </c>
      <c r="Q574">
        <v>0</v>
      </c>
      <c r="R574">
        <v>0</v>
      </c>
      <c r="S574">
        <v>0</v>
      </c>
      <c r="T574">
        <v>0</v>
      </c>
      <c r="U574">
        <v>0</v>
      </c>
      <c r="V574">
        <v>84</v>
      </c>
      <c r="W574">
        <v>588</v>
      </c>
      <c r="X574">
        <v>0</v>
      </c>
      <c r="Z574">
        <v>0</v>
      </c>
      <c r="AA574">
        <v>0</v>
      </c>
      <c r="AB574">
        <v>0</v>
      </c>
      <c r="AC574">
        <v>0</v>
      </c>
      <c r="AD574" t="s">
        <v>1378</v>
      </c>
    </row>
    <row r="575" spans="1:30" x14ac:dyDescent="0.25">
      <c r="H575" t="s">
        <v>1379</v>
      </c>
    </row>
    <row r="576" spans="1:30" x14ac:dyDescent="0.25">
      <c r="A576">
        <v>285</v>
      </c>
      <c r="B576">
        <v>1056</v>
      </c>
      <c r="C576" t="s">
        <v>1380</v>
      </c>
      <c r="D576" t="s">
        <v>100</v>
      </c>
      <c r="E576" t="s">
        <v>1381</v>
      </c>
      <c r="F576" t="s">
        <v>1382</v>
      </c>
      <c r="G576" t="str">
        <f>"201504000390"</f>
        <v>201504000390</v>
      </c>
      <c r="H576" t="s">
        <v>491</v>
      </c>
      <c r="I576">
        <v>0</v>
      </c>
      <c r="J576">
        <v>0</v>
      </c>
      <c r="K576">
        <v>0</v>
      </c>
      <c r="L576">
        <v>0</v>
      </c>
      <c r="M576">
        <v>0</v>
      </c>
      <c r="N576">
        <v>50</v>
      </c>
      <c r="O576">
        <v>0</v>
      </c>
      <c r="P576">
        <v>0</v>
      </c>
      <c r="Q576">
        <v>0</v>
      </c>
      <c r="R576">
        <v>0</v>
      </c>
      <c r="S576">
        <v>0</v>
      </c>
      <c r="T576">
        <v>0</v>
      </c>
      <c r="U576">
        <v>0</v>
      </c>
      <c r="V576">
        <v>84</v>
      </c>
      <c r="W576">
        <v>588</v>
      </c>
      <c r="X576">
        <v>0</v>
      </c>
      <c r="Z576">
        <v>0</v>
      </c>
      <c r="AA576">
        <v>0</v>
      </c>
      <c r="AB576">
        <v>0</v>
      </c>
      <c r="AC576">
        <v>0</v>
      </c>
      <c r="AD576" t="s">
        <v>1383</v>
      </c>
    </row>
    <row r="577" spans="1:30" x14ac:dyDescent="0.25">
      <c r="H577" t="s">
        <v>1384</v>
      </c>
    </row>
    <row r="578" spans="1:30" x14ac:dyDescent="0.25">
      <c r="A578">
        <v>286</v>
      </c>
      <c r="B578">
        <v>1556</v>
      </c>
      <c r="C578" t="s">
        <v>1385</v>
      </c>
      <c r="D578" t="s">
        <v>32</v>
      </c>
      <c r="E578" t="s">
        <v>127</v>
      </c>
      <c r="F578" t="s">
        <v>1386</v>
      </c>
      <c r="G578" t="str">
        <f>"201406002921"</f>
        <v>201406002921</v>
      </c>
      <c r="H578" t="s">
        <v>424</v>
      </c>
      <c r="I578">
        <v>0</v>
      </c>
      <c r="J578">
        <v>0</v>
      </c>
      <c r="K578">
        <v>0</v>
      </c>
      <c r="L578">
        <v>0</v>
      </c>
      <c r="M578">
        <v>0</v>
      </c>
      <c r="N578">
        <v>70</v>
      </c>
      <c r="O578">
        <v>0</v>
      </c>
      <c r="P578">
        <v>0</v>
      </c>
      <c r="Q578">
        <v>0</v>
      </c>
      <c r="R578">
        <v>0</v>
      </c>
      <c r="S578">
        <v>0</v>
      </c>
      <c r="T578">
        <v>0</v>
      </c>
      <c r="U578">
        <v>0</v>
      </c>
      <c r="V578">
        <v>78</v>
      </c>
      <c r="W578">
        <v>546</v>
      </c>
      <c r="X578">
        <v>0</v>
      </c>
      <c r="Z578">
        <v>0</v>
      </c>
      <c r="AA578">
        <v>0</v>
      </c>
      <c r="AB578">
        <v>0</v>
      </c>
      <c r="AC578">
        <v>0</v>
      </c>
      <c r="AD578" t="s">
        <v>1387</v>
      </c>
    </row>
    <row r="579" spans="1:30" x14ac:dyDescent="0.25">
      <c r="H579" t="s">
        <v>1388</v>
      </c>
    </row>
    <row r="580" spans="1:30" x14ac:dyDescent="0.25">
      <c r="A580">
        <v>287</v>
      </c>
      <c r="B580">
        <v>3479</v>
      </c>
      <c r="C580" t="s">
        <v>1389</v>
      </c>
      <c r="D580" t="s">
        <v>231</v>
      </c>
      <c r="E580" t="s">
        <v>202</v>
      </c>
      <c r="F580" t="s">
        <v>1390</v>
      </c>
      <c r="G580" t="str">
        <f>"201410009438"</f>
        <v>201410009438</v>
      </c>
      <c r="H580" t="s">
        <v>914</v>
      </c>
      <c r="I580">
        <v>0</v>
      </c>
      <c r="J580">
        <v>0</v>
      </c>
      <c r="K580">
        <v>0</v>
      </c>
      <c r="L580">
        <v>0</v>
      </c>
      <c r="M580">
        <v>0</v>
      </c>
      <c r="N580">
        <v>50</v>
      </c>
      <c r="O580">
        <v>0</v>
      </c>
      <c r="P580">
        <v>0</v>
      </c>
      <c r="Q580">
        <v>0</v>
      </c>
      <c r="R580">
        <v>0</v>
      </c>
      <c r="S580">
        <v>0</v>
      </c>
      <c r="T580">
        <v>0</v>
      </c>
      <c r="U580">
        <v>0</v>
      </c>
      <c r="V580">
        <v>84</v>
      </c>
      <c r="W580">
        <v>588</v>
      </c>
      <c r="X580">
        <v>0</v>
      </c>
      <c r="Z580">
        <v>0</v>
      </c>
      <c r="AA580">
        <v>0</v>
      </c>
      <c r="AB580">
        <v>0</v>
      </c>
      <c r="AC580">
        <v>0</v>
      </c>
      <c r="AD580" t="s">
        <v>1387</v>
      </c>
    </row>
    <row r="581" spans="1:30" x14ac:dyDescent="0.25">
      <c r="H581" t="s">
        <v>1391</v>
      </c>
    </row>
    <row r="582" spans="1:30" x14ac:dyDescent="0.25">
      <c r="A582">
        <v>288</v>
      </c>
      <c r="B582">
        <v>682</v>
      </c>
      <c r="C582" t="s">
        <v>1392</v>
      </c>
      <c r="D582" t="s">
        <v>1393</v>
      </c>
      <c r="E582" t="s">
        <v>127</v>
      </c>
      <c r="F582" t="s">
        <v>1394</v>
      </c>
      <c r="G582" t="str">
        <f>"201402006906"</f>
        <v>201402006906</v>
      </c>
      <c r="H582" t="s">
        <v>574</v>
      </c>
      <c r="I582">
        <v>0</v>
      </c>
      <c r="J582">
        <v>0</v>
      </c>
      <c r="K582">
        <v>0</v>
      </c>
      <c r="L582">
        <v>0</v>
      </c>
      <c r="M582">
        <v>0</v>
      </c>
      <c r="N582">
        <v>50</v>
      </c>
      <c r="O582">
        <v>0</v>
      </c>
      <c r="P582">
        <v>0</v>
      </c>
      <c r="Q582">
        <v>0</v>
      </c>
      <c r="R582">
        <v>0</v>
      </c>
      <c r="S582">
        <v>0</v>
      </c>
      <c r="T582">
        <v>0</v>
      </c>
      <c r="U582">
        <v>0</v>
      </c>
      <c r="V582">
        <v>84</v>
      </c>
      <c r="W582">
        <v>588</v>
      </c>
      <c r="X582">
        <v>0</v>
      </c>
      <c r="Z582">
        <v>0</v>
      </c>
      <c r="AA582">
        <v>0</v>
      </c>
      <c r="AB582">
        <v>0</v>
      </c>
      <c r="AC582">
        <v>0</v>
      </c>
      <c r="AD582" t="s">
        <v>1395</v>
      </c>
    </row>
    <row r="583" spans="1:30" x14ac:dyDescent="0.25">
      <c r="H583" t="s">
        <v>1391</v>
      </c>
    </row>
    <row r="584" spans="1:30" x14ac:dyDescent="0.25">
      <c r="A584">
        <v>289</v>
      </c>
      <c r="B584">
        <v>4190</v>
      </c>
      <c r="C584" t="s">
        <v>1396</v>
      </c>
      <c r="D584" t="s">
        <v>175</v>
      </c>
      <c r="E584" t="s">
        <v>40</v>
      </c>
      <c r="F584" t="s">
        <v>1397</v>
      </c>
      <c r="G584" t="str">
        <f>"00114348"</f>
        <v>00114348</v>
      </c>
      <c r="H584" t="s">
        <v>1398</v>
      </c>
      <c r="I584">
        <v>0</v>
      </c>
      <c r="J584">
        <v>0</v>
      </c>
      <c r="K584">
        <v>0</v>
      </c>
      <c r="L584">
        <v>0</v>
      </c>
      <c r="M584">
        <v>100</v>
      </c>
      <c r="N584">
        <v>70</v>
      </c>
      <c r="O584">
        <v>0</v>
      </c>
      <c r="P584">
        <v>0</v>
      </c>
      <c r="Q584">
        <v>0</v>
      </c>
      <c r="R584">
        <v>0</v>
      </c>
      <c r="S584">
        <v>0</v>
      </c>
      <c r="T584">
        <v>0</v>
      </c>
      <c r="U584">
        <v>0</v>
      </c>
      <c r="V584">
        <v>84</v>
      </c>
      <c r="W584">
        <v>588</v>
      </c>
      <c r="X584">
        <v>0</v>
      </c>
      <c r="Z584">
        <v>0</v>
      </c>
      <c r="AA584">
        <v>0</v>
      </c>
      <c r="AB584">
        <v>0</v>
      </c>
      <c r="AC584">
        <v>0</v>
      </c>
      <c r="AD584" t="s">
        <v>1399</v>
      </c>
    </row>
    <row r="585" spans="1:30" x14ac:dyDescent="0.25">
      <c r="H585" t="s">
        <v>1400</v>
      </c>
    </row>
    <row r="586" spans="1:30" x14ac:dyDescent="0.25">
      <c r="A586">
        <v>290</v>
      </c>
      <c r="B586">
        <v>2672</v>
      </c>
      <c r="C586" t="s">
        <v>1401</v>
      </c>
      <c r="D586" t="s">
        <v>137</v>
      </c>
      <c r="E586" t="s">
        <v>175</v>
      </c>
      <c r="F586" t="s">
        <v>1402</v>
      </c>
      <c r="G586" t="str">
        <f>"200809000080"</f>
        <v>200809000080</v>
      </c>
      <c r="H586" t="s">
        <v>1249</v>
      </c>
      <c r="I586">
        <v>0</v>
      </c>
      <c r="J586">
        <v>0</v>
      </c>
      <c r="K586">
        <v>0</v>
      </c>
      <c r="L586">
        <v>0</v>
      </c>
      <c r="M586">
        <v>0</v>
      </c>
      <c r="N586">
        <v>30</v>
      </c>
      <c r="O586">
        <v>0</v>
      </c>
      <c r="P586">
        <v>0</v>
      </c>
      <c r="Q586">
        <v>0</v>
      </c>
      <c r="R586">
        <v>0</v>
      </c>
      <c r="S586">
        <v>0</v>
      </c>
      <c r="T586">
        <v>0</v>
      </c>
      <c r="U586">
        <v>0</v>
      </c>
      <c r="V586">
        <v>84</v>
      </c>
      <c r="W586">
        <v>588</v>
      </c>
      <c r="X586">
        <v>0</v>
      </c>
      <c r="Z586">
        <v>0</v>
      </c>
      <c r="AA586">
        <v>0</v>
      </c>
      <c r="AB586">
        <v>0</v>
      </c>
      <c r="AC586">
        <v>0</v>
      </c>
      <c r="AD586" t="s">
        <v>1403</v>
      </c>
    </row>
    <row r="587" spans="1:30" x14ac:dyDescent="0.25">
      <c r="H587" t="s">
        <v>1404</v>
      </c>
    </row>
    <row r="588" spans="1:30" x14ac:dyDescent="0.25">
      <c r="A588">
        <v>291</v>
      </c>
      <c r="B588">
        <v>1706</v>
      </c>
      <c r="C588" t="s">
        <v>1405</v>
      </c>
      <c r="D588" t="s">
        <v>53</v>
      </c>
      <c r="E588" t="s">
        <v>94</v>
      </c>
      <c r="F588" t="s">
        <v>1406</v>
      </c>
      <c r="G588" t="str">
        <f>"201402010849"</f>
        <v>201402010849</v>
      </c>
      <c r="H588" t="s">
        <v>529</v>
      </c>
      <c r="I588">
        <v>0</v>
      </c>
      <c r="J588">
        <v>0</v>
      </c>
      <c r="K588">
        <v>0</v>
      </c>
      <c r="L588">
        <v>0</v>
      </c>
      <c r="M588">
        <v>0</v>
      </c>
      <c r="N588">
        <v>30</v>
      </c>
      <c r="O588">
        <v>0</v>
      </c>
      <c r="P588">
        <v>0</v>
      </c>
      <c r="Q588">
        <v>0</v>
      </c>
      <c r="R588">
        <v>0</v>
      </c>
      <c r="S588">
        <v>0</v>
      </c>
      <c r="T588">
        <v>0</v>
      </c>
      <c r="U588">
        <v>0</v>
      </c>
      <c r="V588">
        <v>76</v>
      </c>
      <c r="W588">
        <v>532</v>
      </c>
      <c r="X588">
        <v>0</v>
      </c>
      <c r="Z588">
        <v>0</v>
      </c>
      <c r="AA588">
        <v>0</v>
      </c>
      <c r="AB588">
        <v>0</v>
      </c>
      <c r="AC588">
        <v>0</v>
      </c>
      <c r="AD588" t="s">
        <v>1407</v>
      </c>
    </row>
    <row r="589" spans="1:30" x14ac:dyDescent="0.25">
      <c r="H589" t="s">
        <v>1408</v>
      </c>
    </row>
    <row r="590" spans="1:30" x14ac:dyDescent="0.25">
      <c r="A590">
        <v>292</v>
      </c>
      <c r="B590">
        <v>2306</v>
      </c>
      <c r="C590" t="s">
        <v>1409</v>
      </c>
      <c r="D590" t="s">
        <v>20</v>
      </c>
      <c r="E590" t="s">
        <v>138</v>
      </c>
      <c r="F590" t="s">
        <v>1410</v>
      </c>
      <c r="G590" t="str">
        <f>"201409000690"</f>
        <v>201409000690</v>
      </c>
      <c r="H590" t="s">
        <v>689</v>
      </c>
      <c r="I590">
        <v>0</v>
      </c>
      <c r="J590">
        <v>0</v>
      </c>
      <c r="K590">
        <v>0</v>
      </c>
      <c r="L590">
        <v>0</v>
      </c>
      <c r="M590">
        <v>0</v>
      </c>
      <c r="N590">
        <v>50</v>
      </c>
      <c r="O590">
        <v>0</v>
      </c>
      <c r="P590">
        <v>0</v>
      </c>
      <c r="Q590">
        <v>0</v>
      </c>
      <c r="R590">
        <v>0</v>
      </c>
      <c r="S590">
        <v>0</v>
      </c>
      <c r="T590">
        <v>0</v>
      </c>
      <c r="U590">
        <v>0</v>
      </c>
      <c r="V590">
        <v>76</v>
      </c>
      <c r="W590">
        <v>532</v>
      </c>
      <c r="X590">
        <v>0</v>
      </c>
      <c r="Z590">
        <v>1</v>
      </c>
      <c r="AA590">
        <v>0</v>
      </c>
      <c r="AB590">
        <v>4</v>
      </c>
      <c r="AC590">
        <v>68</v>
      </c>
      <c r="AD590" t="s">
        <v>1411</v>
      </c>
    </row>
    <row r="591" spans="1:30" x14ac:dyDescent="0.25">
      <c r="H591" t="s">
        <v>1412</v>
      </c>
    </row>
    <row r="592" spans="1:30" x14ac:dyDescent="0.25">
      <c r="A592">
        <v>293</v>
      </c>
      <c r="B592">
        <v>5032</v>
      </c>
      <c r="C592" t="s">
        <v>1413</v>
      </c>
      <c r="D592" t="s">
        <v>1328</v>
      </c>
      <c r="E592" t="s">
        <v>202</v>
      </c>
      <c r="F592" t="s">
        <v>1414</v>
      </c>
      <c r="G592" t="str">
        <f>"00366235"</f>
        <v>00366235</v>
      </c>
      <c r="H592" t="s">
        <v>1415</v>
      </c>
      <c r="I592">
        <v>0</v>
      </c>
      <c r="J592">
        <v>0</v>
      </c>
      <c r="K592">
        <v>0</v>
      </c>
      <c r="L592">
        <v>0</v>
      </c>
      <c r="M592">
        <v>0</v>
      </c>
      <c r="N592">
        <v>70</v>
      </c>
      <c r="O592">
        <v>0</v>
      </c>
      <c r="P592">
        <v>30</v>
      </c>
      <c r="Q592">
        <v>0</v>
      </c>
      <c r="R592">
        <v>0</v>
      </c>
      <c r="S592">
        <v>0</v>
      </c>
      <c r="T592">
        <v>0</v>
      </c>
      <c r="U592">
        <v>0</v>
      </c>
      <c r="V592">
        <v>84</v>
      </c>
      <c r="W592">
        <v>588</v>
      </c>
      <c r="X592">
        <v>0</v>
      </c>
      <c r="Z592">
        <v>0</v>
      </c>
      <c r="AA592">
        <v>0</v>
      </c>
      <c r="AB592">
        <v>0</v>
      </c>
      <c r="AC592">
        <v>0</v>
      </c>
      <c r="AD592" t="s">
        <v>1416</v>
      </c>
    </row>
    <row r="593" spans="1:30" x14ac:dyDescent="0.25">
      <c r="H593" t="s">
        <v>1417</v>
      </c>
    </row>
    <row r="594" spans="1:30" x14ac:dyDescent="0.25">
      <c r="A594">
        <v>294</v>
      </c>
      <c r="B594">
        <v>2133</v>
      </c>
      <c r="C594" t="s">
        <v>1418</v>
      </c>
      <c r="D594" t="s">
        <v>303</v>
      </c>
      <c r="E594" t="s">
        <v>137</v>
      </c>
      <c r="F594" t="s">
        <v>1419</v>
      </c>
      <c r="G594" t="str">
        <f>"200809000568"</f>
        <v>200809000568</v>
      </c>
      <c r="H594" t="s">
        <v>344</v>
      </c>
      <c r="I594">
        <v>0</v>
      </c>
      <c r="J594">
        <v>0</v>
      </c>
      <c r="K594">
        <v>0</v>
      </c>
      <c r="L594">
        <v>0</v>
      </c>
      <c r="M594">
        <v>0</v>
      </c>
      <c r="N594">
        <v>70</v>
      </c>
      <c r="O594">
        <v>50</v>
      </c>
      <c r="P594">
        <v>0</v>
      </c>
      <c r="Q594">
        <v>0</v>
      </c>
      <c r="R594">
        <v>0</v>
      </c>
      <c r="S594">
        <v>0</v>
      </c>
      <c r="T594">
        <v>0</v>
      </c>
      <c r="U594">
        <v>0</v>
      </c>
      <c r="V594">
        <v>65</v>
      </c>
      <c r="W594">
        <v>455</v>
      </c>
      <c r="X594">
        <v>0</v>
      </c>
      <c r="Z594">
        <v>0</v>
      </c>
      <c r="AA594">
        <v>0</v>
      </c>
      <c r="AB594">
        <v>0</v>
      </c>
      <c r="AC594">
        <v>0</v>
      </c>
      <c r="AD594" t="s">
        <v>1420</v>
      </c>
    </row>
    <row r="595" spans="1:30" x14ac:dyDescent="0.25">
      <c r="H595" t="s">
        <v>1421</v>
      </c>
    </row>
    <row r="596" spans="1:30" x14ac:dyDescent="0.25">
      <c r="A596">
        <v>295</v>
      </c>
      <c r="B596">
        <v>4445</v>
      </c>
      <c r="C596" t="s">
        <v>1422</v>
      </c>
      <c r="D596" t="s">
        <v>54</v>
      </c>
      <c r="E596" t="s">
        <v>81</v>
      </c>
      <c r="F596" t="s">
        <v>1423</v>
      </c>
      <c r="G596" t="str">
        <f>"00286278"</f>
        <v>00286278</v>
      </c>
      <c r="H596" t="s">
        <v>209</v>
      </c>
      <c r="I596">
        <v>0</v>
      </c>
      <c r="J596">
        <v>0</v>
      </c>
      <c r="K596">
        <v>0</v>
      </c>
      <c r="L596">
        <v>0</v>
      </c>
      <c r="M596">
        <v>0</v>
      </c>
      <c r="N596">
        <v>70</v>
      </c>
      <c r="O596">
        <v>0</v>
      </c>
      <c r="P596">
        <v>0</v>
      </c>
      <c r="Q596">
        <v>0</v>
      </c>
      <c r="R596">
        <v>0</v>
      </c>
      <c r="S596">
        <v>0</v>
      </c>
      <c r="T596">
        <v>0</v>
      </c>
      <c r="U596">
        <v>0</v>
      </c>
      <c r="V596">
        <v>84</v>
      </c>
      <c r="W596">
        <v>588</v>
      </c>
      <c r="X596">
        <v>0</v>
      </c>
      <c r="Z596">
        <v>0</v>
      </c>
      <c r="AA596">
        <v>0</v>
      </c>
      <c r="AB596">
        <v>0</v>
      </c>
      <c r="AC596">
        <v>0</v>
      </c>
      <c r="AD596" t="s">
        <v>1424</v>
      </c>
    </row>
    <row r="597" spans="1:30" x14ac:dyDescent="0.25">
      <c r="H597" t="s">
        <v>1425</v>
      </c>
    </row>
    <row r="598" spans="1:30" x14ac:dyDescent="0.25">
      <c r="A598">
        <v>296</v>
      </c>
      <c r="B598">
        <v>2550</v>
      </c>
      <c r="C598" t="s">
        <v>1426</v>
      </c>
      <c r="D598" t="s">
        <v>54</v>
      </c>
      <c r="E598" t="s">
        <v>175</v>
      </c>
      <c r="F598" t="s">
        <v>1427</v>
      </c>
      <c r="G598" t="str">
        <f>"201103000316"</f>
        <v>201103000316</v>
      </c>
      <c r="H598">
        <v>759</v>
      </c>
      <c r="I598">
        <v>0</v>
      </c>
      <c r="J598">
        <v>0</v>
      </c>
      <c r="K598">
        <v>0</v>
      </c>
      <c r="L598">
        <v>0</v>
      </c>
      <c r="M598">
        <v>0</v>
      </c>
      <c r="N598">
        <v>30</v>
      </c>
      <c r="O598">
        <v>0</v>
      </c>
      <c r="P598">
        <v>0</v>
      </c>
      <c r="Q598">
        <v>0</v>
      </c>
      <c r="R598">
        <v>0</v>
      </c>
      <c r="S598">
        <v>0</v>
      </c>
      <c r="T598">
        <v>0</v>
      </c>
      <c r="U598">
        <v>0</v>
      </c>
      <c r="V598">
        <v>84</v>
      </c>
      <c r="W598">
        <v>588</v>
      </c>
      <c r="X598">
        <v>0</v>
      </c>
      <c r="Z598">
        <v>0</v>
      </c>
      <c r="AA598">
        <v>0</v>
      </c>
      <c r="AB598">
        <v>0</v>
      </c>
      <c r="AC598">
        <v>0</v>
      </c>
      <c r="AD598">
        <v>1377</v>
      </c>
    </row>
    <row r="599" spans="1:30" x14ac:dyDescent="0.25">
      <c r="H599" t="s">
        <v>1428</v>
      </c>
    </row>
    <row r="600" spans="1:30" x14ac:dyDescent="0.25">
      <c r="A600">
        <v>297</v>
      </c>
      <c r="B600">
        <v>3572</v>
      </c>
      <c r="C600" t="s">
        <v>1429</v>
      </c>
      <c r="D600" t="s">
        <v>1430</v>
      </c>
      <c r="E600" t="s">
        <v>548</v>
      </c>
      <c r="F600" t="s">
        <v>1431</v>
      </c>
      <c r="G600" t="str">
        <f>"201410002857"</f>
        <v>201410002857</v>
      </c>
      <c r="H600">
        <v>726</v>
      </c>
      <c r="I600">
        <v>0</v>
      </c>
      <c r="J600">
        <v>0</v>
      </c>
      <c r="K600">
        <v>0</v>
      </c>
      <c r="L600">
        <v>0</v>
      </c>
      <c r="M600">
        <v>0</v>
      </c>
      <c r="N600">
        <v>30</v>
      </c>
      <c r="O600">
        <v>0</v>
      </c>
      <c r="P600">
        <v>30</v>
      </c>
      <c r="Q600">
        <v>0</v>
      </c>
      <c r="R600">
        <v>0</v>
      </c>
      <c r="S600">
        <v>0</v>
      </c>
      <c r="T600">
        <v>0</v>
      </c>
      <c r="U600">
        <v>0</v>
      </c>
      <c r="V600">
        <v>84</v>
      </c>
      <c r="W600">
        <v>588</v>
      </c>
      <c r="X600">
        <v>0</v>
      </c>
      <c r="Z600">
        <v>0</v>
      </c>
      <c r="AA600">
        <v>0</v>
      </c>
      <c r="AB600">
        <v>0</v>
      </c>
      <c r="AC600">
        <v>0</v>
      </c>
      <c r="AD600">
        <v>1374</v>
      </c>
    </row>
    <row r="601" spans="1:30" x14ac:dyDescent="0.25">
      <c r="H601" t="s">
        <v>1432</v>
      </c>
    </row>
    <row r="602" spans="1:30" x14ac:dyDescent="0.25">
      <c r="A602">
        <v>298</v>
      </c>
      <c r="B602">
        <v>783</v>
      </c>
      <c r="C602" t="s">
        <v>1433</v>
      </c>
      <c r="D602" t="s">
        <v>53</v>
      </c>
      <c r="E602" t="s">
        <v>104</v>
      </c>
      <c r="F602" t="s">
        <v>1434</v>
      </c>
      <c r="G602" t="str">
        <f>"201409002626"</f>
        <v>201409002626</v>
      </c>
      <c r="H602">
        <v>715</v>
      </c>
      <c r="I602">
        <v>0</v>
      </c>
      <c r="J602">
        <v>0</v>
      </c>
      <c r="K602">
        <v>0</v>
      </c>
      <c r="L602">
        <v>0</v>
      </c>
      <c r="M602">
        <v>0</v>
      </c>
      <c r="N602">
        <v>70</v>
      </c>
      <c r="O602">
        <v>0</v>
      </c>
      <c r="P602">
        <v>0</v>
      </c>
      <c r="Q602">
        <v>0</v>
      </c>
      <c r="R602">
        <v>0</v>
      </c>
      <c r="S602">
        <v>0</v>
      </c>
      <c r="T602">
        <v>0</v>
      </c>
      <c r="U602">
        <v>0</v>
      </c>
      <c r="V602">
        <v>84</v>
      </c>
      <c r="W602">
        <v>588</v>
      </c>
      <c r="X602">
        <v>0</v>
      </c>
      <c r="Z602">
        <v>0</v>
      </c>
      <c r="AA602">
        <v>0</v>
      </c>
      <c r="AB602">
        <v>0</v>
      </c>
      <c r="AC602">
        <v>0</v>
      </c>
      <c r="AD602">
        <v>1373</v>
      </c>
    </row>
    <row r="603" spans="1:30" x14ac:dyDescent="0.25">
      <c r="H603" t="s">
        <v>1435</v>
      </c>
    </row>
    <row r="604" spans="1:30" x14ac:dyDescent="0.25">
      <c r="A604">
        <v>299</v>
      </c>
      <c r="B604">
        <v>1874</v>
      </c>
      <c r="C604" t="s">
        <v>676</v>
      </c>
      <c r="D604" t="s">
        <v>202</v>
      </c>
      <c r="E604" t="s">
        <v>40</v>
      </c>
      <c r="F604" t="s">
        <v>1436</v>
      </c>
      <c r="G604" t="str">
        <f>"201504002069"</f>
        <v>201504002069</v>
      </c>
      <c r="H604" t="s">
        <v>854</v>
      </c>
      <c r="I604">
        <v>0</v>
      </c>
      <c r="J604">
        <v>0</v>
      </c>
      <c r="K604">
        <v>0</v>
      </c>
      <c r="L604">
        <v>0</v>
      </c>
      <c r="M604">
        <v>0</v>
      </c>
      <c r="N604">
        <v>70</v>
      </c>
      <c r="O604">
        <v>0</v>
      </c>
      <c r="P604">
        <v>0</v>
      </c>
      <c r="Q604">
        <v>0</v>
      </c>
      <c r="R604">
        <v>0</v>
      </c>
      <c r="S604">
        <v>0</v>
      </c>
      <c r="T604">
        <v>0</v>
      </c>
      <c r="U604">
        <v>0</v>
      </c>
      <c r="V604">
        <v>84</v>
      </c>
      <c r="W604">
        <v>588</v>
      </c>
      <c r="X604">
        <v>0</v>
      </c>
      <c r="Z604">
        <v>0</v>
      </c>
      <c r="AA604">
        <v>0</v>
      </c>
      <c r="AB604">
        <v>0</v>
      </c>
      <c r="AC604">
        <v>0</v>
      </c>
      <c r="AD604" t="s">
        <v>1437</v>
      </c>
    </row>
    <row r="605" spans="1:30" x14ac:dyDescent="0.25">
      <c r="H605" t="s">
        <v>1438</v>
      </c>
    </row>
    <row r="606" spans="1:30" x14ac:dyDescent="0.25">
      <c r="A606">
        <v>300</v>
      </c>
      <c r="B606">
        <v>2105</v>
      </c>
      <c r="C606" t="s">
        <v>1439</v>
      </c>
      <c r="D606" t="s">
        <v>303</v>
      </c>
      <c r="E606" t="s">
        <v>53</v>
      </c>
      <c r="F606" t="s">
        <v>1440</v>
      </c>
      <c r="G606" t="str">
        <f>"200801001784"</f>
        <v>200801001784</v>
      </c>
      <c r="H606" t="s">
        <v>394</v>
      </c>
      <c r="I606">
        <v>0</v>
      </c>
      <c r="J606">
        <v>0</v>
      </c>
      <c r="K606">
        <v>0</v>
      </c>
      <c r="L606">
        <v>0</v>
      </c>
      <c r="M606">
        <v>0</v>
      </c>
      <c r="N606">
        <v>70</v>
      </c>
      <c r="O606">
        <v>0</v>
      </c>
      <c r="P606">
        <v>0</v>
      </c>
      <c r="Q606">
        <v>0</v>
      </c>
      <c r="R606">
        <v>0</v>
      </c>
      <c r="S606">
        <v>0</v>
      </c>
      <c r="T606">
        <v>0</v>
      </c>
      <c r="U606">
        <v>0</v>
      </c>
      <c r="V606">
        <v>84</v>
      </c>
      <c r="W606">
        <v>588</v>
      </c>
      <c r="X606">
        <v>0</v>
      </c>
      <c r="Z606">
        <v>0</v>
      </c>
      <c r="AA606">
        <v>0</v>
      </c>
      <c r="AB606">
        <v>0</v>
      </c>
      <c r="AC606">
        <v>0</v>
      </c>
      <c r="AD606" t="s">
        <v>1441</v>
      </c>
    </row>
    <row r="607" spans="1:30" x14ac:dyDescent="0.25">
      <c r="H607" t="s">
        <v>1442</v>
      </c>
    </row>
    <row r="608" spans="1:30" x14ac:dyDescent="0.25">
      <c r="A608">
        <v>301</v>
      </c>
      <c r="B608">
        <v>2508</v>
      </c>
      <c r="C608" t="s">
        <v>1443</v>
      </c>
      <c r="D608" t="s">
        <v>175</v>
      </c>
      <c r="E608" t="s">
        <v>53</v>
      </c>
      <c r="F608" t="s">
        <v>1444</v>
      </c>
      <c r="G608" t="str">
        <f>"201409004285"</f>
        <v>201409004285</v>
      </c>
      <c r="H608" t="s">
        <v>1357</v>
      </c>
      <c r="I608">
        <v>0</v>
      </c>
      <c r="J608">
        <v>0</v>
      </c>
      <c r="K608">
        <v>0</v>
      </c>
      <c r="L608">
        <v>0</v>
      </c>
      <c r="M608">
        <v>0</v>
      </c>
      <c r="N608">
        <v>50</v>
      </c>
      <c r="O608">
        <v>0</v>
      </c>
      <c r="P608">
        <v>0</v>
      </c>
      <c r="Q608">
        <v>0</v>
      </c>
      <c r="R608">
        <v>0</v>
      </c>
      <c r="S608">
        <v>0</v>
      </c>
      <c r="T608">
        <v>0</v>
      </c>
      <c r="U608">
        <v>0</v>
      </c>
      <c r="V608">
        <v>84</v>
      </c>
      <c r="W608">
        <v>588</v>
      </c>
      <c r="X608">
        <v>0</v>
      </c>
      <c r="Z608">
        <v>0</v>
      </c>
      <c r="AA608">
        <v>0</v>
      </c>
      <c r="AB608">
        <v>0</v>
      </c>
      <c r="AC608">
        <v>0</v>
      </c>
      <c r="AD608" t="s">
        <v>1445</v>
      </c>
    </row>
    <row r="609" spans="1:30" x14ac:dyDescent="0.25">
      <c r="H609" t="s">
        <v>1446</v>
      </c>
    </row>
    <row r="610" spans="1:30" x14ac:dyDescent="0.25">
      <c r="A610">
        <v>302</v>
      </c>
      <c r="B610">
        <v>4973</v>
      </c>
      <c r="C610" t="s">
        <v>1447</v>
      </c>
      <c r="D610" t="s">
        <v>196</v>
      </c>
      <c r="E610" t="s">
        <v>568</v>
      </c>
      <c r="F610" t="s">
        <v>1448</v>
      </c>
      <c r="G610" t="str">
        <f>"00359336"</f>
        <v>00359336</v>
      </c>
      <c r="H610" t="s">
        <v>706</v>
      </c>
      <c r="I610">
        <v>0</v>
      </c>
      <c r="J610">
        <v>0</v>
      </c>
      <c r="K610">
        <v>0</v>
      </c>
      <c r="L610">
        <v>0</v>
      </c>
      <c r="M610">
        <v>0</v>
      </c>
      <c r="N610">
        <v>30</v>
      </c>
      <c r="O610">
        <v>30</v>
      </c>
      <c r="P610">
        <v>0</v>
      </c>
      <c r="Q610">
        <v>0</v>
      </c>
      <c r="R610">
        <v>0</v>
      </c>
      <c r="S610">
        <v>0</v>
      </c>
      <c r="T610">
        <v>0</v>
      </c>
      <c r="U610">
        <v>0</v>
      </c>
      <c r="V610">
        <v>84</v>
      </c>
      <c r="W610">
        <v>588</v>
      </c>
      <c r="X610">
        <v>0</v>
      </c>
      <c r="Z610">
        <v>0</v>
      </c>
      <c r="AA610">
        <v>0</v>
      </c>
      <c r="AB610">
        <v>0</v>
      </c>
      <c r="AC610">
        <v>0</v>
      </c>
      <c r="AD610" t="s">
        <v>1449</v>
      </c>
    </row>
    <row r="611" spans="1:30" x14ac:dyDescent="0.25">
      <c r="H611" t="s">
        <v>1450</v>
      </c>
    </row>
    <row r="612" spans="1:30" x14ac:dyDescent="0.25">
      <c r="A612">
        <v>303</v>
      </c>
      <c r="B612">
        <v>4679</v>
      </c>
      <c r="C612" t="s">
        <v>1451</v>
      </c>
      <c r="D612" t="s">
        <v>225</v>
      </c>
      <c r="E612" t="s">
        <v>100</v>
      </c>
      <c r="F612" t="s">
        <v>1452</v>
      </c>
      <c r="G612" t="str">
        <f>"00264934"</f>
        <v>00264934</v>
      </c>
      <c r="H612" t="s">
        <v>589</v>
      </c>
      <c r="I612">
        <v>0</v>
      </c>
      <c r="J612">
        <v>0</v>
      </c>
      <c r="K612">
        <v>0</v>
      </c>
      <c r="L612">
        <v>0</v>
      </c>
      <c r="M612">
        <v>0</v>
      </c>
      <c r="N612">
        <v>0</v>
      </c>
      <c r="O612">
        <v>0</v>
      </c>
      <c r="P612">
        <v>0</v>
      </c>
      <c r="Q612">
        <v>0</v>
      </c>
      <c r="R612">
        <v>0</v>
      </c>
      <c r="S612">
        <v>0</v>
      </c>
      <c r="T612">
        <v>0</v>
      </c>
      <c r="U612">
        <v>0</v>
      </c>
      <c r="V612">
        <v>84</v>
      </c>
      <c r="W612">
        <v>588</v>
      </c>
      <c r="X612">
        <v>0</v>
      </c>
      <c r="Z612">
        <v>0</v>
      </c>
      <c r="AA612">
        <v>0</v>
      </c>
      <c r="AB612">
        <v>0</v>
      </c>
      <c r="AC612">
        <v>0</v>
      </c>
      <c r="AD612" t="s">
        <v>1453</v>
      </c>
    </row>
    <row r="613" spans="1:30" x14ac:dyDescent="0.25">
      <c r="H613" t="s">
        <v>1454</v>
      </c>
    </row>
    <row r="614" spans="1:30" x14ac:dyDescent="0.25">
      <c r="A614">
        <v>304</v>
      </c>
      <c r="B614">
        <v>728</v>
      </c>
      <c r="C614" t="s">
        <v>354</v>
      </c>
      <c r="D614" t="s">
        <v>175</v>
      </c>
      <c r="E614" t="s">
        <v>53</v>
      </c>
      <c r="F614" t="s">
        <v>1455</v>
      </c>
      <c r="G614" t="str">
        <f>"201402012023"</f>
        <v>201402012023</v>
      </c>
      <c r="H614" t="s">
        <v>762</v>
      </c>
      <c r="I614">
        <v>0</v>
      </c>
      <c r="J614">
        <v>0</v>
      </c>
      <c r="K614">
        <v>0</v>
      </c>
      <c r="L614">
        <v>0</v>
      </c>
      <c r="M614">
        <v>0</v>
      </c>
      <c r="N614">
        <v>70</v>
      </c>
      <c r="O614">
        <v>0</v>
      </c>
      <c r="P614">
        <v>0</v>
      </c>
      <c r="Q614">
        <v>0</v>
      </c>
      <c r="R614">
        <v>0</v>
      </c>
      <c r="S614">
        <v>0</v>
      </c>
      <c r="T614">
        <v>0</v>
      </c>
      <c r="U614">
        <v>0</v>
      </c>
      <c r="V614">
        <v>76</v>
      </c>
      <c r="W614">
        <v>532</v>
      </c>
      <c r="X614">
        <v>0</v>
      </c>
      <c r="Z614">
        <v>0</v>
      </c>
      <c r="AA614">
        <v>0</v>
      </c>
      <c r="AB614">
        <v>0</v>
      </c>
      <c r="AC614">
        <v>0</v>
      </c>
      <c r="AD614" t="s">
        <v>1456</v>
      </c>
    </row>
    <row r="615" spans="1:30" x14ac:dyDescent="0.25">
      <c r="H615" t="s">
        <v>1457</v>
      </c>
    </row>
    <row r="616" spans="1:30" x14ac:dyDescent="0.25">
      <c r="A616">
        <v>305</v>
      </c>
      <c r="B616">
        <v>4251</v>
      </c>
      <c r="C616" t="s">
        <v>1458</v>
      </c>
      <c r="D616" t="s">
        <v>606</v>
      </c>
      <c r="E616" t="s">
        <v>1459</v>
      </c>
      <c r="F616" t="s">
        <v>1460</v>
      </c>
      <c r="G616" t="str">
        <f>"201410010782"</f>
        <v>201410010782</v>
      </c>
      <c r="H616" t="s">
        <v>49</v>
      </c>
      <c r="I616">
        <v>0</v>
      </c>
      <c r="J616">
        <v>0</v>
      </c>
      <c r="K616">
        <v>0</v>
      </c>
      <c r="L616">
        <v>0</v>
      </c>
      <c r="M616">
        <v>0</v>
      </c>
      <c r="N616">
        <v>70</v>
      </c>
      <c r="O616">
        <v>0</v>
      </c>
      <c r="P616">
        <v>0</v>
      </c>
      <c r="Q616">
        <v>0</v>
      </c>
      <c r="R616">
        <v>0</v>
      </c>
      <c r="S616">
        <v>0</v>
      </c>
      <c r="T616">
        <v>0</v>
      </c>
      <c r="U616">
        <v>0</v>
      </c>
      <c r="V616">
        <v>76</v>
      </c>
      <c r="W616">
        <v>532</v>
      </c>
      <c r="X616">
        <v>0</v>
      </c>
      <c r="Z616">
        <v>0</v>
      </c>
      <c r="AA616">
        <v>0</v>
      </c>
      <c r="AB616">
        <v>0</v>
      </c>
      <c r="AC616">
        <v>0</v>
      </c>
      <c r="AD616" t="s">
        <v>1461</v>
      </c>
    </row>
    <row r="617" spans="1:30" x14ac:dyDescent="0.25">
      <c r="H617" t="s">
        <v>1462</v>
      </c>
    </row>
    <row r="618" spans="1:30" x14ac:dyDescent="0.25">
      <c r="A618">
        <v>306</v>
      </c>
      <c r="B618">
        <v>1008</v>
      </c>
      <c r="C618" t="s">
        <v>1463</v>
      </c>
      <c r="D618" t="s">
        <v>568</v>
      </c>
      <c r="E618" t="s">
        <v>520</v>
      </c>
      <c r="F618" t="s">
        <v>1464</v>
      </c>
      <c r="G618" t="str">
        <f>"201504001790"</f>
        <v>201504001790</v>
      </c>
      <c r="H618" t="s">
        <v>977</v>
      </c>
      <c r="I618">
        <v>0</v>
      </c>
      <c r="J618">
        <v>0</v>
      </c>
      <c r="K618">
        <v>0</v>
      </c>
      <c r="L618">
        <v>0</v>
      </c>
      <c r="M618">
        <v>0</v>
      </c>
      <c r="N618">
        <v>30</v>
      </c>
      <c r="O618">
        <v>0</v>
      </c>
      <c r="P618">
        <v>0</v>
      </c>
      <c r="Q618">
        <v>0</v>
      </c>
      <c r="R618">
        <v>0</v>
      </c>
      <c r="S618">
        <v>0</v>
      </c>
      <c r="T618">
        <v>0</v>
      </c>
      <c r="U618">
        <v>0</v>
      </c>
      <c r="V618">
        <v>84</v>
      </c>
      <c r="W618">
        <v>588</v>
      </c>
      <c r="X618">
        <v>0</v>
      </c>
      <c r="Z618">
        <v>0</v>
      </c>
      <c r="AA618">
        <v>0</v>
      </c>
      <c r="AB618">
        <v>0</v>
      </c>
      <c r="AC618">
        <v>0</v>
      </c>
      <c r="AD618" t="s">
        <v>1465</v>
      </c>
    </row>
    <row r="619" spans="1:30" x14ac:dyDescent="0.25">
      <c r="H619" t="s">
        <v>1466</v>
      </c>
    </row>
    <row r="620" spans="1:30" x14ac:dyDescent="0.25">
      <c r="A620">
        <v>307</v>
      </c>
      <c r="B620">
        <v>3363</v>
      </c>
      <c r="C620" t="s">
        <v>1467</v>
      </c>
      <c r="D620" t="s">
        <v>33</v>
      </c>
      <c r="E620" t="s">
        <v>32</v>
      </c>
      <c r="F620" t="s">
        <v>1468</v>
      </c>
      <c r="G620" t="str">
        <f>"201402008592"</f>
        <v>201402008592</v>
      </c>
      <c r="H620" t="s">
        <v>280</v>
      </c>
      <c r="I620">
        <v>0</v>
      </c>
      <c r="J620">
        <v>0</v>
      </c>
      <c r="K620">
        <v>0</v>
      </c>
      <c r="L620">
        <v>0</v>
      </c>
      <c r="M620">
        <v>0</v>
      </c>
      <c r="N620">
        <v>70</v>
      </c>
      <c r="O620">
        <v>0</v>
      </c>
      <c r="P620">
        <v>0</v>
      </c>
      <c r="Q620">
        <v>0</v>
      </c>
      <c r="R620">
        <v>0</v>
      </c>
      <c r="S620">
        <v>0</v>
      </c>
      <c r="T620">
        <v>0</v>
      </c>
      <c r="U620">
        <v>0</v>
      </c>
      <c r="V620">
        <v>77</v>
      </c>
      <c r="W620">
        <v>539</v>
      </c>
      <c r="X620">
        <v>0</v>
      </c>
      <c r="Z620">
        <v>0</v>
      </c>
      <c r="AA620">
        <v>0</v>
      </c>
      <c r="AB620">
        <v>0</v>
      </c>
      <c r="AC620">
        <v>0</v>
      </c>
      <c r="AD620" t="s">
        <v>1469</v>
      </c>
    </row>
    <row r="621" spans="1:30" x14ac:dyDescent="0.25">
      <c r="H621" t="s">
        <v>1470</v>
      </c>
    </row>
    <row r="622" spans="1:30" x14ac:dyDescent="0.25">
      <c r="A622">
        <v>308</v>
      </c>
      <c r="B622">
        <v>2769</v>
      </c>
      <c r="C622" t="s">
        <v>1471</v>
      </c>
      <c r="D622" t="s">
        <v>175</v>
      </c>
      <c r="E622" t="s">
        <v>94</v>
      </c>
      <c r="F622" t="s">
        <v>1472</v>
      </c>
      <c r="G622" t="str">
        <f>"00369020"</f>
        <v>00369020</v>
      </c>
      <c r="H622" t="s">
        <v>106</v>
      </c>
      <c r="I622">
        <v>0</v>
      </c>
      <c r="J622">
        <v>0</v>
      </c>
      <c r="K622">
        <v>0</v>
      </c>
      <c r="L622">
        <v>0</v>
      </c>
      <c r="M622">
        <v>0</v>
      </c>
      <c r="N622">
        <v>30</v>
      </c>
      <c r="O622">
        <v>0</v>
      </c>
      <c r="P622">
        <v>0</v>
      </c>
      <c r="Q622">
        <v>0</v>
      </c>
      <c r="R622">
        <v>0</v>
      </c>
      <c r="S622">
        <v>0</v>
      </c>
      <c r="T622">
        <v>0</v>
      </c>
      <c r="U622">
        <v>0</v>
      </c>
      <c r="V622">
        <v>84</v>
      </c>
      <c r="W622">
        <v>588</v>
      </c>
      <c r="X622">
        <v>0</v>
      </c>
      <c r="Z622">
        <v>0</v>
      </c>
      <c r="AA622">
        <v>0</v>
      </c>
      <c r="AB622">
        <v>0</v>
      </c>
      <c r="AC622">
        <v>0</v>
      </c>
      <c r="AD622" t="s">
        <v>1473</v>
      </c>
    </row>
    <row r="623" spans="1:30" x14ac:dyDescent="0.25">
      <c r="H623" t="s">
        <v>1391</v>
      </c>
    </row>
    <row r="624" spans="1:30" x14ac:dyDescent="0.25">
      <c r="A624">
        <v>309</v>
      </c>
      <c r="B624">
        <v>3390</v>
      </c>
      <c r="C624" t="s">
        <v>1474</v>
      </c>
      <c r="D624" t="s">
        <v>94</v>
      </c>
      <c r="E624" t="s">
        <v>40</v>
      </c>
      <c r="F624" t="s">
        <v>1475</v>
      </c>
      <c r="G624" t="str">
        <f>"201412000165"</f>
        <v>201412000165</v>
      </c>
      <c r="H624" t="s">
        <v>1377</v>
      </c>
      <c r="I624">
        <v>0</v>
      </c>
      <c r="J624">
        <v>0</v>
      </c>
      <c r="K624">
        <v>0</v>
      </c>
      <c r="L624">
        <v>0</v>
      </c>
      <c r="M624">
        <v>0</v>
      </c>
      <c r="N624">
        <v>50</v>
      </c>
      <c r="O624">
        <v>0</v>
      </c>
      <c r="P624">
        <v>50</v>
      </c>
      <c r="Q624">
        <v>0</v>
      </c>
      <c r="R624">
        <v>0</v>
      </c>
      <c r="S624">
        <v>0</v>
      </c>
      <c r="T624">
        <v>0</v>
      </c>
      <c r="U624">
        <v>0</v>
      </c>
      <c r="V624">
        <v>84</v>
      </c>
      <c r="W624">
        <v>588</v>
      </c>
      <c r="X624">
        <v>0</v>
      </c>
      <c r="Z624">
        <v>0</v>
      </c>
      <c r="AA624">
        <v>0</v>
      </c>
      <c r="AB624">
        <v>0</v>
      </c>
      <c r="AC624">
        <v>0</v>
      </c>
      <c r="AD624" t="s">
        <v>1476</v>
      </c>
    </row>
    <row r="625" spans="1:30" x14ac:dyDescent="0.25">
      <c r="H625" t="s">
        <v>1477</v>
      </c>
    </row>
    <row r="626" spans="1:30" x14ac:dyDescent="0.25">
      <c r="A626">
        <v>310</v>
      </c>
      <c r="B626">
        <v>2300</v>
      </c>
      <c r="C626" t="s">
        <v>1478</v>
      </c>
      <c r="D626" t="s">
        <v>1479</v>
      </c>
      <c r="E626" t="s">
        <v>53</v>
      </c>
      <c r="F626" t="s">
        <v>1480</v>
      </c>
      <c r="G626" t="str">
        <f>"00333508"</f>
        <v>00333508</v>
      </c>
      <c r="H626" t="s">
        <v>96</v>
      </c>
      <c r="I626">
        <v>0</v>
      </c>
      <c r="J626">
        <v>0</v>
      </c>
      <c r="K626">
        <v>0</v>
      </c>
      <c r="L626">
        <v>0</v>
      </c>
      <c r="M626">
        <v>0</v>
      </c>
      <c r="N626">
        <v>30</v>
      </c>
      <c r="O626">
        <v>0</v>
      </c>
      <c r="P626">
        <v>0</v>
      </c>
      <c r="Q626">
        <v>0</v>
      </c>
      <c r="R626">
        <v>0</v>
      </c>
      <c r="S626">
        <v>0</v>
      </c>
      <c r="T626">
        <v>0</v>
      </c>
      <c r="U626">
        <v>0</v>
      </c>
      <c r="V626">
        <v>84</v>
      </c>
      <c r="W626">
        <v>588</v>
      </c>
      <c r="X626">
        <v>0</v>
      </c>
      <c r="Z626">
        <v>0</v>
      </c>
      <c r="AA626">
        <v>0</v>
      </c>
      <c r="AB626">
        <v>0</v>
      </c>
      <c r="AC626">
        <v>0</v>
      </c>
      <c r="AD626" t="s">
        <v>1481</v>
      </c>
    </row>
    <row r="627" spans="1:30" x14ac:dyDescent="0.25">
      <c r="H627" t="s">
        <v>1482</v>
      </c>
    </row>
    <row r="628" spans="1:30" x14ac:dyDescent="0.25">
      <c r="A628">
        <v>311</v>
      </c>
      <c r="B628">
        <v>4582</v>
      </c>
      <c r="C628" t="s">
        <v>1006</v>
      </c>
      <c r="D628" t="s">
        <v>1167</v>
      </c>
      <c r="E628" t="s">
        <v>1483</v>
      </c>
      <c r="F628" t="s">
        <v>1484</v>
      </c>
      <c r="G628" t="str">
        <f>"201504002610"</f>
        <v>201504002610</v>
      </c>
      <c r="H628" t="s">
        <v>982</v>
      </c>
      <c r="I628">
        <v>0</v>
      </c>
      <c r="J628">
        <v>0</v>
      </c>
      <c r="K628">
        <v>0</v>
      </c>
      <c r="L628">
        <v>0</v>
      </c>
      <c r="M628">
        <v>0</v>
      </c>
      <c r="N628">
        <v>30</v>
      </c>
      <c r="O628">
        <v>0</v>
      </c>
      <c r="P628">
        <v>0</v>
      </c>
      <c r="Q628">
        <v>0</v>
      </c>
      <c r="R628">
        <v>0</v>
      </c>
      <c r="S628">
        <v>0</v>
      </c>
      <c r="T628">
        <v>0</v>
      </c>
      <c r="U628">
        <v>0</v>
      </c>
      <c r="V628">
        <v>84</v>
      </c>
      <c r="W628">
        <v>588</v>
      </c>
      <c r="X628">
        <v>0</v>
      </c>
      <c r="Z628">
        <v>0</v>
      </c>
      <c r="AA628">
        <v>0</v>
      </c>
      <c r="AB628">
        <v>0</v>
      </c>
      <c r="AC628">
        <v>0</v>
      </c>
      <c r="AD628" t="s">
        <v>1485</v>
      </c>
    </row>
    <row r="629" spans="1:30" x14ac:dyDescent="0.25">
      <c r="H629" t="s">
        <v>1486</v>
      </c>
    </row>
    <row r="630" spans="1:30" x14ac:dyDescent="0.25">
      <c r="A630">
        <v>312</v>
      </c>
      <c r="B630">
        <v>2640</v>
      </c>
      <c r="C630" t="s">
        <v>1487</v>
      </c>
      <c r="D630" t="s">
        <v>1488</v>
      </c>
      <c r="E630" t="s">
        <v>40</v>
      </c>
      <c r="F630" t="s">
        <v>1489</v>
      </c>
      <c r="G630" t="str">
        <f>"201410001325"</f>
        <v>201410001325</v>
      </c>
      <c r="H630" t="s">
        <v>1490</v>
      </c>
      <c r="I630">
        <v>0</v>
      </c>
      <c r="J630">
        <v>0</v>
      </c>
      <c r="K630">
        <v>0</v>
      </c>
      <c r="L630">
        <v>0</v>
      </c>
      <c r="M630">
        <v>0</v>
      </c>
      <c r="N630">
        <v>30</v>
      </c>
      <c r="O630">
        <v>0</v>
      </c>
      <c r="P630">
        <v>0</v>
      </c>
      <c r="Q630">
        <v>0</v>
      </c>
      <c r="R630">
        <v>0</v>
      </c>
      <c r="S630">
        <v>0</v>
      </c>
      <c r="T630">
        <v>0</v>
      </c>
      <c r="U630">
        <v>0</v>
      </c>
      <c r="V630">
        <v>61</v>
      </c>
      <c r="W630">
        <v>427</v>
      </c>
      <c r="X630">
        <v>0</v>
      </c>
      <c r="Z630">
        <v>0</v>
      </c>
      <c r="AA630">
        <v>0</v>
      </c>
      <c r="AB630">
        <v>0</v>
      </c>
      <c r="AC630">
        <v>0</v>
      </c>
      <c r="AD630" t="s">
        <v>1491</v>
      </c>
    </row>
    <row r="631" spans="1:30" x14ac:dyDescent="0.25">
      <c r="H631" t="s">
        <v>713</v>
      </c>
    </row>
    <row r="632" spans="1:30" x14ac:dyDescent="0.25">
      <c r="A632">
        <v>313</v>
      </c>
      <c r="B632">
        <v>2840</v>
      </c>
      <c r="C632" t="s">
        <v>1492</v>
      </c>
      <c r="D632" t="s">
        <v>54</v>
      </c>
      <c r="E632" t="s">
        <v>33</v>
      </c>
      <c r="F632" t="s">
        <v>1493</v>
      </c>
      <c r="G632" t="str">
        <f>"00357621"</f>
        <v>00357621</v>
      </c>
      <c r="H632" t="s">
        <v>419</v>
      </c>
      <c r="I632">
        <v>0</v>
      </c>
      <c r="J632">
        <v>0</v>
      </c>
      <c r="K632">
        <v>0</v>
      </c>
      <c r="L632">
        <v>0</v>
      </c>
      <c r="M632">
        <v>100</v>
      </c>
      <c r="N632">
        <v>70</v>
      </c>
      <c r="O632">
        <v>0</v>
      </c>
      <c r="P632">
        <v>0</v>
      </c>
      <c r="Q632">
        <v>0</v>
      </c>
      <c r="R632">
        <v>0</v>
      </c>
      <c r="S632">
        <v>0</v>
      </c>
      <c r="T632">
        <v>0</v>
      </c>
      <c r="U632">
        <v>0</v>
      </c>
      <c r="V632">
        <v>56</v>
      </c>
      <c r="W632">
        <v>392</v>
      </c>
      <c r="X632">
        <v>0</v>
      </c>
      <c r="Z632">
        <v>0</v>
      </c>
      <c r="AA632">
        <v>0</v>
      </c>
      <c r="AB632">
        <v>0</v>
      </c>
      <c r="AC632">
        <v>0</v>
      </c>
      <c r="AD632" t="s">
        <v>1494</v>
      </c>
    </row>
    <row r="633" spans="1:30" x14ac:dyDescent="0.25">
      <c r="H633" t="s">
        <v>1495</v>
      </c>
    </row>
    <row r="634" spans="1:30" x14ac:dyDescent="0.25">
      <c r="A634">
        <v>314</v>
      </c>
      <c r="B634">
        <v>3589</v>
      </c>
      <c r="C634" t="s">
        <v>1496</v>
      </c>
      <c r="D634" t="s">
        <v>54</v>
      </c>
      <c r="E634" t="s">
        <v>175</v>
      </c>
      <c r="F634" t="s">
        <v>1497</v>
      </c>
      <c r="G634" t="str">
        <f>"00341085"</f>
        <v>00341085</v>
      </c>
      <c r="H634" t="s">
        <v>1498</v>
      </c>
      <c r="I634">
        <v>0</v>
      </c>
      <c r="J634">
        <v>0</v>
      </c>
      <c r="K634">
        <v>0</v>
      </c>
      <c r="L634">
        <v>0</v>
      </c>
      <c r="M634">
        <v>100</v>
      </c>
      <c r="N634">
        <v>70</v>
      </c>
      <c r="O634">
        <v>0</v>
      </c>
      <c r="P634">
        <v>0</v>
      </c>
      <c r="Q634">
        <v>0</v>
      </c>
      <c r="R634">
        <v>0</v>
      </c>
      <c r="S634">
        <v>0</v>
      </c>
      <c r="T634">
        <v>0</v>
      </c>
      <c r="U634">
        <v>0</v>
      </c>
      <c r="V634">
        <v>84</v>
      </c>
      <c r="W634">
        <v>588</v>
      </c>
      <c r="X634">
        <v>0</v>
      </c>
      <c r="Z634">
        <v>0</v>
      </c>
      <c r="AA634">
        <v>0</v>
      </c>
      <c r="AB634">
        <v>0</v>
      </c>
      <c r="AC634">
        <v>0</v>
      </c>
      <c r="AD634" t="s">
        <v>1499</v>
      </c>
    </row>
    <row r="635" spans="1:30" x14ac:dyDescent="0.25">
      <c r="H635" t="s">
        <v>1500</v>
      </c>
    </row>
    <row r="636" spans="1:30" x14ac:dyDescent="0.25">
      <c r="A636">
        <v>315</v>
      </c>
      <c r="B636">
        <v>3712</v>
      </c>
      <c r="C636" t="s">
        <v>127</v>
      </c>
      <c r="D636" t="s">
        <v>520</v>
      </c>
      <c r="E636" t="s">
        <v>81</v>
      </c>
      <c r="F636" t="s">
        <v>1501</v>
      </c>
      <c r="G636" t="str">
        <f>"201410005987"</f>
        <v>201410005987</v>
      </c>
      <c r="H636" t="s">
        <v>544</v>
      </c>
      <c r="I636">
        <v>0</v>
      </c>
      <c r="J636">
        <v>0</v>
      </c>
      <c r="K636">
        <v>0</v>
      </c>
      <c r="L636">
        <v>0</v>
      </c>
      <c r="M636">
        <v>0</v>
      </c>
      <c r="N636">
        <v>30</v>
      </c>
      <c r="O636">
        <v>0</v>
      </c>
      <c r="P636">
        <v>0</v>
      </c>
      <c r="Q636">
        <v>0</v>
      </c>
      <c r="R636">
        <v>0</v>
      </c>
      <c r="S636">
        <v>0</v>
      </c>
      <c r="T636">
        <v>0</v>
      </c>
      <c r="U636">
        <v>0</v>
      </c>
      <c r="V636">
        <v>77</v>
      </c>
      <c r="W636">
        <v>539</v>
      </c>
      <c r="X636">
        <v>0</v>
      </c>
      <c r="Z636">
        <v>0</v>
      </c>
      <c r="AA636">
        <v>0</v>
      </c>
      <c r="AB636">
        <v>0</v>
      </c>
      <c r="AC636">
        <v>0</v>
      </c>
      <c r="AD636" t="s">
        <v>1502</v>
      </c>
    </row>
    <row r="637" spans="1:30" x14ac:dyDescent="0.25">
      <c r="H637" t="s">
        <v>1503</v>
      </c>
    </row>
    <row r="638" spans="1:30" x14ac:dyDescent="0.25">
      <c r="A638">
        <v>316</v>
      </c>
      <c r="B638">
        <v>2048</v>
      </c>
      <c r="C638" t="s">
        <v>1504</v>
      </c>
      <c r="D638" t="s">
        <v>303</v>
      </c>
      <c r="E638" t="s">
        <v>137</v>
      </c>
      <c r="F638" t="s">
        <v>1505</v>
      </c>
      <c r="G638" t="str">
        <f>"00160101"</f>
        <v>00160101</v>
      </c>
      <c r="H638" t="s">
        <v>924</v>
      </c>
      <c r="I638">
        <v>0</v>
      </c>
      <c r="J638">
        <v>0</v>
      </c>
      <c r="K638">
        <v>0</v>
      </c>
      <c r="L638">
        <v>0</v>
      </c>
      <c r="M638">
        <v>0</v>
      </c>
      <c r="N638">
        <v>30</v>
      </c>
      <c r="O638">
        <v>0</v>
      </c>
      <c r="P638">
        <v>0</v>
      </c>
      <c r="Q638">
        <v>0</v>
      </c>
      <c r="R638">
        <v>0</v>
      </c>
      <c r="S638">
        <v>0</v>
      </c>
      <c r="T638">
        <v>0</v>
      </c>
      <c r="U638">
        <v>0</v>
      </c>
      <c r="V638">
        <v>84</v>
      </c>
      <c r="W638">
        <v>588</v>
      </c>
      <c r="X638">
        <v>0</v>
      </c>
      <c r="Z638">
        <v>0</v>
      </c>
      <c r="AA638">
        <v>0</v>
      </c>
      <c r="AB638">
        <v>0</v>
      </c>
      <c r="AC638">
        <v>0</v>
      </c>
      <c r="AD638" t="s">
        <v>1506</v>
      </c>
    </row>
    <row r="639" spans="1:30" x14ac:dyDescent="0.25">
      <c r="H639" t="s">
        <v>1507</v>
      </c>
    </row>
    <row r="640" spans="1:30" x14ac:dyDescent="0.25">
      <c r="A640">
        <v>317</v>
      </c>
      <c r="B640">
        <v>5214</v>
      </c>
      <c r="C640" t="s">
        <v>1508</v>
      </c>
      <c r="D640" t="s">
        <v>1307</v>
      </c>
      <c r="E640" t="s">
        <v>33</v>
      </c>
      <c r="F640" t="s">
        <v>1509</v>
      </c>
      <c r="G640" t="str">
        <f>"00369567"</f>
        <v>00369567</v>
      </c>
      <c r="H640" t="s">
        <v>706</v>
      </c>
      <c r="I640">
        <v>0</v>
      </c>
      <c r="J640">
        <v>0</v>
      </c>
      <c r="K640">
        <v>0</v>
      </c>
      <c r="L640">
        <v>0</v>
      </c>
      <c r="M640">
        <v>0</v>
      </c>
      <c r="N640">
        <v>30</v>
      </c>
      <c r="O640">
        <v>0</v>
      </c>
      <c r="P640">
        <v>0</v>
      </c>
      <c r="Q640">
        <v>0</v>
      </c>
      <c r="R640">
        <v>0</v>
      </c>
      <c r="S640">
        <v>0</v>
      </c>
      <c r="T640">
        <v>0</v>
      </c>
      <c r="U640">
        <v>0</v>
      </c>
      <c r="V640">
        <v>84</v>
      </c>
      <c r="W640">
        <v>588</v>
      </c>
      <c r="X640">
        <v>0</v>
      </c>
      <c r="Z640">
        <v>0</v>
      </c>
      <c r="AA640">
        <v>0</v>
      </c>
      <c r="AB640">
        <v>0</v>
      </c>
      <c r="AC640">
        <v>0</v>
      </c>
      <c r="AD640" t="s">
        <v>1510</v>
      </c>
    </row>
    <row r="641" spans="1:30" x14ac:dyDescent="0.25">
      <c r="H641" t="s">
        <v>1511</v>
      </c>
    </row>
    <row r="642" spans="1:30" x14ac:dyDescent="0.25">
      <c r="A642">
        <v>318</v>
      </c>
      <c r="B642">
        <v>4683</v>
      </c>
      <c r="C642" t="s">
        <v>1512</v>
      </c>
      <c r="D642" t="s">
        <v>444</v>
      </c>
      <c r="E642" t="s">
        <v>40</v>
      </c>
      <c r="F642" t="s">
        <v>1513</v>
      </c>
      <c r="G642" t="str">
        <f>"201410000502"</f>
        <v>201410000502</v>
      </c>
      <c r="H642" t="s">
        <v>451</v>
      </c>
      <c r="I642">
        <v>0</v>
      </c>
      <c r="J642">
        <v>0</v>
      </c>
      <c r="K642">
        <v>0</v>
      </c>
      <c r="L642">
        <v>0</v>
      </c>
      <c r="M642">
        <v>0</v>
      </c>
      <c r="N642">
        <v>70</v>
      </c>
      <c r="O642">
        <v>0</v>
      </c>
      <c r="P642">
        <v>0</v>
      </c>
      <c r="Q642">
        <v>0</v>
      </c>
      <c r="R642">
        <v>30</v>
      </c>
      <c r="S642">
        <v>0</v>
      </c>
      <c r="T642">
        <v>0</v>
      </c>
      <c r="U642">
        <v>0</v>
      </c>
      <c r="V642">
        <v>64</v>
      </c>
      <c r="W642">
        <v>448</v>
      </c>
      <c r="X642">
        <v>0</v>
      </c>
      <c r="Z642">
        <v>0</v>
      </c>
      <c r="AA642">
        <v>0</v>
      </c>
      <c r="AB642">
        <v>0</v>
      </c>
      <c r="AC642">
        <v>0</v>
      </c>
      <c r="AD642" t="s">
        <v>1514</v>
      </c>
    </row>
    <row r="643" spans="1:30" x14ac:dyDescent="0.25">
      <c r="H643" t="s">
        <v>1515</v>
      </c>
    </row>
    <row r="644" spans="1:30" x14ac:dyDescent="0.25">
      <c r="A644">
        <v>319</v>
      </c>
      <c r="B644">
        <v>4921</v>
      </c>
      <c r="C644" t="s">
        <v>1516</v>
      </c>
      <c r="D644" t="s">
        <v>53</v>
      </c>
      <c r="E644" t="s">
        <v>54</v>
      </c>
      <c r="F644" t="s">
        <v>1517</v>
      </c>
      <c r="G644" t="str">
        <f>"201412006798"</f>
        <v>201412006798</v>
      </c>
      <c r="H644" t="s">
        <v>938</v>
      </c>
      <c r="I644">
        <v>0</v>
      </c>
      <c r="J644">
        <v>0</v>
      </c>
      <c r="K644">
        <v>0</v>
      </c>
      <c r="L644">
        <v>0</v>
      </c>
      <c r="M644">
        <v>0</v>
      </c>
      <c r="N644">
        <v>0</v>
      </c>
      <c r="O644">
        <v>0</v>
      </c>
      <c r="P644">
        <v>0</v>
      </c>
      <c r="Q644">
        <v>0</v>
      </c>
      <c r="R644">
        <v>0</v>
      </c>
      <c r="S644">
        <v>0</v>
      </c>
      <c r="T644">
        <v>0</v>
      </c>
      <c r="U644">
        <v>0</v>
      </c>
      <c r="V644">
        <v>84</v>
      </c>
      <c r="W644">
        <v>588</v>
      </c>
      <c r="X644">
        <v>0</v>
      </c>
      <c r="Z644">
        <v>0</v>
      </c>
      <c r="AA644">
        <v>0</v>
      </c>
      <c r="AB644">
        <v>0</v>
      </c>
      <c r="AC644">
        <v>0</v>
      </c>
      <c r="AD644" t="s">
        <v>1518</v>
      </c>
    </row>
    <row r="645" spans="1:30" x14ac:dyDescent="0.25">
      <c r="H645" t="s">
        <v>1519</v>
      </c>
    </row>
    <row r="646" spans="1:30" x14ac:dyDescent="0.25">
      <c r="A646">
        <v>320</v>
      </c>
      <c r="B646">
        <v>4962</v>
      </c>
      <c r="C646" t="s">
        <v>1520</v>
      </c>
      <c r="D646" t="s">
        <v>163</v>
      </c>
      <c r="E646" t="s">
        <v>54</v>
      </c>
      <c r="F646" t="s">
        <v>1521</v>
      </c>
      <c r="G646" t="str">
        <f>"201410008432"</f>
        <v>201410008432</v>
      </c>
      <c r="H646" t="s">
        <v>96</v>
      </c>
      <c r="I646">
        <v>0</v>
      </c>
      <c r="J646">
        <v>0</v>
      </c>
      <c r="K646">
        <v>0</v>
      </c>
      <c r="L646">
        <v>0</v>
      </c>
      <c r="M646">
        <v>100</v>
      </c>
      <c r="N646">
        <v>70</v>
      </c>
      <c r="O646">
        <v>0</v>
      </c>
      <c r="P646">
        <v>30</v>
      </c>
      <c r="Q646">
        <v>0</v>
      </c>
      <c r="R646">
        <v>0</v>
      </c>
      <c r="S646">
        <v>0</v>
      </c>
      <c r="T646">
        <v>0</v>
      </c>
      <c r="U646">
        <v>0</v>
      </c>
      <c r="V646">
        <v>57</v>
      </c>
      <c r="W646">
        <v>399</v>
      </c>
      <c r="X646">
        <v>0</v>
      </c>
      <c r="Z646">
        <v>0</v>
      </c>
      <c r="AA646">
        <v>0</v>
      </c>
      <c r="AB646">
        <v>0</v>
      </c>
      <c r="AC646">
        <v>0</v>
      </c>
      <c r="AD646" t="s">
        <v>1518</v>
      </c>
    </row>
    <row r="647" spans="1:30" x14ac:dyDescent="0.25">
      <c r="H647" t="s">
        <v>1522</v>
      </c>
    </row>
    <row r="648" spans="1:30" x14ac:dyDescent="0.25">
      <c r="A648">
        <v>321</v>
      </c>
      <c r="B648">
        <v>2127</v>
      </c>
      <c r="C648" t="s">
        <v>1523</v>
      </c>
      <c r="D648" t="s">
        <v>33</v>
      </c>
      <c r="E648" t="s">
        <v>40</v>
      </c>
      <c r="F648" t="s">
        <v>1524</v>
      </c>
      <c r="G648" t="str">
        <f>"201409000912"</f>
        <v>201409000912</v>
      </c>
      <c r="H648" t="s">
        <v>1525</v>
      </c>
      <c r="I648">
        <v>0</v>
      </c>
      <c r="J648">
        <v>0</v>
      </c>
      <c r="K648">
        <v>0</v>
      </c>
      <c r="L648">
        <v>0</v>
      </c>
      <c r="M648">
        <v>0</v>
      </c>
      <c r="N648">
        <v>70</v>
      </c>
      <c r="O648">
        <v>0</v>
      </c>
      <c r="P648">
        <v>0</v>
      </c>
      <c r="Q648">
        <v>0</v>
      </c>
      <c r="R648">
        <v>0</v>
      </c>
      <c r="S648">
        <v>0</v>
      </c>
      <c r="T648">
        <v>0</v>
      </c>
      <c r="U648">
        <v>0</v>
      </c>
      <c r="V648">
        <v>84</v>
      </c>
      <c r="W648">
        <v>588</v>
      </c>
      <c r="X648">
        <v>0</v>
      </c>
      <c r="Z648">
        <v>0</v>
      </c>
      <c r="AA648">
        <v>0</v>
      </c>
      <c r="AB648">
        <v>0</v>
      </c>
      <c r="AC648">
        <v>0</v>
      </c>
      <c r="AD648" t="s">
        <v>1526</v>
      </c>
    </row>
    <row r="649" spans="1:30" x14ac:dyDescent="0.25">
      <c r="H649" t="s">
        <v>1527</v>
      </c>
    </row>
    <row r="650" spans="1:30" x14ac:dyDescent="0.25">
      <c r="A650">
        <v>322</v>
      </c>
      <c r="B650">
        <v>2141</v>
      </c>
      <c r="C650" t="s">
        <v>1528</v>
      </c>
      <c r="D650" t="s">
        <v>475</v>
      </c>
      <c r="E650" t="s">
        <v>40</v>
      </c>
      <c r="F650" t="s">
        <v>1529</v>
      </c>
      <c r="G650" t="str">
        <f>"00254351"</f>
        <v>00254351</v>
      </c>
      <c r="H650" t="s">
        <v>1525</v>
      </c>
      <c r="I650">
        <v>0</v>
      </c>
      <c r="J650">
        <v>0</v>
      </c>
      <c r="K650">
        <v>0</v>
      </c>
      <c r="L650">
        <v>0</v>
      </c>
      <c r="M650">
        <v>0</v>
      </c>
      <c r="N650">
        <v>70</v>
      </c>
      <c r="O650">
        <v>0</v>
      </c>
      <c r="P650">
        <v>0</v>
      </c>
      <c r="Q650">
        <v>0</v>
      </c>
      <c r="R650">
        <v>0</v>
      </c>
      <c r="S650">
        <v>0</v>
      </c>
      <c r="T650">
        <v>0</v>
      </c>
      <c r="U650">
        <v>0</v>
      </c>
      <c r="V650">
        <v>84</v>
      </c>
      <c r="W650">
        <v>588</v>
      </c>
      <c r="X650">
        <v>0</v>
      </c>
      <c r="Z650">
        <v>0</v>
      </c>
      <c r="AA650">
        <v>0</v>
      </c>
      <c r="AB650">
        <v>0</v>
      </c>
      <c r="AC650">
        <v>0</v>
      </c>
      <c r="AD650" t="s">
        <v>1526</v>
      </c>
    </row>
    <row r="651" spans="1:30" x14ac:dyDescent="0.25">
      <c r="H651" t="s">
        <v>1530</v>
      </c>
    </row>
    <row r="652" spans="1:30" x14ac:dyDescent="0.25">
      <c r="A652">
        <v>323</v>
      </c>
      <c r="B652">
        <v>2558</v>
      </c>
      <c r="C652" t="s">
        <v>1531</v>
      </c>
      <c r="D652" t="s">
        <v>404</v>
      </c>
      <c r="E652" t="s">
        <v>81</v>
      </c>
      <c r="F652" t="s">
        <v>1532</v>
      </c>
      <c r="G652" t="str">
        <f>"00352689"</f>
        <v>00352689</v>
      </c>
      <c r="H652" t="s">
        <v>1533</v>
      </c>
      <c r="I652">
        <v>0</v>
      </c>
      <c r="J652">
        <v>0</v>
      </c>
      <c r="K652">
        <v>0</v>
      </c>
      <c r="L652">
        <v>200</v>
      </c>
      <c r="M652">
        <v>0</v>
      </c>
      <c r="N652">
        <v>30</v>
      </c>
      <c r="O652">
        <v>0</v>
      </c>
      <c r="P652">
        <v>0</v>
      </c>
      <c r="Q652">
        <v>0</v>
      </c>
      <c r="R652">
        <v>0</v>
      </c>
      <c r="S652">
        <v>0</v>
      </c>
      <c r="T652">
        <v>0</v>
      </c>
      <c r="U652">
        <v>0</v>
      </c>
      <c r="V652">
        <v>60</v>
      </c>
      <c r="W652">
        <v>420</v>
      </c>
      <c r="X652">
        <v>0</v>
      </c>
      <c r="Z652">
        <v>0</v>
      </c>
      <c r="AA652">
        <v>0</v>
      </c>
      <c r="AB652">
        <v>0</v>
      </c>
      <c r="AC652">
        <v>0</v>
      </c>
      <c r="AD652" t="s">
        <v>1534</v>
      </c>
    </row>
    <row r="653" spans="1:30" x14ac:dyDescent="0.25">
      <c r="H653" t="s">
        <v>1535</v>
      </c>
    </row>
    <row r="654" spans="1:30" x14ac:dyDescent="0.25">
      <c r="A654">
        <v>324</v>
      </c>
      <c r="B654">
        <v>1020</v>
      </c>
      <c r="C654" t="s">
        <v>1536</v>
      </c>
      <c r="D654" t="s">
        <v>771</v>
      </c>
      <c r="E654" t="s">
        <v>1537</v>
      </c>
      <c r="F654" t="s">
        <v>1538</v>
      </c>
      <c r="G654" t="str">
        <f>"201410006363"</f>
        <v>201410006363</v>
      </c>
      <c r="H654">
        <v>715</v>
      </c>
      <c r="I654">
        <v>0</v>
      </c>
      <c r="J654">
        <v>0</v>
      </c>
      <c r="K654">
        <v>0</v>
      </c>
      <c r="L654">
        <v>0</v>
      </c>
      <c r="M654">
        <v>0</v>
      </c>
      <c r="N654">
        <v>30</v>
      </c>
      <c r="O654">
        <v>0</v>
      </c>
      <c r="P654">
        <v>0</v>
      </c>
      <c r="Q654">
        <v>0</v>
      </c>
      <c r="R654">
        <v>0</v>
      </c>
      <c r="S654">
        <v>0</v>
      </c>
      <c r="T654">
        <v>0</v>
      </c>
      <c r="U654">
        <v>0</v>
      </c>
      <c r="V654">
        <v>84</v>
      </c>
      <c r="W654">
        <v>588</v>
      </c>
      <c r="X654">
        <v>0</v>
      </c>
      <c r="Z654">
        <v>1</v>
      </c>
      <c r="AA654">
        <v>0</v>
      </c>
      <c r="AB654">
        <v>0</v>
      </c>
      <c r="AC654">
        <v>0</v>
      </c>
      <c r="AD654">
        <v>1333</v>
      </c>
    </row>
    <row r="655" spans="1:30" x14ac:dyDescent="0.25">
      <c r="H655" t="s">
        <v>1539</v>
      </c>
    </row>
    <row r="656" spans="1:30" x14ac:dyDescent="0.25">
      <c r="A656">
        <v>325</v>
      </c>
      <c r="B656">
        <v>4358</v>
      </c>
      <c r="C656" t="s">
        <v>1540</v>
      </c>
      <c r="D656" t="s">
        <v>40</v>
      </c>
      <c r="E656" t="s">
        <v>196</v>
      </c>
      <c r="F656" t="s">
        <v>1541</v>
      </c>
      <c r="G656" t="str">
        <f>"201410006248"</f>
        <v>201410006248</v>
      </c>
      <c r="H656" t="s">
        <v>1542</v>
      </c>
      <c r="I656">
        <v>0</v>
      </c>
      <c r="J656">
        <v>0</v>
      </c>
      <c r="K656">
        <v>0</v>
      </c>
      <c r="L656">
        <v>0</v>
      </c>
      <c r="M656">
        <v>0</v>
      </c>
      <c r="N656">
        <v>70</v>
      </c>
      <c r="O656">
        <v>0</v>
      </c>
      <c r="P656">
        <v>0</v>
      </c>
      <c r="Q656">
        <v>0</v>
      </c>
      <c r="R656">
        <v>0</v>
      </c>
      <c r="S656">
        <v>0</v>
      </c>
      <c r="T656">
        <v>0</v>
      </c>
      <c r="U656">
        <v>0</v>
      </c>
      <c r="V656">
        <v>56</v>
      </c>
      <c r="W656">
        <v>392</v>
      </c>
      <c r="X656">
        <v>0</v>
      </c>
      <c r="Z656">
        <v>0</v>
      </c>
      <c r="AA656">
        <v>0</v>
      </c>
      <c r="AB656">
        <v>0</v>
      </c>
      <c r="AC656">
        <v>0</v>
      </c>
      <c r="AD656" t="s">
        <v>1543</v>
      </c>
    </row>
    <row r="657" spans="1:30" x14ac:dyDescent="0.25">
      <c r="H657" t="s">
        <v>1544</v>
      </c>
    </row>
    <row r="658" spans="1:30" x14ac:dyDescent="0.25">
      <c r="A658">
        <v>326</v>
      </c>
      <c r="B658">
        <v>708</v>
      </c>
      <c r="C658" t="s">
        <v>1545</v>
      </c>
      <c r="D658" t="s">
        <v>303</v>
      </c>
      <c r="E658" t="s">
        <v>225</v>
      </c>
      <c r="F658" t="s">
        <v>1546</v>
      </c>
      <c r="G658" t="str">
        <f>"201410005689"</f>
        <v>201410005689</v>
      </c>
      <c r="H658" t="s">
        <v>394</v>
      </c>
      <c r="I658">
        <v>0</v>
      </c>
      <c r="J658">
        <v>0</v>
      </c>
      <c r="K658">
        <v>0</v>
      </c>
      <c r="L658">
        <v>0</v>
      </c>
      <c r="M658">
        <v>0</v>
      </c>
      <c r="N658">
        <v>30</v>
      </c>
      <c r="O658">
        <v>0</v>
      </c>
      <c r="P658">
        <v>0</v>
      </c>
      <c r="Q658">
        <v>0</v>
      </c>
      <c r="R658">
        <v>0</v>
      </c>
      <c r="S658">
        <v>0</v>
      </c>
      <c r="T658">
        <v>0</v>
      </c>
      <c r="U658">
        <v>0</v>
      </c>
      <c r="V658">
        <v>84</v>
      </c>
      <c r="W658">
        <v>588</v>
      </c>
      <c r="X658">
        <v>0</v>
      </c>
      <c r="Z658">
        <v>0</v>
      </c>
      <c r="AA658">
        <v>0</v>
      </c>
      <c r="AB658">
        <v>0</v>
      </c>
      <c r="AC658">
        <v>0</v>
      </c>
      <c r="AD658" t="s">
        <v>1547</v>
      </c>
    </row>
    <row r="659" spans="1:30" x14ac:dyDescent="0.25">
      <c r="H659" t="s">
        <v>1548</v>
      </c>
    </row>
    <row r="660" spans="1:30" x14ac:dyDescent="0.25">
      <c r="A660">
        <v>327</v>
      </c>
      <c r="B660">
        <v>3046</v>
      </c>
      <c r="C660" t="s">
        <v>1549</v>
      </c>
      <c r="D660" t="s">
        <v>1550</v>
      </c>
      <c r="E660" t="s">
        <v>54</v>
      </c>
      <c r="F660" t="s">
        <v>1551</v>
      </c>
      <c r="G660" t="str">
        <f>"00265092"</f>
        <v>00265092</v>
      </c>
      <c r="H660" t="s">
        <v>394</v>
      </c>
      <c r="I660">
        <v>0</v>
      </c>
      <c r="J660">
        <v>0</v>
      </c>
      <c r="K660">
        <v>0</v>
      </c>
      <c r="L660">
        <v>0</v>
      </c>
      <c r="M660">
        <v>0</v>
      </c>
      <c r="N660">
        <v>50</v>
      </c>
      <c r="O660">
        <v>0</v>
      </c>
      <c r="P660">
        <v>0</v>
      </c>
      <c r="Q660">
        <v>0</v>
      </c>
      <c r="R660">
        <v>0</v>
      </c>
      <c r="S660">
        <v>0</v>
      </c>
      <c r="T660">
        <v>0</v>
      </c>
      <c r="U660">
        <v>0</v>
      </c>
      <c r="V660">
        <v>81</v>
      </c>
      <c r="W660">
        <v>567</v>
      </c>
      <c r="X660">
        <v>0</v>
      </c>
      <c r="Z660">
        <v>0</v>
      </c>
      <c r="AA660">
        <v>0</v>
      </c>
      <c r="AB660">
        <v>0</v>
      </c>
      <c r="AC660">
        <v>0</v>
      </c>
      <c r="AD660" t="s">
        <v>1552</v>
      </c>
    </row>
    <row r="661" spans="1:30" x14ac:dyDescent="0.25">
      <c r="H661" t="s">
        <v>1553</v>
      </c>
    </row>
    <row r="662" spans="1:30" x14ac:dyDescent="0.25">
      <c r="A662">
        <v>328</v>
      </c>
      <c r="B662">
        <v>1025</v>
      </c>
      <c r="C662" t="s">
        <v>1554</v>
      </c>
      <c r="D662" t="s">
        <v>53</v>
      </c>
      <c r="E662" t="s">
        <v>225</v>
      </c>
      <c r="F662" t="s">
        <v>1555</v>
      </c>
      <c r="G662" t="str">
        <f>"201410009831"</f>
        <v>201410009831</v>
      </c>
      <c r="H662" t="s">
        <v>1556</v>
      </c>
      <c r="I662">
        <v>0</v>
      </c>
      <c r="J662">
        <v>0</v>
      </c>
      <c r="K662">
        <v>0</v>
      </c>
      <c r="L662">
        <v>0</v>
      </c>
      <c r="M662">
        <v>0</v>
      </c>
      <c r="N662">
        <v>30</v>
      </c>
      <c r="O662">
        <v>0</v>
      </c>
      <c r="P662">
        <v>0</v>
      </c>
      <c r="Q662">
        <v>0</v>
      </c>
      <c r="R662">
        <v>0</v>
      </c>
      <c r="S662">
        <v>0</v>
      </c>
      <c r="T662">
        <v>0</v>
      </c>
      <c r="U662">
        <v>0</v>
      </c>
      <c r="V662">
        <v>84</v>
      </c>
      <c r="W662">
        <v>588</v>
      </c>
      <c r="X662">
        <v>0</v>
      </c>
      <c r="Z662">
        <v>0</v>
      </c>
      <c r="AA662">
        <v>0</v>
      </c>
      <c r="AB662">
        <v>0</v>
      </c>
      <c r="AC662">
        <v>0</v>
      </c>
      <c r="AD662" t="s">
        <v>1557</v>
      </c>
    </row>
    <row r="663" spans="1:30" x14ac:dyDescent="0.25">
      <c r="H663" t="s">
        <v>1558</v>
      </c>
    </row>
    <row r="664" spans="1:30" x14ac:dyDescent="0.25">
      <c r="A664">
        <v>329</v>
      </c>
      <c r="B664">
        <v>2803</v>
      </c>
      <c r="C664" t="s">
        <v>1559</v>
      </c>
      <c r="D664" t="s">
        <v>1038</v>
      </c>
      <c r="E664" t="s">
        <v>94</v>
      </c>
      <c r="F664" t="s">
        <v>1560</v>
      </c>
      <c r="G664" t="str">
        <f>"00018083"</f>
        <v>00018083</v>
      </c>
      <c r="H664" t="s">
        <v>1561</v>
      </c>
      <c r="I664">
        <v>0</v>
      </c>
      <c r="J664">
        <v>0</v>
      </c>
      <c r="K664">
        <v>0</v>
      </c>
      <c r="L664">
        <v>0</v>
      </c>
      <c r="M664">
        <v>0</v>
      </c>
      <c r="N664">
        <v>30</v>
      </c>
      <c r="O664">
        <v>0</v>
      </c>
      <c r="P664">
        <v>0</v>
      </c>
      <c r="Q664">
        <v>0</v>
      </c>
      <c r="R664">
        <v>0</v>
      </c>
      <c r="S664">
        <v>0</v>
      </c>
      <c r="T664">
        <v>0</v>
      </c>
      <c r="U664">
        <v>0</v>
      </c>
      <c r="V664">
        <v>84</v>
      </c>
      <c r="W664">
        <v>588</v>
      </c>
      <c r="X664">
        <v>0</v>
      </c>
      <c r="Z664">
        <v>0</v>
      </c>
      <c r="AA664">
        <v>0</v>
      </c>
      <c r="AB664">
        <v>0</v>
      </c>
      <c r="AC664">
        <v>0</v>
      </c>
      <c r="AD664" t="s">
        <v>1562</v>
      </c>
    </row>
    <row r="665" spans="1:30" x14ac:dyDescent="0.25">
      <c r="H665" t="s">
        <v>1563</v>
      </c>
    </row>
    <row r="666" spans="1:30" x14ac:dyDescent="0.25">
      <c r="A666">
        <v>330</v>
      </c>
      <c r="B666">
        <v>922</v>
      </c>
      <c r="C666" t="s">
        <v>1564</v>
      </c>
      <c r="D666" t="s">
        <v>568</v>
      </c>
      <c r="E666" t="s">
        <v>53</v>
      </c>
      <c r="F666" t="s">
        <v>1565</v>
      </c>
      <c r="G666" t="str">
        <f>"00251596"</f>
        <v>00251596</v>
      </c>
      <c r="H666" t="s">
        <v>561</v>
      </c>
      <c r="I666">
        <v>0</v>
      </c>
      <c r="J666">
        <v>0</v>
      </c>
      <c r="K666">
        <v>0</v>
      </c>
      <c r="L666">
        <v>0</v>
      </c>
      <c r="M666">
        <v>0</v>
      </c>
      <c r="N666">
        <v>0</v>
      </c>
      <c r="O666">
        <v>0</v>
      </c>
      <c r="P666">
        <v>30</v>
      </c>
      <c r="Q666">
        <v>0</v>
      </c>
      <c r="R666">
        <v>0</v>
      </c>
      <c r="S666">
        <v>0</v>
      </c>
      <c r="T666">
        <v>0</v>
      </c>
      <c r="U666">
        <v>0</v>
      </c>
      <c r="V666">
        <v>84</v>
      </c>
      <c r="W666">
        <v>588</v>
      </c>
      <c r="X666">
        <v>0</v>
      </c>
      <c r="Z666">
        <v>0</v>
      </c>
      <c r="AA666">
        <v>0</v>
      </c>
      <c r="AB666">
        <v>0</v>
      </c>
      <c r="AC666">
        <v>0</v>
      </c>
      <c r="AD666" t="s">
        <v>1566</v>
      </c>
    </row>
    <row r="667" spans="1:30" x14ac:dyDescent="0.25">
      <c r="H667" t="s">
        <v>1567</v>
      </c>
    </row>
    <row r="668" spans="1:30" x14ac:dyDescent="0.25">
      <c r="A668">
        <v>331</v>
      </c>
      <c r="B668">
        <v>471</v>
      </c>
      <c r="C668" t="s">
        <v>1568</v>
      </c>
      <c r="D668" t="s">
        <v>20</v>
      </c>
      <c r="E668" t="s">
        <v>54</v>
      </c>
      <c r="F668" t="s">
        <v>1569</v>
      </c>
      <c r="G668" t="str">
        <f>"00298494"</f>
        <v>00298494</v>
      </c>
      <c r="H668" t="s">
        <v>1570</v>
      </c>
      <c r="I668">
        <v>0</v>
      </c>
      <c r="J668">
        <v>0</v>
      </c>
      <c r="K668">
        <v>0</v>
      </c>
      <c r="L668">
        <v>0</v>
      </c>
      <c r="M668">
        <v>0</v>
      </c>
      <c r="N668">
        <v>50</v>
      </c>
      <c r="O668">
        <v>0</v>
      </c>
      <c r="P668">
        <v>0</v>
      </c>
      <c r="Q668">
        <v>0</v>
      </c>
      <c r="R668">
        <v>0</v>
      </c>
      <c r="S668">
        <v>0</v>
      </c>
      <c r="T668">
        <v>0</v>
      </c>
      <c r="U668">
        <v>0</v>
      </c>
      <c r="V668">
        <v>17</v>
      </c>
      <c r="W668">
        <v>119</v>
      </c>
      <c r="X668">
        <v>0</v>
      </c>
      <c r="Z668">
        <v>0</v>
      </c>
      <c r="AA668">
        <v>0</v>
      </c>
      <c r="AB668">
        <v>24</v>
      </c>
      <c r="AC668">
        <v>408</v>
      </c>
      <c r="AD668" t="s">
        <v>1571</v>
      </c>
    </row>
    <row r="669" spans="1:30" x14ac:dyDescent="0.25">
      <c r="H669" t="s">
        <v>1572</v>
      </c>
    </row>
    <row r="670" spans="1:30" x14ac:dyDescent="0.25">
      <c r="A670">
        <v>332</v>
      </c>
      <c r="B670">
        <v>4361</v>
      </c>
      <c r="C670" t="s">
        <v>1573</v>
      </c>
      <c r="D670" t="s">
        <v>60</v>
      </c>
      <c r="E670" t="s">
        <v>175</v>
      </c>
      <c r="F670" t="s">
        <v>1574</v>
      </c>
      <c r="G670" t="str">
        <f>"00358115"</f>
        <v>00358115</v>
      </c>
      <c r="H670" t="s">
        <v>1096</v>
      </c>
      <c r="I670">
        <v>0</v>
      </c>
      <c r="J670">
        <v>0</v>
      </c>
      <c r="K670">
        <v>0</v>
      </c>
      <c r="L670">
        <v>0</v>
      </c>
      <c r="M670">
        <v>0</v>
      </c>
      <c r="N670">
        <v>70</v>
      </c>
      <c r="O670">
        <v>0</v>
      </c>
      <c r="P670">
        <v>0</v>
      </c>
      <c r="Q670">
        <v>0</v>
      </c>
      <c r="R670">
        <v>0</v>
      </c>
      <c r="S670">
        <v>0</v>
      </c>
      <c r="T670">
        <v>0</v>
      </c>
      <c r="U670">
        <v>0</v>
      </c>
      <c r="V670">
        <v>73</v>
      </c>
      <c r="W670">
        <v>511</v>
      </c>
      <c r="X670">
        <v>0</v>
      </c>
      <c r="Z670">
        <v>0</v>
      </c>
      <c r="AA670">
        <v>0</v>
      </c>
      <c r="AB670">
        <v>0</v>
      </c>
      <c r="AC670">
        <v>0</v>
      </c>
      <c r="AD670" t="s">
        <v>1575</v>
      </c>
    </row>
    <row r="671" spans="1:30" x14ac:dyDescent="0.25">
      <c r="H671" t="s">
        <v>1576</v>
      </c>
    </row>
    <row r="672" spans="1:30" x14ac:dyDescent="0.25">
      <c r="A672">
        <v>333</v>
      </c>
      <c r="B672">
        <v>3015</v>
      </c>
      <c r="C672" t="s">
        <v>1577</v>
      </c>
      <c r="D672" t="s">
        <v>54</v>
      </c>
      <c r="E672" t="s">
        <v>354</v>
      </c>
      <c r="F672" t="s">
        <v>1578</v>
      </c>
      <c r="G672" t="str">
        <f>"201410002257"</f>
        <v>201410002257</v>
      </c>
      <c r="H672" t="s">
        <v>1579</v>
      </c>
      <c r="I672">
        <v>0</v>
      </c>
      <c r="J672">
        <v>0</v>
      </c>
      <c r="K672">
        <v>0</v>
      </c>
      <c r="L672">
        <v>0</v>
      </c>
      <c r="M672">
        <v>0</v>
      </c>
      <c r="N672">
        <v>30</v>
      </c>
      <c r="O672">
        <v>0</v>
      </c>
      <c r="P672">
        <v>0</v>
      </c>
      <c r="Q672">
        <v>0</v>
      </c>
      <c r="R672">
        <v>0</v>
      </c>
      <c r="S672">
        <v>0</v>
      </c>
      <c r="T672">
        <v>0</v>
      </c>
      <c r="U672">
        <v>0</v>
      </c>
      <c r="V672">
        <v>84</v>
      </c>
      <c r="W672">
        <v>588</v>
      </c>
      <c r="X672">
        <v>0</v>
      </c>
      <c r="Z672">
        <v>0</v>
      </c>
      <c r="AA672">
        <v>0</v>
      </c>
      <c r="AB672">
        <v>0</v>
      </c>
      <c r="AC672">
        <v>0</v>
      </c>
      <c r="AD672" t="s">
        <v>1580</v>
      </c>
    </row>
    <row r="673" spans="1:30" x14ac:dyDescent="0.25">
      <c r="H673" t="s">
        <v>921</v>
      </c>
    </row>
    <row r="674" spans="1:30" x14ac:dyDescent="0.25">
      <c r="A674">
        <v>334</v>
      </c>
      <c r="B674">
        <v>4721</v>
      </c>
      <c r="C674" t="s">
        <v>1581</v>
      </c>
      <c r="D674" t="s">
        <v>231</v>
      </c>
      <c r="E674" t="s">
        <v>1582</v>
      </c>
      <c r="F674" t="s">
        <v>1583</v>
      </c>
      <c r="G674" t="str">
        <f>"00144794"</f>
        <v>00144794</v>
      </c>
      <c r="H674" t="s">
        <v>1584</v>
      </c>
      <c r="I674">
        <v>0</v>
      </c>
      <c r="J674">
        <v>0</v>
      </c>
      <c r="K674">
        <v>0</v>
      </c>
      <c r="L674">
        <v>0</v>
      </c>
      <c r="M674">
        <v>0</v>
      </c>
      <c r="N674">
        <v>30</v>
      </c>
      <c r="O674">
        <v>0</v>
      </c>
      <c r="P674">
        <v>0</v>
      </c>
      <c r="Q674">
        <v>0</v>
      </c>
      <c r="R674">
        <v>0</v>
      </c>
      <c r="S674">
        <v>0</v>
      </c>
      <c r="T674">
        <v>0</v>
      </c>
      <c r="U674">
        <v>0</v>
      </c>
      <c r="V674">
        <v>84</v>
      </c>
      <c r="W674">
        <v>588</v>
      </c>
      <c r="X674">
        <v>0</v>
      </c>
      <c r="Z674">
        <v>0</v>
      </c>
      <c r="AA674">
        <v>0</v>
      </c>
      <c r="AB674">
        <v>0</v>
      </c>
      <c r="AC674">
        <v>0</v>
      </c>
      <c r="AD674" t="s">
        <v>1585</v>
      </c>
    </row>
    <row r="675" spans="1:30" x14ac:dyDescent="0.25">
      <c r="H675" t="s">
        <v>1586</v>
      </c>
    </row>
    <row r="676" spans="1:30" x14ac:dyDescent="0.25">
      <c r="A676">
        <v>335</v>
      </c>
      <c r="B676">
        <v>663</v>
      </c>
      <c r="C676" t="s">
        <v>1587</v>
      </c>
      <c r="D676" t="s">
        <v>175</v>
      </c>
      <c r="E676" t="s">
        <v>32</v>
      </c>
      <c r="F676" t="s">
        <v>1588</v>
      </c>
      <c r="G676" t="str">
        <f>"00302297"</f>
        <v>00302297</v>
      </c>
      <c r="H676" t="s">
        <v>1589</v>
      </c>
      <c r="I676">
        <v>0</v>
      </c>
      <c r="J676">
        <v>0</v>
      </c>
      <c r="K676">
        <v>0</v>
      </c>
      <c r="L676">
        <v>0</v>
      </c>
      <c r="M676">
        <v>0</v>
      </c>
      <c r="N676">
        <v>70</v>
      </c>
      <c r="O676">
        <v>0</v>
      </c>
      <c r="P676">
        <v>0</v>
      </c>
      <c r="Q676">
        <v>0</v>
      </c>
      <c r="R676">
        <v>0</v>
      </c>
      <c r="S676">
        <v>0</v>
      </c>
      <c r="T676">
        <v>0</v>
      </c>
      <c r="U676">
        <v>0</v>
      </c>
      <c r="V676">
        <v>84</v>
      </c>
      <c r="W676">
        <v>588</v>
      </c>
      <c r="X676">
        <v>0</v>
      </c>
      <c r="Z676">
        <v>0</v>
      </c>
      <c r="AA676">
        <v>0</v>
      </c>
      <c r="AB676">
        <v>0</v>
      </c>
      <c r="AC676">
        <v>0</v>
      </c>
      <c r="AD676" t="s">
        <v>1590</v>
      </c>
    </row>
    <row r="677" spans="1:30" x14ac:dyDescent="0.25">
      <c r="H677" t="s">
        <v>1591</v>
      </c>
    </row>
    <row r="678" spans="1:30" x14ac:dyDescent="0.25">
      <c r="A678">
        <v>336</v>
      </c>
      <c r="B678">
        <v>1109</v>
      </c>
      <c r="C678" t="s">
        <v>985</v>
      </c>
      <c r="D678" t="s">
        <v>32</v>
      </c>
      <c r="E678" t="s">
        <v>53</v>
      </c>
      <c r="F678" t="s">
        <v>1592</v>
      </c>
      <c r="G678" t="str">
        <f>"200802011249"</f>
        <v>200802011249</v>
      </c>
      <c r="H678" t="s">
        <v>608</v>
      </c>
      <c r="I678">
        <v>0</v>
      </c>
      <c r="J678">
        <v>0</v>
      </c>
      <c r="K678">
        <v>0</v>
      </c>
      <c r="L678">
        <v>0</v>
      </c>
      <c r="M678">
        <v>0</v>
      </c>
      <c r="N678">
        <v>0</v>
      </c>
      <c r="O678">
        <v>0</v>
      </c>
      <c r="P678">
        <v>0</v>
      </c>
      <c r="Q678">
        <v>0</v>
      </c>
      <c r="R678">
        <v>0</v>
      </c>
      <c r="S678">
        <v>0</v>
      </c>
      <c r="T678">
        <v>0</v>
      </c>
      <c r="U678">
        <v>0</v>
      </c>
      <c r="V678">
        <v>84</v>
      </c>
      <c r="W678">
        <v>588</v>
      </c>
      <c r="X678">
        <v>0</v>
      </c>
      <c r="Z678">
        <v>0</v>
      </c>
      <c r="AA678">
        <v>0</v>
      </c>
      <c r="AB678">
        <v>0</v>
      </c>
      <c r="AC678">
        <v>0</v>
      </c>
      <c r="AD678" t="s">
        <v>1593</v>
      </c>
    </row>
    <row r="679" spans="1:30" x14ac:dyDescent="0.25">
      <c r="H679" t="s">
        <v>786</v>
      </c>
    </row>
    <row r="680" spans="1:30" x14ac:dyDescent="0.25">
      <c r="A680">
        <v>337</v>
      </c>
      <c r="B680">
        <v>831</v>
      </c>
      <c r="C680" t="s">
        <v>1594</v>
      </c>
      <c r="D680" t="s">
        <v>1595</v>
      </c>
      <c r="E680" t="s">
        <v>94</v>
      </c>
      <c r="F680" t="s">
        <v>1596</v>
      </c>
      <c r="G680" t="str">
        <f>"201410011264"</f>
        <v>201410011264</v>
      </c>
      <c r="H680" t="s">
        <v>123</v>
      </c>
      <c r="I680">
        <v>0</v>
      </c>
      <c r="J680">
        <v>0</v>
      </c>
      <c r="K680">
        <v>0</v>
      </c>
      <c r="L680">
        <v>200</v>
      </c>
      <c r="M680">
        <v>0</v>
      </c>
      <c r="N680">
        <v>50</v>
      </c>
      <c r="O680">
        <v>0</v>
      </c>
      <c r="P680">
        <v>0</v>
      </c>
      <c r="Q680">
        <v>0</v>
      </c>
      <c r="R680">
        <v>0</v>
      </c>
      <c r="S680">
        <v>0</v>
      </c>
      <c r="T680">
        <v>0</v>
      </c>
      <c r="U680">
        <v>0</v>
      </c>
      <c r="V680">
        <v>36</v>
      </c>
      <c r="W680">
        <v>252</v>
      </c>
      <c r="X680">
        <v>0</v>
      </c>
      <c r="Z680">
        <v>0</v>
      </c>
      <c r="AA680">
        <v>0</v>
      </c>
      <c r="AB680">
        <v>0</v>
      </c>
      <c r="AC680">
        <v>0</v>
      </c>
      <c r="AD680" t="s">
        <v>1597</v>
      </c>
    </row>
    <row r="681" spans="1:30" x14ac:dyDescent="0.25">
      <c r="H681" t="s">
        <v>1598</v>
      </c>
    </row>
    <row r="682" spans="1:30" x14ac:dyDescent="0.25">
      <c r="A682">
        <v>338</v>
      </c>
      <c r="B682">
        <v>174</v>
      </c>
      <c r="C682" t="s">
        <v>1599</v>
      </c>
      <c r="D682" t="s">
        <v>1600</v>
      </c>
      <c r="E682" t="s">
        <v>720</v>
      </c>
      <c r="F682" t="s">
        <v>1601</v>
      </c>
      <c r="G682" t="str">
        <f>"201401000960"</f>
        <v>201401000960</v>
      </c>
      <c r="H682" t="s">
        <v>1602</v>
      </c>
      <c r="I682">
        <v>0</v>
      </c>
      <c r="J682">
        <v>0</v>
      </c>
      <c r="K682">
        <v>0</v>
      </c>
      <c r="L682">
        <v>0</v>
      </c>
      <c r="M682">
        <v>0</v>
      </c>
      <c r="N682">
        <v>30</v>
      </c>
      <c r="O682">
        <v>0</v>
      </c>
      <c r="P682">
        <v>0</v>
      </c>
      <c r="Q682">
        <v>0</v>
      </c>
      <c r="R682">
        <v>0</v>
      </c>
      <c r="S682">
        <v>0</v>
      </c>
      <c r="T682">
        <v>0</v>
      </c>
      <c r="U682">
        <v>0</v>
      </c>
      <c r="V682">
        <v>84</v>
      </c>
      <c r="W682">
        <v>588</v>
      </c>
      <c r="X682">
        <v>0</v>
      </c>
      <c r="Z682">
        <v>0</v>
      </c>
      <c r="AA682">
        <v>0</v>
      </c>
      <c r="AB682">
        <v>0</v>
      </c>
      <c r="AC682">
        <v>0</v>
      </c>
      <c r="AD682" t="s">
        <v>1603</v>
      </c>
    </row>
    <row r="683" spans="1:30" x14ac:dyDescent="0.25">
      <c r="H683" t="s">
        <v>1604</v>
      </c>
    </row>
    <row r="684" spans="1:30" x14ac:dyDescent="0.25">
      <c r="A684">
        <v>339</v>
      </c>
      <c r="B684">
        <v>1694</v>
      </c>
      <c r="C684" t="s">
        <v>1605</v>
      </c>
      <c r="D684" t="s">
        <v>40</v>
      </c>
      <c r="E684" t="s">
        <v>955</v>
      </c>
      <c r="F684" t="s">
        <v>1606</v>
      </c>
      <c r="G684" t="str">
        <f>"201504001923"</f>
        <v>201504001923</v>
      </c>
      <c r="H684" t="s">
        <v>275</v>
      </c>
      <c r="I684">
        <v>0</v>
      </c>
      <c r="J684">
        <v>0</v>
      </c>
      <c r="K684">
        <v>0</v>
      </c>
      <c r="L684">
        <v>200</v>
      </c>
      <c r="M684">
        <v>0</v>
      </c>
      <c r="N684">
        <v>70</v>
      </c>
      <c r="O684">
        <v>0</v>
      </c>
      <c r="P684">
        <v>30</v>
      </c>
      <c r="Q684">
        <v>0</v>
      </c>
      <c r="R684">
        <v>0</v>
      </c>
      <c r="S684">
        <v>0</v>
      </c>
      <c r="T684">
        <v>0</v>
      </c>
      <c r="U684">
        <v>0</v>
      </c>
      <c r="V684">
        <v>32</v>
      </c>
      <c r="W684">
        <v>224</v>
      </c>
      <c r="X684">
        <v>0</v>
      </c>
      <c r="Z684">
        <v>0</v>
      </c>
      <c r="AA684">
        <v>0</v>
      </c>
      <c r="AB684">
        <v>0</v>
      </c>
      <c r="AC684">
        <v>0</v>
      </c>
      <c r="AD684" t="s">
        <v>1607</v>
      </c>
    </row>
    <row r="685" spans="1:30" x14ac:dyDescent="0.25">
      <c r="H685" t="s">
        <v>1608</v>
      </c>
    </row>
    <row r="686" spans="1:30" x14ac:dyDescent="0.25">
      <c r="A686">
        <v>340</v>
      </c>
      <c r="B686">
        <v>2132</v>
      </c>
      <c r="C686" t="s">
        <v>1609</v>
      </c>
      <c r="D686" t="s">
        <v>94</v>
      </c>
      <c r="E686" t="s">
        <v>60</v>
      </c>
      <c r="F686" t="s">
        <v>1610</v>
      </c>
      <c r="G686" t="str">
        <f>"201504003164"</f>
        <v>201504003164</v>
      </c>
      <c r="H686" t="s">
        <v>1611</v>
      </c>
      <c r="I686">
        <v>0</v>
      </c>
      <c r="J686">
        <v>0</v>
      </c>
      <c r="K686">
        <v>0</v>
      </c>
      <c r="L686">
        <v>0</v>
      </c>
      <c r="M686">
        <v>0</v>
      </c>
      <c r="N686">
        <v>70</v>
      </c>
      <c r="O686">
        <v>0</v>
      </c>
      <c r="P686">
        <v>0</v>
      </c>
      <c r="Q686">
        <v>0</v>
      </c>
      <c r="R686">
        <v>0</v>
      </c>
      <c r="S686">
        <v>0</v>
      </c>
      <c r="T686">
        <v>0</v>
      </c>
      <c r="U686">
        <v>0</v>
      </c>
      <c r="V686">
        <v>84</v>
      </c>
      <c r="W686">
        <v>588</v>
      </c>
      <c r="X686">
        <v>0</v>
      </c>
      <c r="Z686">
        <v>0</v>
      </c>
      <c r="AA686">
        <v>0</v>
      </c>
      <c r="AB686">
        <v>0</v>
      </c>
      <c r="AC686">
        <v>0</v>
      </c>
      <c r="AD686" t="s">
        <v>1612</v>
      </c>
    </row>
    <row r="687" spans="1:30" x14ac:dyDescent="0.25">
      <c r="H687" t="s">
        <v>1613</v>
      </c>
    </row>
    <row r="688" spans="1:30" x14ac:dyDescent="0.25">
      <c r="A688">
        <v>341</v>
      </c>
      <c r="B688">
        <v>2065</v>
      </c>
      <c r="C688" t="s">
        <v>1614</v>
      </c>
      <c r="D688" t="s">
        <v>202</v>
      </c>
      <c r="E688" t="s">
        <v>20</v>
      </c>
      <c r="F688" t="s">
        <v>1615</v>
      </c>
      <c r="G688" t="str">
        <f>"00328326"</f>
        <v>00328326</v>
      </c>
      <c r="H688" t="s">
        <v>412</v>
      </c>
      <c r="I688">
        <v>0</v>
      </c>
      <c r="J688">
        <v>0</v>
      </c>
      <c r="K688">
        <v>0</v>
      </c>
      <c r="L688">
        <v>0</v>
      </c>
      <c r="M688">
        <v>0</v>
      </c>
      <c r="N688">
        <v>30</v>
      </c>
      <c r="O688">
        <v>0</v>
      </c>
      <c r="P688">
        <v>0</v>
      </c>
      <c r="Q688">
        <v>0</v>
      </c>
      <c r="R688">
        <v>0</v>
      </c>
      <c r="S688">
        <v>0</v>
      </c>
      <c r="T688">
        <v>0</v>
      </c>
      <c r="U688">
        <v>0</v>
      </c>
      <c r="V688">
        <v>84</v>
      </c>
      <c r="W688">
        <v>588</v>
      </c>
      <c r="X688">
        <v>0</v>
      </c>
      <c r="Z688">
        <v>0</v>
      </c>
      <c r="AA688">
        <v>0</v>
      </c>
      <c r="AB688">
        <v>0</v>
      </c>
      <c r="AC688">
        <v>0</v>
      </c>
      <c r="AD688" t="s">
        <v>1616</v>
      </c>
    </row>
    <row r="689" spans="1:30" x14ac:dyDescent="0.25">
      <c r="H689" t="s">
        <v>1617</v>
      </c>
    </row>
    <row r="690" spans="1:30" x14ac:dyDescent="0.25">
      <c r="A690">
        <v>342</v>
      </c>
      <c r="B690">
        <v>1513</v>
      </c>
      <c r="C690" t="s">
        <v>1618</v>
      </c>
      <c r="D690" t="s">
        <v>81</v>
      </c>
      <c r="E690" t="s">
        <v>33</v>
      </c>
      <c r="F690" t="s">
        <v>1619</v>
      </c>
      <c r="G690" t="str">
        <f>"201402001381"</f>
        <v>201402001381</v>
      </c>
      <c r="H690" t="s">
        <v>637</v>
      </c>
      <c r="I690">
        <v>0</v>
      </c>
      <c r="J690">
        <v>0</v>
      </c>
      <c r="K690">
        <v>0</v>
      </c>
      <c r="L690">
        <v>200</v>
      </c>
      <c r="M690">
        <v>0</v>
      </c>
      <c r="N690">
        <v>30</v>
      </c>
      <c r="O690">
        <v>0</v>
      </c>
      <c r="P690">
        <v>0</v>
      </c>
      <c r="Q690">
        <v>0</v>
      </c>
      <c r="R690">
        <v>0</v>
      </c>
      <c r="S690">
        <v>0</v>
      </c>
      <c r="T690">
        <v>0</v>
      </c>
      <c r="U690">
        <v>0</v>
      </c>
      <c r="V690">
        <v>40</v>
      </c>
      <c r="W690">
        <v>280</v>
      </c>
      <c r="X690">
        <v>0</v>
      </c>
      <c r="Z690">
        <v>0</v>
      </c>
      <c r="AA690">
        <v>0</v>
      </c>
      <c r="AB690">
        <v>0</v>
      </c>
      <c r="AC690">
        <v>0</v>
      </c>
      <c r="AD690" t="s">
        <v>1620</v>
      </c>
    </row>
    <row r="691" spans="1:30" x14ac:dyDescent="0.25">
      <c r="H691" t="s">
        <v>1621</v>
      </c>
    </row>
    <row r="692" spans="1:30" x14ac:dyDescent="0.25">
      <c r="A692">
        <v>343</v>
      </c>
      <c r="B692">
        <v>1211</v>
      </c>
      <c r="C692" t="s">
        <v>1622</v>
      </c>
      <c r="D692" t="s">
        <v>175</v>
      </c>
      <c r="E692" t="s">
        <v>202</v>
      </c>
      <c r="F692">
        <v>81544</v>
      </c>
      <c r="G692" t="str">
        <f>"00233548"</f>
        <v>00233548</v>
      </c>
      <c r="H692" t="s">
        <v>1623</v>
      </c>
      <c r="I692">
        <v>150</v>
      </c>
      <c r="J692">
        <v>0</v>
      </c>
      <c r="K692">
        <v>0</v>
      </c>
      <c r="L692">
        <v>200</v>
      </c>
      <c r="M692">
        <v>0</v>
      </c>
      <c r="N692">
        <v>30</v>
      </c>
      <c r="O692">
        <v>0</v>
      </c>
      <c r="P692">
        <v>0</v>
      </c>
      <c r="Q692">
        <v>0</v>
      </c>
      <c r="R692">
        <v>0</v>
      </c>
      <c r="S692">
        <v>0</v>
      </c>
      <c r="T692">
        <v>0</v>
      </c>
      <c r="U692">
        <v>0</v>
      </c>
      <c r="V692">
        <v>7</v>
      </c>
      <c r="W692">
        <v>49</v>
      </c>
      <c r="X692">
        <v>0</v>
      </c>
      <c r="Z692">
        <v>0</v>
      </c>
      <c r="AA692">
        <v>0</v>
      </c>
      <c r="AB692">
        <v>0</v>
      </c>
      <c r="AC692">
        <v>0</v>
      </c>
      <c r="AD692" t="s">
        <v>1624</v>
      </c>
    </row>
    <row r="693" spans="1:30" x14ac:dyDescent="0.25">
      <c r="H693" t="s">
        <v>1625</v>
      </c>
    </row>
    <row r="694" spans="1:30" x14ac:dyDescent="0.25">
      <c r="A694">
        <v>344</v>
      </c>
      <c r="B694">
        <v>1844</v>
      </c>
      <c r="C694" t="s">
        <v>1626</v>
      </c>
      <c r="D694" t="s">
        <v>641</v>
      </c>
      <c r="E694" t="s">
        <v>1261</v>
      </c>
      <c r="F694" t="s">
        <v>1627</v>
      </c>
      <c r="G694" t="str">
        <f>"201409001063"</f>
        <v>201409001063</v>
      </c>
      <c r="H694" t="s">
        <v>28</v>
      </c>
      <c r="I694">
        <v>0</v>
      </c>
      <c r="J694">
        <v>0</v>
      </c>
      <c r="K694">
        <v>0</v>
      </c>
      <c r="L694">
        <v>0</v>
      </c>
      <c r="M694">
        <v>100</v>
      </c>
      <c r="N694">
        <v>70</v>
      </c>
      <c r="O694">
        <v>0</v>
      </c>
      <c r="P694">
        <v>0</v>
      </c>
      <c r="Q694">
        <v>0</v>
      </c>
      <c r="R694">
        <v>0</v>
      </c>
      <c r="S694">
        <v>0</v>
      </c>
      <c r="T694">
        <v>0</v>
      </c>
      <c r="U694">
        <v>0</v>
      </c>
      <c r="V694">
        <v>51</v>
      </c>
      <c r="W694">
        <v>357</v>
      </c>
      <c r="X694">
        <v>0</v>
      </c>
      <c r="Z694">
        <v>0</v>
      </c>
      <c r="AA694">
        <v>0</v>
      </c>
      <c r="AB694">
        <v>0</v>
      </c>
      <c r="AC694">
        <v>0</v>
      </c>
      <c r="AD694" t="s">
        <v>1628</v>
      </c>
    </row>
    <row r="695" spans="1:30" x14ac:dyDescent="0.25">
      <c r="H695" t="s">
        <v>1629</v>
      </c>
    </row>
    <row r="696" spans="1:30" x14ac:dyDescent="0.25">
      <c r="A696">
        <v>345</v>
      </c>
      <c r="B696">
        <v>3380</v>
      </c>
      <c r="C696" t="s">
        <v>1630</v>
      </c>
      <c r="D696" t="s">
        <v>1631</v>
      </c>
      <c r="E696" t="s">
        <v>1632</v>
      </c>
      <c r="F696" t="s">
        <v>1633</v>
      </c>
      <c r="G696" t="str">
        <f>"00346402"</f>
        <v>00346402</v>
      </c>
      <c r="H696" t="s">
        <v>854</v>
      </c>
      <c r="I696">
        <v>0</v>
      </c>
      <c r="J696">
        <v>0</v>
      </c>
      <c r="K696">
        <v>0</v>
      </c>
      <c r="L696">
        <v>0</v>
      </c>
      <c r="M696">
        <v>0</v>
      </c>
      <c r="N696">
        <v>0</v>
      </c>
      <c r="O696">
        <v>0</v>
      </c>
      <c r="P696">
        <v>0</v>
      </c>
      <c r="Q696">
        <v>0</v>
      </c>
      <c r="R696">
        <v>0</v>
      </c>
      <c r="S696">
        <v>0</v>
      </c>
      <c r="T696">
        <v>0</v>
      </c>
      <c r="U696">
        <v>0</v>
      </c>
      <c r="V696">
        <v>84</v>
      </c>
      <c r="W696">
        <v>588</v>
      </c>
      <c r="X696">
        <v>0</v>
      </c>
      <c r="Z696">
        <v>0</v>
      </c>
      <c r="AA696">
        <v>0</v>
      </c>
      <c r="AB696">
        <v>0</v>
      </c>
      <c r="AC696">
        <v>0</v>
      </c>
      <c r="AD696" t="s">
        <v>1634</v>
      </c>
    </row>
    <row r="697" spans="1:30" x14ac:dyDescent="0.25">
      <c r="H697" t="s">
        <v>786</v>
      </c>
    </row>
    <row r="698" spans="1:30" x14ac:dyDescent="0.25">
      <c r="A698">
        <v>346</v>
      </c>
      <c r="B698">
        <v>3219</v>
      </c>
      <c r="C698" t="s">
        <v>1635</v>
      </c>
      <c r="D698" t="s">
        <v>54</v>
      </c>
      <c r="E698" t="s">
        <v>94</v>
      </c>
      <c r="F698" t="s">
        <v>1636</v>
      </c>
      <c r="G698" t="str">
        <f>"00015592"</f>
        <v>00015592</v>
      </c>
      <c r="H698" t="s">
        <v>221</v>
      </c>
      <c r="I698">
        <v>0</v>
      </c>
      <c r="J698">
        <v>0</v>
      </c>
      <c r="K698">
        <v>0</v>
      </c>
      <c r="L698">
        <v>0</v>
      </c>
      <c r="M698">
        <v>0</v>
      </c>
      <c r="N698">
        <v>30</v>
      </c>
      <c r="O698">
        <v>0</v>
      </c>
      <c r="P698">
        <v>0</v>
      </c>
      <c r="Q698">
        <v>0</v>
      </c>
      <c r="R698">
        <v>0</v>
      </c>
      <c r="S698">
        <v>0</v>
      </c>
      <c r="T698">
        <v>0</v>
      </c>
      <c r="U698">
        <v>0</v>
      </c>
      <c r="V698">
        <v>84</v>
      </c>
      <c r="W698">
        <v>588</v>
      </c>
      <c r="X698">
        <v>0</v>
      </c>
      <c r="Z698">
        <v>0</v>
      </c>
      <c r="AA698">
        <v>0</v>
      </c>
      <c r="AB698">
        <v>0</v>
      </c>
      <c r="AC698">
        <v>0</v>
      </c>
      <c r="AD698" t="s">
        <v>1637</v>
      </c>
    </row>
    <row r="699" spans="1:30" x14ac:dyDescent="0.25">
      <c r="H699" t="s">
        <v>1638</v>
      </c>
    </row>
    <row r="700" spans="1:30" x14ac:dyDescent="0.25">
      <c r="A700">
        <v>347</v>
      </c>
      <c r="B700">
        <v>4191</v>
      </c>
      <c r="C700" t="s">
        <v>1639</v>
      </c>
      <c r="D700" t="s">
        <v>175</v>
      </c>
      <c r="E700" t="s">
        <v>53</v>
      </c>
      <c r="F700" t="s">
        <v>1640</v>
      </c>
      <c r="G700" t="str">
        <f>"00104156"</f>
        <v>00104156</v>
      </c>
      <c r="H700">
        <v>781</v>
      </c>
      <c r="I700">
        <v>0</v>
      </c>
      <c r="J700">
        <v>0</v>
      </c>
      <c r="K700">
        <v>0</v>
      </c>
      <c r="L700">
        <v>0</v>
      </c>
      <c r="M700">
        <v>0</v>
      </c>
      <c r="N700">
        <v>30</v>
      </c>
      <c r="O700">
        <v>30</v>
      </c>
      <c r="P700">
        <v>0</v>
      </c>
      <c r="Q700">
        <v>0</v>
      </c>
      <c r="R700">
        <v>0</v>
      </c>
      <c r="S700">
        <v>0</v>
      </c>
      <c r="T700">
        <v>0</v>
      </c>
      <c r="U700">
        <v>0</v>
      </c>
      <c r="V700">
        <v>65</v>
      </c>
      <c r="W700">
        <v>455</v>
      </c>
      <c r="X700">
        <v>0</v>
      </c>
      <c r="Z700">
        <v>1</v>
      </c>
      <c r="AA700">
        <v>0</v>
      </c>
      <c r="AB700">
        <v>0</v>
      </c>
      <c r="AC700">
        <v>0</v>
      </c>
      <c r="AD700">
        <v>1296</v>
      </c>
    </row>
    <row r="701" spans="1:30" x14ac:dyDescent="0.25">
      <c r="H701" t="s">
        <v>1641</v>
      </c>
    </row>
    <row r="702" spans="1:30" x14ac:dyDescent="0.25">
      <c r="A702">
        <v>348</v>
      </c>
      <c r="B702">
        <v>4349</v>
      </c>
      <c r="C702" t="s">
        <v>1642</v>
      </c>
      <c r="D702" t="s">
        <v>1643</v>
      </c>
      <c r="E702" t="s">
        <v>53</v>
      </c>
      <c r="F702" t="s">
        <v>1644</v>
      </c>
      <c r="G702" t="str">
        <f>"00296926"</f>
        <v>00296926</v>
      </c>
      <c r="H702">
        <v>550</v>
      </c>
      <c r="I702">
        <v>0</v>
      </c>
      <c r="J702">
        <v>0</v>
      </c>
      <c r="K702">
        <v>0</v>
      </c>
      <c r="L702">
        <v>200</v>
      </c>
      <c r="M702">
        <v>0</v>
      </c>
      <c r="N702">
        <v>70</v>
      </c>
      <c r="O702">
        <v>0</v>
      </c>
      <c r="P702">
        <v>0</v>
      </c>
      <c r="Q702">
        <v>0</v>
      </c>
      <c r="R702">
        <v>0</v>
      </c>
      <c r="S702">
        <v>0</v>
      </c>
      <c r="T702">
        <v>0</v>
      </c>
      <c r="U702">
        <v>0</v>
      </c>
      <c r="V702">
        <v>68</v>
      </c>
      <c r="W702">
        <v>476</v>
      </c>
      <c r="X702">
        <v>0</v>
      </c>
      <c r="Z702">
        <v>0</v>
      </c>
      <c r="AA702">
        <v>0</v>
      </c>
      <c r="AB702">
        <v>0</v>
      </c>
      <c r="AC702">
        <v>0</v>
      </c>
      <c r="AD702">
        <v>1296</v>
      </c>
    </row>
    <row r="703" spans="1:30" x14ac:dyDescent="0.25">
      <c r="H703" t="s">
        <v>1045</v>
      </c>
    </row>
    <row r="704" spans="1:30" x14ac:dyDescent="0.25">
      <c r="A704">
        <v>349</v>
      </c>
      <c r="B704">
        <v>3998</v>
      </c>
      <c r="C704" t="s">
        <v>1645</v>
      </c>
      <c r="D704" t="s">
        <v>81</v>
      </c>
      <c r="E704" t="s">
        <v>1646</v>
      </c>
      <c r="F704" t="s">
        <v>1647</v>
      </c>
      <c r="G704" t="str">
        <f>"00138032"</f>
        <v>00138032</v>
      </c>
      <c r="H704" t="s">
        <v>187</v>
      </c>
      <c r="I704">
        <v>0</v>
      </c>
      <c r="J704">
        <v>0</v>
      </c>
      <c r="K704">
        <v>0</v>
      </c>
      <c r="L704">
        <v>0</v>
      </c>
      <c r="M704">
        <v>0</v>
      </c>
      <c r="N704">
        <v>70</v>
      </c>
      <c r="O704">
        <v>0</v>
      </c>
      <c r="P704">
        <v>0</v>
      </c>
      <c r="Q704">
        <v>0</v>
      </c>
      <c r="R704">
        <v>0</v>
      </c>
      <c r="S704">
        <v>0</v>
      </c>
      <c r="T704">
        <v>0</v>
      </c>
      <c r="U704">
        <v>0</v>
      </c>
      <c r="V704">
        <v>2</v>
      </c>
      <c r="W704">
        <v>14</v>
      </c>
      <c r="X704">
        <v>0</v>
      </c>
      <c r="Z704">
        <v>0</v>
      </c>
      <c r="AA704">
        <v>0</v>
      </c>
      <c r="AB704">
        <v>24</v>
      </c>
      <c r="AC704">
        <v>408</v>
      </c>
      <c r="AD704" t="s">
        <v>1648</v>
      </c>
    </row>
    <row r="705" spans="1:30" x14ac:dyDescent="0.25">
      <c r="H705" t="s">
        <v>1649</v>
      </c>
    </row>
    <row r="706" spans="1:30" x14ac:dyDescent="0.25">
      <c r="A706">
        <v>350</v>
      </c>
      <c r="B706">
        <v>2540</v>
      </c>
      <c r="C706" t="s">
        <v>1650</v>
      </c>
      <c r="D706" t="s">
        <v>85</v>
      </c>
      <c r="E706" t="s">
        <v>468</v>
      </c>
      <c r="F706" t="s">
        <v>1651</v>
      </c>
      <c r="G706" t="str">
        <f>"00367431"</f>
        <v>00367431</v>
      </c>
      <c r="H706" t="s">
        <v>1652</v>
      </c>
      <c r="I706">
        <v>0</v>
      </c>
      <c r="J706">
        <v>0</v>
      </c>
      <c r="K706">
        <v>0</v>
      </c>
      <c r="L706">
        <v>0</v>
      </c>
      <c r="M706">
        <v>0</v>
      </c>
      <c r="N706">
        <v>30</v>
      </c>
      <c r="O706">
        <v>0</v>
      </c>
      <c r="P706">
        <v>0</v>
      </c>
      <c r="Q706">
        <v>0</v>
      </c>
      <c r="R706">
        <v>0</v>
      </c>
      <c r="S706">
        <v>0</v>
      </c>
      <c r="T706">
        <v>0</v>
      </c>
      <c r="U706">
        <v>0</v>
      </c>
      <c r="V706">
        <v>71</v>
      </c>
      <c r="W706">
        <v>497</v>
      </c>
      <c r="X706">
        <v>0</v>
      </c>
      <c r="Z706">
        <v>0</v>
      </c>
      <c r="AA706">
        <v>0</v>
      </c>
      <c r="AB706">
        <v>0</v>
      </c>
      <c r="AC706">
        <v>0</v>
      </c>
      <c r="AD706" t="s">
        <v>1653</v>
      </c>
    </row>
    <row r="707" spans="1:30" x14ac:dyDescent="0.25">
      <c r="H707" t="s">
        <v>1654</v>
      </c>
    </row>
    <row r="708" spans="1:30" x14ac:dyDescent="0.25">
      <c r="A708">
        <v>351</v>
      </c>
      <c r="B708">
        <v>1349</v>
      </c>
      <c r="C708" t="s">
        <v>1655</v>
      </c>
      <c r="D708" t="s">
        <v>40</v>
      </c>
      <c r="E708" t="s">
        <v>81</v>
      </c>
      <c r="F708" t="s">
        <v>1656</v>
      </c>
      <c r="G708" t="str">
        <f>"00295428"</f>
        <v>00295428</v>
      </c>
      <c r="H708" t="s">
        <v>1657</v>
      </c>
      <c r="I708">
        <v>0</v>
      </c>
      <c r="J708">
        <v>0</v>
      </c>
      <c r="K708">
        <v>0</v>
      </c>
      <c r="L708">
        <v>0</v>
      </c>
      <c r="M708">
        <v>0</v>
      </c>
      <c r="N708">
        <v>30</v>
      </c>
      <c r="O708">
        <v>0</v>
      </c>
      <c r="P708">
        <v>0</v>
      </c>
      <c r="Q708">
        <v>0</v>
      </c>
      <c r="R708">
        <v>0</v>
      </c>
      <c r="S708">
        <v>0</v>
      </c>
      <c r="T708">
        <v>0</v>
      </c>
      <c r="U708">
        <v>0</v>
      </c>
      <c r="V708">
        <v>84</v>
      </c>
      <c r="W708">
        <v>588</v>
      </c>
      <c r="X708">
        <v>0</v>
      </c>
      <c r="Z708">
        <v>0</v>
      </c>
      <c r="AA708">
        <v>0</v>
      </c>
      <c r="AB708">
        <v>0</v>
      </c>
      <c r="AC708">
        <v>0</v>
      </c>
      <c r="AD708" t="s">
        <v>1658</v>
      </c>
    </row>
    <row r="709" spans="1:30" x14ac:dyDescent="0.25">
      <c r="H709">
        <v>1027</v>
      </c>
    </row>
    <row r="710" spans="1:30" x14ac:dyDescent="0.25">
      <c r="A710">
        <v>352</v>
      </c>
      <c r="B710">
        <v>2709</v>
      </c>
      <c r="C710" t="s">
        <v>1659</v>
      </c>
      <c r="D710" t="s">
        <v>100</v>
      </c>
      <c r="E710" t="s">
        <v>137</v>
      </c>
      <c r="F710" t="s">
        <v>1660</v>
      </c>
      <c r="G710" t="str">
        <f>"201409000455"</f>
        <v>201409000455</v>
      </c>
      <c r="H710" t="s">
        <v>451</v>
      </c>
      <c r="I710">
        <v>0</v>
      </c>
      <c r="J710">
        <v>0</v>
      </c>
      <c r="K710">
        <v>0</v>
      </c>
      <c r="L710">
        <v>200</v>
      </c>
      <c r="M710">
        <v>0</v>
      </c>
      <c r="N710">
        <v>70</v>
      </c>
      <c r="O710">
        <v>30</v>
      </c>
      <c r="P710">
        <v>0</v>
      </c>
      <c r="Q710">
        <v>0</v>
      </c>
      <c r="R710">
        <v>0</v>
      </c>
      <c r="S710">
        <v>0</v>
      </c>
      <c r="T710">
        <v>0</v>
      </c>
      <c r="U710">
        <v>0</v>
      </c>
      <c r="V710">
        <v>27</v>
      </c>
      <c r="W710">
        <v>189</v>
      </c>
      <c r="X710">
        <v>0</v>
      </c>
      <c r="Z710">
        <v>0</v>
      </c>
      <c r="AA710">
        <v>0</v>
      </c>
      <c r="AB710">
        <v>0</v>
      </c>
      <c r="AC710">
        <v>0</v>
      </c>
      <c r="AD710" t="s">
        <v>1661</v>
      </c>
    </row>
    <row r="711" spans="1:30" x14ac:dyDescent="0.25">
      <c r="H711" t="s">
        <v>1662</v>
      </c>
    </row>
    <row r="712" spans="1:30" x14ac:dyDescent="0.25">
      <c r="A712">
        <v>353</v>
      </c>
      <c r="B712">
        <v>642</v>
      </c>
      <c r="C712" t="s">
        <v>1663</v>
      </c>
      <c r="D712" t="s">
        <v>40</v>
      </c>
      <c r="E712" t="s">
        <v>60</v>
      </c>
      <c r="F712" t="s">
        <v>1664</v>
      </c>
      <c r="G712" t="str">
        <f>"201410001086"</f>
        <v>201410001086</v>
      </c>
      <c r="H712" t="s">
        <v>364</v>
      </c>
      <c r="I712">
        <v>0</v>
      </c>
      <c r="J712">
        <v>0</v>
      </c>
      <c r="K712">
        <v>0</v>
      </c>
      <c r="L712">
        <v>0</v>
      </c>
      <c r="M712">
        <v>0</v>
      </c>
      <c r="N712">
        <v>30</v>
      </c>
      <c r="O712">
        <v>0</v>
      </c>
      <c r="P712">
        <v>0</v>
      </c>
      <c r="Q712">
        <v>0</v>
      </c>
      <c r="R712">
        <v>0</v>
      </c>
      <c r="S712">
        <v>0</v>
      </c>
      <c r="T712">
        <v>0</v>
      </c>
      <c r="U712">
        <v>0</v>
      </c>
      <c r="V712">
        <v>84</v>
      </c>
      <c r="W712">
        <v>588</v>
      </c>
      <c r="X712">
        <v>0</v>
      </c>
      <c r="Z712">
        <v>0</v>
      </c>
      <c r="AA712">
        <v>0</v>
      </c>
      <c r="AB712">
        <v>0</v>
      </c>
      <c r="AC712">
        <v>0</v>
      </c>
      <c r="AD712" t="s">
        <v>1665</v>
      </c>
    </row>
    <row r="713" spans="1:30" x14ac:dyDescent="0.25">
      <c r="H713" t="s">
        <v>1666</v>
      </c>
    </row>
    <row r="714" spans="1:30" x14ac:dyDescent="0.25">
      <c r="A714">
        <v>354</v>
      </c>
      <c r="B714">
        <v>3233</v>
      </c>
      <c r="C714" t="s">
        <v>1667</v>
      </c>
      <c r="D714" t="s">
        <v>1125</v>
      </c>
      <c r="E714" t="s">
        <v>771</v>
      </c>
      <c r="F714" t="s">
        <v>1668</v>
      </c>
      <c r="G714" t="str">
        <f>"201406007666"</f>
        <v>201406007666</v>
      </c>
      <c r="H714" t="s">
        <v>1584</v>
      </c>
      <c r="I714">
        <v>0</v>
      </c>
      <c r="J714">
        <v>0</v>
      </c>
      <c r="K714">
        <v>0</v>
      </c>
      <c r="L714">
        <v>200</v>
      </c>
      <c r="M714">
        <v>0</v>
      </c>
      <c r="N714">
        <v>30</v>
      </c>
      <c r="O714">
        <v>0</v>
      </c>
      <c r="P714">
        <v>0</v>
      </c>
      <c r="Q714">
        <v>0</v>
      </c>
      <c r="R714">
        <v>0</v>
      </c>
      <c r="S714">
        <v>0</v>
      </c>
      <c r="T714">
        <v>0</v>
      </c>
      <c r="U714">
        <v>0</v>
      </c>
      <c r="V714">
        <v>50</v>
      </c>
      <c r="W714">
        <v>350</v>
      </c>
      <c r="X714">
        <v>0</v>
      </c>
      <c r="Z714">
        <v>0</v>
      </c>
      <c r="AA714">
        <v>0</v>
      </c>
      <c r="AB714">
        <v>0</v>
      </c>
      <c r="AC714">
        <v>0</v>
      </c>
      <c r="AD714" t="s">
        <v>1669</v>
      </c>
    </row>
    <row r="715" spans="1:30" x14ac:dyDescent="0.25">
      <c r="H715" t="s">
        <v>1670</v>
      </c>
    </row>
    <row r="716" spans="1:30" x14ac:dyDescent="0.25">
      <c r="A716">
        <v>355</v>
      </c>
      <c r="B716">
        <v>16</v>
      </c>
      <c r="C716" t="s">
        <v>1671</v>
      </c>
      <c r="D716" t="s">
        <v>40</v>
      </c>
      <c r="E716" t="s">
        <v>175</v>
      </c>
      <c r="F716" t="s">
        <v>1672</v>
      </c>
      <c r="G716" t="str">
        <f>"201409002854"</f>
        <v>201409002854</v>
      </c>
      <c r="H716" t="s">
        <v>1589</v>
      </c>
      <c r="I716">
        <v>0</v>
      </c>
      <c r="J716">
        <v>0</v>
      </c>
      <c r="K716">
        <v>0</v>
      </c>
      <c r="L716">
        <v>0</v>
      </c>
      <c r="M716">
        <v>0</v>
      </c>
      <c r="N716">
        <v>30</v>
      </c>
      <c r="O716">
        <v>0</v>
      </c>
      <c r="P716">
        <v>0</v>
      </c>
      <c r="Q716">
        <v>0</v>
      </c>
      <c r="R716">
        <v>0</v>
      </c>
      <c r="S716">
        <v>0</v>
      </c>
      <c r="T716">
        <v>0</v>
      </c>
      <c r="U716">
        <v>0</v>
      </c>
      <c r="V716">
        <v>84</v>
      </c>
      <c r="W716">
        <v>588</v>
      </c>
      <c r="X716">
        <v>0</v>
      </c>
      <c r="Z716">
        <v>0</v>
      </c>
      <c r="AA716">
        <v>0</v>
      </c>
      <c r="AB716">
        <v>0</v>
      </c>
      <c r="AC716">
        <v>0</v>
      </c>
      <c r="AD716" t="s">
        <v>1673</v>
      </c>
    </row>
    <row r="717" spans="1:30" x14ac:dyDescent="0.25">
      <c r="H717" t="s">
        <v>1649</v>
      </c>
    </row>
    <row r="718" spans="1:30" x14ac:dyDescent="0.25">
      <c r="A718">
        <v>356</v>
      </c>
      <c r="B718">
        <v>3189</v>
      </c>
      <c r="C718" t="s">
        <v>1674</v>
      </c>
      <c r="D718" t="s">
        <v>175</v>
      </c>
      <c r="E718" t="s">
        <v>225</v>
      </c>
      <c r="F718" t="s">
        <v>1675</v>
      </c>
      <c r="G718" t="str">
        <f>"00186877"</f>
        <v>00186877</v>
      </c>
      <c r="H718" t="s">
        <v>49</v>
      </c>
      <c r="I718">
        <v>0</v>
      </c>
      <c r="J718">
        <v>0</v>
      </c>
      <c r="K718">
        <v>0</v>
      </c>
      <c r="L718">
        <v>0</v>
      </c>
      <c r="M718">
        <v>0</v>
      </c>
      <c r="N718">
        <v>30</v>
      </c>
      <c r="O718">
        <v>0</v>
      </c>
      <c r="P718">
        <v>0</v>
      </c>
      <c r="Q718">
        <v>0</v>
      </c>
      <c r="R718">
        <v>0</v>
      </c>
      <c r="S718">
        <v>0</v>
      </c>
      <c r="T718">
        <v>0</v>
      </c>
      <c r="U718">
        <v>0</v>
      </c>
      <c r="V718">
        <v>68</v>
      </c>
      <c r="W718">
        <v>476</v>
      </c>
      <c r="X718">
        <v>0</v>
      </c>
      <c r="Z718">
        <v>0</v>
      </c>
      <c r="AA718">
        <v>0</v>
      </c>
      <c r="AB718">
        <v>0</v>
      </c>
      <c r="AC718">
        <v>0</v>
      </c>
      <c r="AD718" t="s">
        <v>1676</v>
      </c>
    </row>
    <row r="719" spans="1:30" x14ac:dyDescent="0.25">
      <c r="H719" t="s">
        <v>1677</v>
      </c>
    </row>
    <row r="720" spans="1:30" x14ac:dyDescent="0.25">
      <c r="A720">
        <v>357</v>
      </c>
      <c r="B720">
        <v>3271</v>
      </c>
      <c r="C720" t="s">
        <v>1678</v>
      </c>
      <c r="D720" t="s">
        <v>85</v>
      </c>
      <c r="E720" t="s">
        <v>175</v>
      </c>
      <c r="F720" t="s">
        <v>1679</v>
      </c>
      <c r="G720" t="str">
        <f>"201504003476"</f>
        <v>201504003476</v>
      </c>
      <c r="H720" t="s">
        <v>637</v>
      </c>
      <c r="I720">
        <v>0</v>
      </c>
      <c r="J720">
        <v>0</v>
      </c>
      <c r="K720">
        <v>0</v>
      </c>
      <c r="L720">
        <v>0</v>
      </c>
      <c r="M720">
        <v>0</v>
      </c>
      <c r="N720">
        <v>70</v>
      </c>
      <c r="O720">
        <v>0</v>
      </c>
      <c r="P720">
        <v>0</v>
      </c>
      <c r="Q720">
        <v>0</v>
      </c>
      <c r="R720">
        <v>0</v>
      </c>
      <c r="S720">
        <v>0</v>
      </c>
      <c r="T720">
        <v>0</v>
      </c>
      <c r="U720">
        <v>0</v>
      </c>
      <c r="V720">
        <v>56</v>
      </c>
      <c r="W720">
        <v>392</v>
      </c>
      <c r="X720">
        <v>0</v>
      </c>
      <c r="Z720">
        <v>0</v>
      </c>
      <c r="AA720">
        <v>0</v>
      </c>
      <c r="AB720">
        <v>0</v>
      </c>
      <c r="AC720">
        <v>0</v>
      </c>
      <c r="AD720" t="s">
        <v>1680</v>
      </c>
    </row>
    <row r="721" spans="1:30" x14ac:dyDescent="0.25">
      <c r="H721" t="s">
        <v>1681</v>
      </c>
    </row>
    <row r="722" spans="1:30" x14ac:dyDescent="0.25">
      <c r="A722">
        <v>358</v>
      </c>
      <c r="B722">
        <v>5111</v>
      </c>
      <c r="C722" t="s">
        <v>1682</v>
      </c>
      <c r="D722" t="s">
        <v>202</v>
      </c>
      <c r="E722" t="s">
        <v>225</v>
      </c>
      <c r="F722" t="s">
        <v>1683</v>
      </c>
      <c r="G722" t="str">
        <f>"200910000700"</f>
        <v>200910000700</v>
      </c>
      <c r="H722" t="s">
        <v>486</v>
      </c>
      <c r="I722">
        <v>0</v>
      </c>
      <c r="J722">
        <v>0</v>
      </c>
      <c r="K722">
        <v>0</v>
      </c>
      <c r="L722">
        <v>200</v>
      </c>
      <c r="M722">
        <v>0</v>
      </c>
      <c r="N722">
        <v>70</v>
      </c>
      <c r="O722">
        <v>50</v>
      </c>
      <c r="P722">
        <v>30</v>
      </c>
      <c r="Q722">
        <v>30</v>
      </c>
      <c r="R722">
        <v>0</v>
      </c>
      <c r="S722">
        <v>0</v>
      </c>
      <c r="T722">
        <v>0</v>
      </c>
      <c r="U722">
        <v>0</v>
      </c>
      <c r="V722">
        <v>5</v>
      </c>
      <c r="W722">
        <v>35</v>
      </c>
      <c r="X722">
        <v>0</v>
      </c>
      <c r="Z722">
        <v>0</v>
      </c>
      <c r="AA722">
        <v>0</v>
      </c>
      <c r="AB722">
        <v>0</v>
      </c>
      <c r="AC722">
        <v>0</v>
      </c>
      <c r="AD722" t="s">
        <v>1684</v>
      </c>
    </row>
    <row r="723" spans="1:30" x14ac:dyDescent="0.25">
      <c r="H723">
        <v>1028</v>
      </c>
    </row>
    <row r="724" spans="1:30" x14ac:dyDescent="0.25">
      <c r="A724">
        <v>359</v>
      </c>
      <c r="B724">
        <v>2966</v>
      </c>
      <c r="C724" t="s">
        <v>1685</v>
      </c>
      <c r="D724" t="s">
        <v>1686</v>
      </c>
      <c r="E724" t="s">
        <v>1687</v>
      </c>
      <c r="F724" t="s">
        <v>1688</v>
      </c>
      <c r="G724" t="str">
        <f>"00364206"</f>
        <v>00364206</v>
      </c>
      <c r="H724" t="s">
        <v>682</v>
      </c>
      <c r="I724">
        <v>0</v>
      </c>
      <c r="J724">
        <v>0</v>
      </c>
      <c r="K724">
        <v>0</v>
      </c>
      <c r="L724">
        <v>200</v>
      </c>
      <c r="M724">
        <v>0</v>
      </c>
      <c r="N724">
        <v>50</v>
      </c>
      <c r="O724">
        <v>0</v>
      </c>
      <c r="P724">
        <v>0</v>
      </c>
      <c r="Q724">
        <v>0</v>
      </c>
      <c r="R724">
        <v>0</v>
      </c>
      <c r="S724">
        <v>0</v>
      </c>
      <c r="T724">
        <v>0</v>
      </c>
      <c r="U724">
        <v>0</v>
      </c>
      <c r="V724">
        <v>28</v>
      </c>
      <c r="W724">
        <v>196</v>
      </c>
      <c r="X724">
        <v>0</v>
      </c>
      <c r="Z724">
        <v>0</v>
      </c>
      <c r="AA724">
        <v>0</v>
      </c>
      <c r="AB724">
        <v>0</v>
      </c>
      <c r="AC724">
        <v>0</v>
      </c>
      <c r="AD724" t="s">
        <v>1689</v>
      </c>
    </row>
    <row r="725" spans="1:30" x14ac:dyDescent="0.25">
      <c r="H725" t="s">
        <v>1690</v>
      </c>
    </row>
    <row r="726" spans="1:30" x14ac:dyDescent="0.25">
      <c r="A726">
        <v>360</v>
      </c>
      <c r="B726">
        <v>4330</v>
      </c>
      <c r="C726" t="s">
        <v>1691</v>
      </c>
      <c r="D726" t="s">
        <v>175</v>
      </c>
      <c r="E726" t="s">
        <v>1692</v>
      </c>
      <c r="F726" t="s">
        <v>1693</v>
      </c>
      <c r="G726" t="str">
        <f>"201412002312"</f>
        <v>201412002312</v>
      </c>
      <c r="H726" t="s">
        <v>637</v>
      </c>
      <c r="I726">
        <v>0</v>
      </c>
      <c r="J726">
        <v>0</v>
      </c>
      <c r="K726">
        <v>0</v>
      </c>
      <c r="L726">
        <v>200</v>
      </c>
      <c r="M726">
        <v>0</v>
      </c>
      <c r="N726">
        <v>30</v>
      </c>
      <c r="O726">
        <v>0</v>
      </c>
      <c r="P726">
        <v>0</v>
      </c>
      <c r="Q726">
        <v>0</v>
      </c>
      <c r="R726">
        <v>0</v>
      </c>
      <c r="S726">
        <v>0</v>
      </c>
      <c r="T726">
        <v>0</v>
      </c>
      <c r="U726">
        <v>0</v>
      </c>
      <c r="V726">
        <v>28</v>
      </c>
      <c r="W726">
        <v>196</v>
      </c>
      <c r="X726">
        <v>0</v>
      </c>
      <c r="Z726">
        <v>0</v>
      </c>
      <c r="AA726">
        <v>0</v>
      </c>
      <c r="AB726">
        <v>0</v>
      </c>
      <c r="AC726">
        <v>0</v>
      </c>
      <c r="AD726" t="s">
        <v>1694</v>
      </c>
    </row>
    <row r="727" spans="1:30" x14ac:dyDescent="0.25">
      <c r="H727" t="s">
        <v>1695</v>
      </c>
    </row>
    <row r="728" spans="1:30" x14ac:dyDescent="0.25">
      <c r="A728">
        <v>361</v>
      </c>
      <c r="B728">
        <v>3216</v>
      </c>
      <c r="C728" t="s">
        <v>1696</v>
      </c>
      <c r="D728" t="s">
        <v>1697</v>
      </c>
      <c r="E728" t="s">
        <v>40</v>
      </c>
      <c r="F728" t="s">
        <v>1698</v>
      </c>
      <c r="G728" t="str">
        <f>"201409006152"</f>
        <v>201409006152</v>
      </c>
      <c r="H728" t="s">
        <v>424</v>
      </c>
      <c r="I728">
        <v>0</v>
      </c>
      <c r="J728">
        <v>0</v>
      </c>
      <c r="K728">
        <v>0</v>
      </c>
      <c r="L728">
        <v>0</v>
      </c>
      <c r="M728">
        <v>0</v>
      </c>
      <c r="N728">
        <v>70</v>
      </c>
      <c r="O728">
        <v>50</v>
      </c>
      <c r="P728">
        <v>0</v>
      </c>
      <c r="Q728">
        <v>0</v>
      </c>
      <c r="R728">
        <v>0</v>
      </c>
      <c r="S728">
        <v>0</v>
      </c>
      <c r="T728">
        <v>0</v>
      </c>
      <c r="U728">
        <v>0</v>
      </c>
      <c r="V728">
        <v>47</v>
      </c>
      <c r="W728">
        <v>329</v>
      </c>
      <c r="X728">
        <v>0</v>
      </c>
      <c r="Z728">
        <v>0</v>
      </c>
      <c r="AA728">
        <v>0</v>
      </c>
      <c r="AB728">
        <v>0</v>
      </c>
      <c r="AC728">
        <v>0</v>
      </c>
      <c r="AD728" t="s">
        <v>1699</v>
      </c>
    </row>
    <row r="729" spans="1:30" x14ac:dyDescent="0.25">
      <c r="H729" t="s">
        <v>1700</v>
      </c>
    </row>
    <row r="730" spans="1:30" x14ac:dyDescent="0.25">
      <c r="A730">
        <v>362</v>
      </c>
      <c r="B730">
        <v>1081</v>
      </c>
      <c r="C730" t="s">
        <v>1701</v>
      </c>
      <c r="D730" t="s">
        <v>398</v>
      </c>
      <c r="E730" t="s">
        <v>202</v>
      </c>
      <c r="F730" t="s">
        <v>1702</v>
      </c>
      <c r="G730" t="str">
        <f>"201410010803"</f>
        <v>201410010803</v>
      </c>
      <c r="H730" t="s">
        <v>1703</v>
      </c>
      <c r="I730">
        <v>0</v>
      </c>
      <c r="J730">
        <v>0</v>
      </c>
      <c r="K730">
        <v>0</v>
      </c>
      <c r="L730">
        <v>0</v>
      </c>
      <c r="M730">
        <v>0</v>
      </c>
      <c r="N730">
        <v>70</v>
      </c>
      <c r="O730">
        <v>0</v>
      </c>
      <c r="P730">
        <v>30</v>
      </c>
      <c r="Q730">
        <v>0</v>
      </c>
      <c r="R730">
        <v>0</v>
      </c>
      <c r="S730">
        <v>0</v>
      </c>
      <c r="T730">
        <v>0</v>
      </c>
      <c r="U730">
        <v>0</v>
      </c>
      <c r="V730">
        <v>55</v>
      </c>
      <c r="W730">
        <v>385</v>
      </c>
      <c r="X730">
        <v>0</v>
      </c>
      <c r="Z730">
        <v>0</v>
      </c>
      <c r="AA730">
        <v>0</v>
      </c>
      <c r="AB730">
        <v>0</v>
      </c>
      <c r="AC730">
        <v>0</v>
      </c>
      <c r="AD730" t="s">
        <v>1704</v>
      </c>
    </row>
    <row r="731" spans="1:30" x14ac:dyDescent="0.25">
      <c r="H731" t="s">
        <v>1705</v>
      </c>
    </row>
    <row r="732" spans="1:30" x14ac:dyDescent="0.25">
      <c r="A732">
        <v>363</v>
      </c>
      <c r="B732">
        <v>4620</v>
      </c>
      <c r="C732" t="s">
        <v>1706</v>
      </c>
      <c r="D732" t="s">
        <v>693</v>
      </c>
      <c r="E732" t="s">
        <v>94</v>
      </c>
      <c r="F732" t="s">
        <v>1707</v>
      </c>
      <c r="G732" t="str">
        <f>"00107168"</f>
        <v>00107168</v>
      </c>
      <c r="H732" t="s">
        <v>924</v>
      </c>
      <c r="I732">
        <v>0</v>
      </c>
      <c r="J732">
        <v>0</v>
      </c>
      <c r="K732">
        <v>0</v>
      </c>
      <c r="L732">
        <v>0</v>
      </c>
      <c r="M732">
        <v>0</v>
      </c>
      <c r="N732">
        <v>30</v>
      </c>
      <c r="O732">
        <v>0</v>
      </c>
      <c r="P732">
        <v>0</v>
      </c>
      <c r="Q732">
        <v>0</v>
      </c>
      <c r="R732">
        <v>0</v>
      </c>
      <c r="S732">
        <v>0</v>
      </c>
      <c r="T732">
        <v>0</v>
      </c>
      <c r="U732">
        <v>0</v>
      </c>
      <c r="V732">
        <v>64</v>
      </c>
      <c r="W732">
        <v>448</v>
      </c>
      <c r="X732">
        <v>0</v>
      </c>
      <c r="Z732">
        <v>0</v>
      </c>
      <c r="AA732">
        <v>0</v>
      </c>
      <c r="AB732">
        <v>0</v>
      </c>
      <c r="AC732">
        <v>0</v>
      </c>
      <c r="AD732" t="s">
        <v>1708</v>
      </c>
    </row>
    <row r="733" spans="1:30" x14ac:dyDescent="0.25">
      <c r="H733" t="s">
        <v>1709</v>
      </c>
    </row>
    <row r="734" spans="1:30" x14ac:dyDescent="0.25">
      <c r="A734">
        <v>364</v>
      </c>
      <c r="B734">
        <v>5216</v>
      </c>
      <c r="C734" t="s">
        <v>1710</v>
      </c>
      <c r="D734" t="s">
        <v>416</v>
      </c>
      <c r="E734" t="s">
        <v>568</v>
      </c>
      <c r="F734" t="s">
        <v>1711</v>
      </c>
      <c r="G734" t="str">
        <f>"201410004156"</f>
        <v>201410004156</v>
      </c>
      <c r="H734" t="s">
        <v>706</v>
      </c>
      <c r="I734">
        <v>0</v>
      </c>
      <c r="J734">
        <v>0</v>
      </c>
      <c r="K734">
        <v>0</v>
      </c>
      <c r="L734">
        <v>0</v>
      </c>
      <c r="M734">
        <v>0</v>
      </c>
      <c r="N734">
        <v>70</v>
      </c>
      <c r="O734">
        <v>0</v>
      </c>
      <c r="P734">
        <v>0</v>
      </c>
      <c r="Q734">
        <v>0</v>
      </c>
      <c r="R734">
        <v>0</v>
      </c>
      <c r="S734">
        <v>0</v>
      </c>
      <c r="T734">
        <v>0</v>
      </c>
      <c r="U734">
        <v>0</v>
      </c>
      <c r="V734">
        <v>59</v>
      </c>
      <c r="W734">
        <v>413</v>
      </c>
      <c r="X734">
        <v>0</v>
      </c>
      <c r="Z734">
        <v>1</v>
      </c>
      <c r="AA734">
        <v>0</v>
      </c>
      <c r="AB734">
        <v>0</v>
      </c>
      <c r="AC734">
        <v>0</v>
      </c>
      <c r="AD734" t="s">
        <v>1712</v>
      </c>
    </row>
    <row r="735" spans="1:30" x14ac:dyDescent="0.25">
      <c r="H735" t="s">
        <v>1713</v>
      </c>
    </row>
    <row r="736" spans="1:30" x14ac:dyDescent="0.25">
      <c r="A736">
        <v>365</v>
      </c>
      <c r="B736">
        <v>2650</v>
      </c>
      <c r="C736" t="s">
        <v>1714</v>
      </c>
      <c r="D736" t="s">
        <v>1715</v>
      </c>
      <c r="E736" t="s">
        <v>771</v>
      </c>
      <c r="F736" t="s">
        <v>1716</v>
      </c>
      <c r="G736" t="str">
        <f>"201604001173"</f>
        <v>201604001173</v>
      </c>
      <c r="H736" t="s">
        <v>1717</v>
      </c>
      <c r="I736">
        <v>0</v>
      </c>
      <c r="J736">
        <v>0</v>
      </c>
      <c r="K736">
        <v>0</v>
      </c>
      <c r="L736">
        <v>0</v>
      </c>
      <c r="M736">
        <v>0</v>
      </c>
      <c r="N736">
        <v>30</v>
      </c>
      <c r="O736">
        <v>0</v>
      </c>
      <c r="P736">
        <v>0</v>
      </c>
      <c r="Q736">
        <v>0</v>
      </c>
      <c r="R736">
        <v>0</v>
      </c>
      <c r="S736">
        <v>0</v>
      </c>
      <c r="T736">
        <v>0</v>
      </c>
      <c r="U736">
        <v>0</v>
      </c>
      <c r="V736">
        <v>32</v>
      </c>
      <c r="W736">
        <v>224</v>
      </c>
      <c r="X736">
        <v>0</v>
      </c>
      <c r="Z736">
        <v>0</v>
      </c>
      <c r="AA736">
        <v>0</v>
      </c>
      <c r="AB736">
        <v>0</v>
      </c>
      <c r="AC736">
        <v>0</v>
      </c>
      <c r="AD736" t="s">
        <v>1718</v>
      </c>
    </row>
    <row r="737" spans="1:30" x14ac:dyDescent="0.25">
      <c r="H737" t="s">
        <v>1719</v>
      </c>
    </row>
    <row r="738" spans="1:30" x14ac:dyDescent="0.25">
      <c r="A738">
        <v>366</v>
      </c>
      <c r="B738">
        <v>2859</v>
      </c>
      <c r="C738" t="s">
        <v>1720</v>
      </c>
      <c r="D738" t="s">
        <v>53</v>
      </c>
      <c r="E738" t="s">
        <v>1721</v>
      </c>
      <c r="F738" t="s">
        <v>1722</v>
      </c>
      <c r="G738" t="str">
        <f>"00351851"</f>
        <v>00351851</v>
      </c>
      <c r="H738" t="s">
        <v>106</v>
      </c>
      <c r="I738">
        <v>0</v>
      </c>
      <c r="J738">
        <v>0</v>
      </c>
      <c r="K738">
        <v>0</v>
      </c>
      <c r="L738">
        <v>0</v>
      </c>
      <c r="M738">
        <v>0</v>
      </c>
      <c r="N738">
        <v>70</v>
      </c>
      <c r="O738">
        <v>0</v>
      </c>
      <c r="P738">
        <v>0</v>
      </c>
      <c r="Q738">
        <v>30</v>
      </c>
      <c r="R738">
        <v>0</v>
      </c>
      <c r="S738">
        <v>0</v>
      </c>
      <c r="T738">
        <v>0</v>
      </c>
      <c r="U738">
        <v>0</v>
      </c>
      <c r="V738">
        <v>51</v>
      </c>
      <c r="W738">
        <v>357</v>
      </c>
      <c r="X738">
        <v>0</v>
      </c>
      <c r="Z738">
        <v>0</v>
      </c>
      <c r="AA738">
        <v>0</v>
      </c>
      <c r="AB738">
        <v>0</v>
      </c>
      <c r="AC738">
        <v>0</v>
      </c>
      <c r="AD738" t="s">
        <v>1723</v>
      </c>
    </row>
    <row r="739" spans="1:30" x14ac:dyDescent="0.25">
      <c r="H739" t="s">
        <v>1724</v>
      </c>
    </row>
    <row r="740" spans="1:30" x14ac:dyDescent="0.25">
      <c r="A740">
        <v>367</v>
      </c>
      <c r="B740">
        <v>3823</v>
      </c>
      <c r="C740" t="s">
        <v>577</v>
      </c>
      <c r="D740" t="s">
        <v>40</v>
      </c>
      <c r="E740" t="s">
        <v>53</v>
      </c>
      <c r="F740" t="s">
        <v>1725</v>
      </c>
      <c r="G740" t="str">
        <f>"201410001566"</f>
        <v>201410001566</v>
      </c>
      <c r="H740" t="s">
        <v>762</v>
      </c>
      <c r="I740">
        <v>0</v>
      </c>
      <c r="J740">
        <v>0</v>
      </c>
      <c r="K740">
        <v>0</v>
      </c>
      <c r="L740">
        <v>0</v>
      </c>
      <c r="M740">
        <v>0</v>
      </c>
      <c r="N740">
        <v>70</v>
      </c>
      <c r="O740">
        <v>0</v>
      </c>
      <c r="P740">
        <v>50</v>
      </c>
      <c r="Q740">
        <v>0</v>
      </c>
      <c r="R740">
        <v>0</v>
      </c>
      <c r="S740">
        <v>0</v>
      </c>
      <c r="T740">
        <v>0</v>
      </c>
      <c r="U740">
        <v>0</v>
      </c>
      <c r="V740">
        <v>44</v>
      </c>
      <c r="W740">
        <v>308</v>
      </c>
      <c r="X740">
        <v>0</v>
      </c>
      <c r="Z740">
        <v>0</v>
      </c>
      <c r="AA740">
        <v>0</v>
      </c>
      <c r="AB740">
        <v>0</v>
      </c>
      <c r="AC740">
        <v>0</v>
      </c>
      <c r="AD740" t="s">
        <v>1726</v>
      </c>
    </row>
    <row r="741" spans="1:30" x14ac:dyDescent="0.25">
      <c r="H741" t="s">
        <v>1727</v>
      </c>
    </row>
    <row r="742" spans="1:30" x14ac:dyDescent="0.25">
      <c r="A742">
        <v>368</v>
      </c>
      <c r="B742">
        <v>5035</v>
      </c>
      <c r="C742" t="s">
        <v>1728</v>
      </c>
      <c r="D742" t="s">
        <v>654</v>
      </c>
      <c r="E742" t="s">
        <v>53</v>
      </c>
      <c r="F742" t="s">
        <v>1729</v>
      </c>
      <c r="G742" t="str">
        <f>"201402006897"</f>
        <v>201402006897</v>
      </c>
      <c r="H742" t="s">
        <v>117</v>
      </c>
      <c r="I742">
        <v>0</v>
      </c>
      <c r="J742">
        <v>0</v>
      </c>
      <c r="K742">
        <v>0</v>
      </c>
      <c r="L742">
        <v>0</v>
      </c>
      <c r="M742">
        <v>0</v>
      </c>
      <c r="N742">
        <v>70</v>
      </c>
      <c r="O742">
        <v>0</v>
      </c>
      <c r="P742">
        <v>0</v>
      </c>
      <c r="Q742">
        <v>0</v>
      </c>
      <c r="R742">
        <v>0</v>
      </c>
      <c r="S742">
        <v>0</v>
      </c>
      <c r="T742">
        <v>0</v>
      </c>
      <c r="U742">
        <v>0</v>
      </c>
      <c r="V742">
        <v>56</v>
      </c>
      <c r="W742">
        <v>392</v>
      </c>
      <c r="X742">
        <v>0</v>
      </c>
      <c r="Z742">
        <v>1</v>
      </c>
      <c r="AA742">
        <v>0</v>
      </c>
      <c r="AB742">
        <v>0</v>
      </c>
      <c r="AC742">
        <v>0</v>
      </c>
      <c r="AD742" t="s">
        <v>1730</v>
      </c>
    </row>
    <row r="743" spans="1:30" x14ac:dyDescent="0.25">
      <c r="H743" t="s">
        <v>1731</v>
      </c>
    </row>
    <row r="744" spans="1:30" x14ac:dyDescent="0.25">
      <c r="A744">
        <v>369</v>
      </c>
      <c r="B744">
        <v>4444</v>
      </c>
      <c r="C744" t="s">
        <v>1732</v>
      </c>
      <c r="D744" t="s">
        <v>94</v>
      </c>
      <c r="E744" t="s">
        <v>40</v>
      </c>
      <c r="F744" t="s">
        <v>1733</v>
      </c>
      <c r="G744" t="str">
        <f>"00354189"</f>
        <v>00354189</v>
      </c>
      <c r="H744" t="s">
        <v>285</v>
      </c>
      <c r="I744">
        <v>0</v>
      </c>
      <c r="J744">
        <v>0</v>
      </c>
      <c r="K744">
        <v>0</v>
      </c>
      <c r="L744">
        <v>0</v>
      </c>
      <c r="M744">
        <v>0</v>
      </c>
      <c r="N744">
        <v>70</v>
      </c>
      <c r="O744">
        <v>0</v>
      </c>
      <c r="P744">
        <v>30</v>
      </c>
      <c r="Q744">
        <v>0</v>
      </c>
      <c r="R744">
        <v>0</v>
      </c>
      <c r="S744">
        <v>0</v>
      </c>
      <c r="T744">
        <v>0</v>
      </c>
      <c r="U744">
        <v>0</v>
      </c>
      <c r="V744">
        <v>40</v>
      </c>
      <c r="W744">
        <v>280</v>
      </c>
      <c r="X744">
        <v>0</v>
      </c>
      <c r="Z744">
        <v>0</v>
      </c>
      <c r="AA744">
        <v>0</v>
      </c>
      <c r="AB744">
        <v>0</v>
      </c>
      <c r="AC744">
        <v>0</v>
      </c>
      <c r="AD744" t="s">
        <v>1734</v>
      </c>
    </row>
    <row r="745" spans="1:30" x14ac:dyDescent="0.25">
      <c r="H745" t="s">
        <v>1735</v>
      </c>
    </row>
    <row r="746" spans="1:30" x14ac:dyDescent="0.25">
      <c r="A746">
        <v>370</v>
      </c>
      <c r="B746">
        <v>1724</v>
      </c>
      <c r="C746" t="s">
        <v>1736</v>
      </c>
      <c r="D746" t="s">
        <v>858</v>
      </c>
      <c r="E746" t="s">
        <v>175</v>
      </c>
      <c r="F746" t="s">
        <v>1737</v>
      </c>
      <c r="G746" t="str">
        <f>"201409003679"</f>
        <v>201409003679</v>
      </c>
      <c r="H746">
        <v>550</v>
      </c>
      <c r="I746">
        <v>0</v>
      </c>
      <c r="J746">
        <v>0</v>
      </c>
      <c r="K746">
        <v>0</v>
      </c>
      <c r="L746">
        <v>0</v>
      </c>
      <c r="M746">
        <v>0</v>
      </c>
      <c r="N746">
        <v>50</v>
      </c>
      <c r="O746">
        <v>0</v>
      </c>
      <c r="P746">
        <v>0</v>
      </c>
      <c r="Q746">
        <v>0</v>
      </c>
      <c r="R746">
        <v>0</v>
      </c>
      <c r="S746">
        <v>0</v>
      </c>
      <c r="T746">
        <v>0</v>
      </c>
      <c r="U746">
        <v>0</v>
      </c>
      <c r="V746">
        <v>84</v>
      </c>
      <c r="W746">
        <v>588</v>
      </c>
      <c r="X746">
        <v>0</v>
      </c>
      <c r="Z746">
        <v>0</v>
      </c>
      <c r="AA746">
        <v>0</v>
      </c>
      <c r="AB746">
        <v>0</v>
      </c>
      <c r="AC746">
        <v>0</v>
      </c>
      <c r="AD746">
        <v>1188</v>
      </c>
    </row>
    <row r="747" spans="1:30" x14ac:dyDescent="0.25">
      <c r="H747" t="s">
        <v>1738</v>
      </c>
    </row>
    <row r="748" spans="1:30" x14ac:dyDescent="0.25">
      <c r="A748">
        <v>371</v>
      </c>
      <c r="B748">
        <v>5162</v>
      </c>
      <c r="C748" t="s">
        <v>1739</v>
      </c>
      <c r="D748" t="s">
        <v>85</v>
      </c>
      <c r="E748" t="s">
        <v>196</v>
      </c>
      <c r="F748" t="s">
        <v>1740</v>
      </c>
      <c r="G748" t="str">
        <f>"201504004146"</f>
        <v>201504004146</v>
      </c>
      <c r="H748" t="s">
        <v>35</v>
      </c>
      <c r="I748">
        <v>0</v>
      </c>
      <c r="J748">
        <v>0</v>
      </c>
      <c r="K748">
        <v>0</v>
      </c>
      <c r="L748">
        <v>0</v>
      </c>
      <c r="M748">
        <v>100</v>
      </c>
      <c r="N748">
        <v>70</v>
      </c>
      <c r="O748">
        <v>0</v>
      </c>
      <c r="P748">
        <v>0</v>
      </c>
      <c r="Q748">
        <v>0</v>
      </c>
      <c r="R748">
        <v>0</v>
      </c>
      <c r="S748">
        <v>0</v>
      </c>
      <c r="T748">
        <v>0</v>
      </c>
      <c r="U748">
        <v>0</v>
      </c>
      <c r="V748">
        <v>27</v>
      </c>
      <c r="W748">
        <v>189</v>
      </c>
      <c r="X748">
        <v>0</v>
      </c>
      <c r="Z748">
        <v>0</v>
      </c>
      <c r="AA748">
        <v>0</v>
      </c>
      <c r="AB748">
        <v>0</v>
      </c>
      <c r="AC748">
        <v>0</v>
      </c>
      <c r="AD748" t="s">
        <v>1741</v>
      </c>
    </row>
    <row r="749" spans="1:30" x14ac:dyDescent="0.25">
      <c r="H749" t="s">
        <v>1742</v>
      </c>
    </row>
    <row r="750" spans="1:30" x14ac:dyDescent="0.25">
      <c r="A750">
        <v>372</v>
      </c>
      <c r="B750">
        <v>4140</v>
      </c>
      <c r="C750" t="s">
        <v>1743</v>
      </c>
      <c r="D750" t="s">
        <v>20</v>
      </c>
      <c r="E750" t="s">
        <v>175</v>
      </c>
      <c r="F750" t="s">
        <v>1744</v>
      </c>
      <c r="G750" t="str">
        <f>"00358893"</f>
        <v>00358893</v>
      </c>
      <c r="H750">
        <v>737</v>
      </c>
      <c r="I750">
        <v>0</v>
      </c>
      <c r="J750">
        <v>0</v>
      </c>
      <c r="K750">
        <v>0</v>
      </c>
      <c r="L750">
        <v>0</v>
      </c>
      <c r="M750">
        <v>100</v>
      </c>
      <c r="N750">
        <v>50</v>
      </c>
      <c r="O750">
        <v>0</v>
      </c>
      <c r="P750">
        <v>50</v>
      </c>
      <c r="Q750">
        <v>0</v>
      </c>
      <c r="R750">
        <v>0</v>
      </c>
      <c r="S750">
        <v>0</v>
      </c>
      <c r="T750">
        <v>0</v>
      </c>
      <c r="U750">
        <v>0</v>
      </c>
      <c r="V750">
        <v>-24</v>
      </c>
      <c r="W750">
        <v>-168</v>
      </c>
      <c r="X750">
        <v>0</v>
      </c>
      <c r="Z750">
        <v>0</v>
      </c>
      <c r="AA750">
        <v>0</v>
      </c>
      <c r="AB750">
        <v>24</v>
      </c>
      <c r="AC750">
        <v>408</v>
      </c>
      <c r="AD750">
        <v>1177</v>
      </c>
    </row>
    <row r="751" spans="1:30" x14ac:dyDescent="0.25">
      <c r="H751">
        <v>1027</v>
      </c>
    </row>
    <row r="752" spans="1:30" x14ac:dyDescent="0.25">
      <c r="A752">
        <v>373</v>
      </c>
      <c r="B752">
        <v>254</v>
      </c>
      <c r="C752" t="s">
        <v>1745</v>
      </c>
      <c r="D752" t="s">
        <v>196</v>
      </c>
      <c r="E752" t="s">
        <v>20</v>
      </c>
      <c r="F752" t="s">
        <v>1746</v>
      </c>
      <c r="G752" t="str">
        <f>"201402008746"</f>
        <v>201402008746</v>
      </c>
      <c r="H752" t="s">
        <v>1747</v>
      </c>
      <c r="I752">
        <v>0</v>
      </c>
      <c r="J752">
        <v>0</v>
      </c>
      <c r="K752">
        <v>0</v>
      </c>
      <c r="L752">
        <v>200</v>
      </c>
      <c r="M752">
        <v>0</v>
      </c>
      <c r="N752">
        <v>70</v>
      </c>
      <c r="O752">
        <v>0</v>
      </c>
      <c r="P752">
        <v>0</v>
      </c>
      <c r="Q752">
        <v>0</v>
      </c>
      <c r="R752">
        <v>0</v>
      </c>
      <c r="S752">
        <v>0</v>
      </c>
      <c r="T752">
        <v>0</v>
      </c>
      <c r="U752">
        <v>0</v>
      </c>
      <c r="V752">
        <v>0</v>
      </c>
      <c r="W752">
        <v>0</v>
      </c>
      <c r="X752">
        <v>0</v>
      </c>
      <c r="Z752">
        <v>0</v>
      </c>
      <c r="AA752">
        <v>0</v>
      </c>
      <c r="AB752">
        <v>0</v>
      </c>
      <c r="AC752">
        <v>0</v>
      </c>
      <c r="AD752" t="s">
        <v>1748</v>
      </c>
    </row>
    <row r="753" spans="1:30" x14ac:dyDescent="0.25">
      <c r="H753" t="s">
        <v>1749</v>
      </c>
    </row>
    <row r="754" spans="1:30" x14ac:dyDescent="0.25">
      <c r="A754">
        <v>374</v>
      </c>
      <c r="B754">
        <v>1887</v>
      </c>
      <c r="C754" t="s">
        <v>1750</v>
      </c>
      <c r="D754" t="s">
        <v>54</v>
      </c>
      <c r="E754" t="s">
        <v>26</v>
      </c>
      <c r="F754" t="s">
        <v>1751</v>
      </c>
      <c r="G754" t="str">
        <f>"201406005387"</f>
        <v>201406005387</v>
      </c>
      <c r="H754" t="s">
        <v>1752</v>
      </c>
      <c r="I754">
        <v>0</v>
      </c>
      <c r="J754">
        <v>0</v>
      </c>
      <c r="K754">
        <v>0</v>
      </c>
      <c r="L754">
        <v>200</v>
      </c>
      <c r="M754">
        <v>0</v>
      </c>
      <c r="N754">
        <v>70</v>
      </c>
      <c r="O754">
        <v>0</v>
      </c>
      <c r="P754">
        <v>0</v>
      </c>
      <c r="Q754">
        <v>0</v>
      </c>
      <c r="R754">
        <v>0</v>
      </c>
      <c r="S754">
        <v>0</v>
      </c>
      <c r="T754">
        <v>0</v>
      </c>
      <c r="U754">
        <v>0</v>
      </c>
      <c r="V754">
        <v>18</v>
      </c>
      <c r="W754">
        <v>126</v>
      </c>
      <c r="X754">
        <v>0</v>
      </c>
      <c r="Z754">
        <v>0</v>
      </c>
      <c r="AA754">
        <v>0</v>
      </c>
      <c r="AB754">
        <v>0</v>
      </c>
      <c r="AC754">
        <v>0</v>
      </c>
      <c r="AD754" t="s">
        <v>1753</v>
      </c>
    </row>
    <row r="755" spans="1:30" x14ac:dyDescent="0.25">
      <c r="H755" t="s">
        <v>1754</v>
      </c>
    </row>
    <row r="756" spans="1:30" x14ac:dyDescent="0.25">
      <c r="A756">
        <v>375</v>
      </c>
      <c r="B756">
        <v>2035</v>
      </c>
      <c r="C756" t="s">
        <v>1755</v>
      </c>
      <c r="D756" t="s">
        <v>896</v>
      </c>
      <c r="E756" t="s">
        <v>1756</v>
      </c>
      <c r="F756" t="s">
        <v>1757</v>
      </c>
      <c r="G756" t="str">
        <f>"201409004426"</f>
        <v>201409004426</v>
      </c>
      <c r="H756" t="s">
        <v>1561</v>
      </c>
      <c r="I756">
        <v>0</v>
      </c>
      <c r="J756">
        <v>0</v>
      </c>
      <c r="K756">
        <v>0</v>
      </c>
      <c r="L756">
        <v>0</v>
      </c>
      <c r="M756">
        <v>0</v>
      </c>
      <c r="N756">
        <v>70</v>
      </c>
      <c r="O756">
        <v>50</v>
      </c>
      <c r="P756">
        <v>0</v>
      </c>
      <c r="Q756">
        <v>0</v>
      </c>
      <c r="R756">
        <v>0</v>
      </c>
      <c r="S756">
        <v>0</v>
      </c>
      <c r="T756">
        <v>0</v>
      </c>
      <c r="U756">
        <v>0</v>
      </c>
      <c r="V756">
        <v>16</v>
      </c>
      <c r="W756">
        <v>112</v>
      </c>
      <c r="X756">
        <v>0</v>
      </c>
      <c r="Z756">
        <v>0</v>
      </c>
      <c r="AA756">
        <v>0</v>
      </c>
      <c r="AB756">
        <v>13</v>
      </c>
      <c r="AC756">
        <v>221</v>
      </c>
      <c r="AD756" t="s">
        <v>1758</v>
      </c>
    </row>
    <row r="757" spans="1:30" x14ac:dyDescent="0.25">
      <c r="H757" t="s">
        <v>1759</v>
      </c>
    </row>
    <row r="758" spans="1:30" x14ac:dyDescent="0.25">
      <c r="A758">
        <v>376</v>
      </c>
      <c r="B758">
        <v>1958</v>
      </c>
      <c r="C758" t="s">
        <v>1760</v>
      </c>
      <c r="D758" t="s">
        <v>94</v>
      </c>
      <c r="E758" t="s">
        <v>53</v>
      </c>
      <c r="F758" t="s">
        <v>1761</v>
      </c>
      <c r="G758" t="str">
        <f>"201504001365"</f>
        <v>201504001365</v>
      </c>
      <c r="H758" t="s">
        <v>673</v>
      </c>
      <c r="I758">
        <v>0</v>
      </c>
      <c r="J758">
        <v>0</v>
      </c>
      <c r="K758">
        <v>0</v>
      </c>
      <c r="L758">
        <v>200</v>
      </c>
      <c r="M758">
        <v>0</v>
      </c>
      <c r="N758">
        <v>70</v>
      </c>
      <c r="O758">
        <v>30</v>
      </c>
      <c r="P758">
        <v>30</v>
      </c>
      <c r="Q758">
        <v>0</v>
      </c>
      <c r="R758">
        <v>0</v>
      </c>
      <c r="S758">
        <v>0</v>
      </c>
      <c r="T758">
        <v>0</v>
      </c>
      <c r="U758">
        <v>0</v>
      </c>
      <c r="V758">
        <v>4</v>
      </c>
      <c r="W758">
        <v>28</v>
      </c>
      <c r="X758">
        <v>0</v>
      </c>
      <c r="Z758">
        <v>0</v>
      </c>
      <c r="AA758">
        <v>0</v>
      </c>
      <c r="AB758">
        <v>0</v>
      </c>
      <c r="AC758">
        <v>0</v>
      </c>
      <c r="AD758" t="s">
        <v>1762</v>
      </c>
    </row>
    <row r="759" spans="1:30" x14ac:dyDescent="0.25">
      <c r="H759" t="s">
        <v>1763</v>
      </c>
    </row>
    <row r="760" spans="1:30" x14ac:dyDescent="0.25">
      <c r="A760">
        <v>377</v>
      </c>
      <c r="B760">
        <v>3660</v>
      </c>
      <c r="C760" t="s">
        <v>1764</v>
      </c>
      <c r="D760" t="s">
        <v>619</v>
      </c>
      <c r="E760" t="s">
        <v>756</v>
      </c>
      <c r="F760" t="s">
        <v>1765</v>
      </c>
      <c r="G760" t="str">
        <f>"201402012190"</f>
        <v>201402012190</v>
      </c>
      <c r="H760">
        <v>748</v>
      </c>
      <c r="I760">
        <v>0</v>
      </c>
      <c r="J760">
        <v>0</v>
      </c>
      <c r="K760">
        <v>0</v>
      </c>
      <c r="L760">
        <v>200</v>
      </c>
      <c r="M760">
        <v>0</v>
      </c>
      <c r="N760">
        <v>30</v>
      </c>
      <c r="O760">
        <v>0</v>
      </c>
      <c r="P760">
        <v>0</v>
      </c>
      <c r="Q760">
        <v>0</v>
      </c>
      <c r="R760">
        <v>0</v>
      </c>
      <c r="S760">
        <v>0</v>
      </c>
      <c r="T760">
        <v>0</v>
      </c>
      <c r="U760">
        <v>0</v>
      </c>
      <c r="V760">
        <v>24</v>
      </c>
      <c r="W760">
        <v>168</v>
      </c>
      <c r="X760">
        <v>0</v>
      </c>
      <c r="Z760">
        <v>0</v>
      </c>
      <c r="AA760">
        <v>0</v>
      </c>
      <c r="AB760">
        <v>0</v>
      </c>
      <c r="AC760">
        <v>0</v>
      </c>
      <c r="AD760">
        <v>1146</v>
      </c>
    </row>
    <row r="761" spans="1:30" x14ac:dyDescent="0.25">
      <c r="H761" t="s">
        <v>1045</v>
      </c>
    </row>
    <row r="762" spans="1:30" x14ac:dyDescent="0.25">
      <c r="A762">
        <v>378</v>
      </c>
      <c r="B762">
        <v>2832</v>
      </c>
      <c r="C762" t="s">
        <v>1766</v>
      </c>
      <c r="D762" t="s">
        <v>53</v>
      </c>
      <c r="E762" t="s">
        <v>104</v>
      </c>
      <c r="F762" t="s">
        <v>1767</v>
      </c>
      <c r="G762" t="str">
        <f>"201402001956"</f>
        <v>201402001956</v>
      </c>
      <c r="H762" t="s">
        <v>332</v>
      </c>
      <c r="I762">
        <v>0</v>
      </c>
      <c r="J762">
        <v>0</v>
      </c>
      <c r="K762">
        <v>0</v>
      </c>
      <c r="L762">
        <v>0</v>
      </c>
      <c r="M762">
        <v>0</v>
      </c>
      <c r="N762">
        <v>30</v>
      </c>
      <c r="O762">
        <v>0</v>
      </c>
      <c r="P762">
        <v>0</v>
      </c>
      <c r="Q762">
        <v>0</v>
      </c>
      <c r="R762">
        <v>0</v>
      </c>
      <c r="S762">
        <v>0</v>
      </c>
      <c r="T762">
        <v>0</v>
      </c>
      <c r="U762">
        <v>0</v>
      </c>
      <c r="V762">
        <v>45</v>
      </c>
      <c r="W762">
        <v>315</v>
      </c>
      <c r="X762">
        <v>0</v>
      </c>
      <c r="Z762">
        <v>1</v>
      </c>
      <c r="AA762">
        <v>0</v>
      </c>
      <c r="AB762">
        <v>0</v>
      </c>
      <c r="AC762">
        <v>0</v>
      </c>
      <c r="AD762" t="s">
        <v>1768</v>
      </c>
    </row>
    <row r="763" spans="1:30" x14ac:dyDescent="0.25">
      <c r="H763" t="s">
        <v>1769</v>
      </c>
    </row>
    <row r="764" spans="1:30" x14ac:dyDescent="0.25">
      <c r="A764">
        <v>379</v>
      </c>
      <c r="B764">
        <v>701</v>
      </c>
      <c r="C764" t="s">
        <v>1770</v>
      </c>
      <c r="D764" t="s">
        <v>756</v>
      </c>
      <c r="E764" t="s">
        <v>40</v>
      </c>
      <c r="F764" t="s">
        <v>1771</v>
      </c>
      <c r="G764" t="str">
        <f>"00215052"</f>
        <v>00215052</v>
      </c>
      <c r="H764" t="s">
        <v>129</v>
      </c>
      <c r="I764">
        <v>0</v>
      </c>
      <c r="J764">
        <v>0</v>
      </c>
      <c r="K764">
        <v>0</v>
      </c>
      <c r="L764">
        <v>200</v>
      </c>
      <c r="M764">
        <v>0</v>
      </c>
      <c r="N764">
        <v>30</v>
      </c>
      <c r="O764">
        <v>0</v>
      </c>
      <c r="P764">
        <v>0</v>
      </c>
      <c r="Q764">
        <v>0</v>
      </c>
      <c r="R764">
        <v>0</v>
      </c>
      <c r="S764">
        <v>0</v>
      </c>
      <c r="T764">
        <v>0</v>
      </c>
      <c r="U764">
        <v>0</v>
      </c>
      <c r="V764">
        <v>17</v>
      </c>
      <c r="W764">
        <v>119</v>
      </c>
      <c r="X764">
        <v>0</v>
      </c>
      <c r="Z764">
        <v>0</v>
      </c>
      <c r="AA764">
        <v>0</v>
      </c>
      <c r="AB764">
        <v>0</v>
      </c>
      <c r="AC764">
        <v>0</v>
      </c>
      <c r="AD764" t="s">
        <v>1772</v>
      </c>
    </row>
    <row r="765" spans="1:30" x14ac:dyDescent="0.25">
      <c r="H765" t="s">
        <v>1773</v>
      </c>
    </row>
    <row r="766" spans="1:30" x14ac:dyDescent="0.25">
      <c r="A766">
        <v>380</v>
      </c>
      <c r="B766">
        <v>5023</v>
      </c>
      <c r="C766" t="s">
        <v>1774</v>
      </c>
      <c r="D766" t="s">
        <v>33</v>
      </c>
      <c r="E766" t="s">
        <v>81</v>
      </c>
      <c r="F766" t="s">
        <v>1775</v>
      </c>
      <c r="G766" t="str">
        <f>"201410009950"</f>
        <v>201410009950</v>
      </c>
      <c r="H766" t="s">
        <v>849</v>
      </c>
      <c r="I766">
        <v>150</v>
      </c>
      <c r="J766">
        <v>0</v>
      </c>
      <c r="K766">
        <v>0</v>
      </c>
      <c r="L766">
        <v>0</v>
      </c>
      <c r="M766">
        <v>0</v>
      </c>
      <c r="N766">
        <v>0</v>
      </c>
      <c r="O766">
        <v>0</v>
      </c>
      <c r="P766">
        <v>0</v>
      </c>
      <c r="Q766">
        <v>0</v>
      </c>
      <c r="R766">
        <v>0</v>
      </c>
      <c r="S766">
        <v>0</v>
      </c>
      <c r="T766">
        <v>0</v>
      </c>
      <c r="U766">
        <v>0</v>
      </c>
      <c r="V766">
        <v>36</v>
      </c>
      <c r="W766">
        <v>252</v>
      </c>
      <c r="X766">
        <v>0</v>
      </c>
      <c r="Z766">
        <v>0</v>
      </c>
      <c r="AA766">
        <v>0</v>
      </c>
      <c r="AB766">
        <v>0</v>
      </c>
      <c r="AC766">
        <v>0</v>
      </c>
      <c r="AD766" t="s">
        <v>1776</v>
      </c>
    </row>
    <row r="767" spans="1:30" x14ac:dyDescent="0.25">
      <c r="H767" t="s">
        <v>1777</v>
      </c>
    </row>
    <row r="768" spans="1:30" x14ac:dyDescent="0.25">
      <c r="A768">
        <v>381</v>
      </c>
      <c r="B768">
        <v>1927</v>
      </c>
      <c r="C768" t="s">
        <v>1778</v>
      </c>
      <c r="D768" t="s">
        <v>19</v>
      </c>
      <c r="E768" t="s">
        <v>33</v>
      </c>
      <c r="F768" t="s">
        <v>1779</v>
      </c>
      <c r="G768" t="str">
        <f>"00119258"</f>
        <v>00119258</v>
      </c>
      <c r="H768" t="s">
        <v>406</v>
      </c>
      <c r="I768">
        <v>0</v>
      </c>
      <c r="J768">
        <v>0</v>
      </c>
      <c r="K768">
        <v>0</v>
      </c>
      <c r="L768">
        <v>0</v>
      </c>
      <c r="M768">
        <v>0</v>
      </c>
      <c r="N768">
        <v>70</v>
      </c>
      <c r="O768">
        <v>0</v>
      </c>
      <c r="P768">
        <v>0</v>
      </c>
      <c r="Q768">
        <v>0</v>
      </c>
      <c r="R768">
        <v>0</v>
      </c>
      <c r="S768">
        <v>0</v>
      </c>
      <c r="T768">
        <v>0</v>
      </c>
      <c r="U768">
        <v>0</v>
      </c>
      <c r="V768">
        <v>36</v>
      </c>
      <c r="W768">
        <v>252</v>
      </c>
      <c r="X768">
        <v>0</v>
      </c>
      <c r="Z768">
        <v>0</v>
      </c>
      <c r="AA768">
        <v>0</v>
      </c>
      <c r="AB768">
        <v>0</v>
      </c>
      <c r="AC768">
        <v>0</v>
      </c>
      <c r="AD768" t="s">
        <v>1780</v>
      </c>
    </row>
    <row r="769" spans="1:30" x14ac:dyDescent="0.25">
      <c r="H769" t="s">
        <v>1781</v>
      </c>
    </row>
    <row r="770" spans="1:30" x14ac:dyDescent="0.25">
      <c r="A770">
        <v>382</v>
      </c>
      <c r="B770">
        <v>46</v>
      </c>
      <c r="C770" t="s">
        <v>1782</v>
      </c>
      <c r="D770" t="s">
        <v>1783</v>
      </c>
      <c r="E770" t="s">
        <v>127</v>
      </c>
      <c r="F770" t="s">
        <v>1784</v>
      </c>
      <c r="G770" t="str">
        <f>"201410012444"</f>
        <v>201410012444</v>
      </c>
      <c r="H770" t="s">
        <v>491</v>
      </c>
      <c r="I770">
        <v>0</v>
      </c>
      <c r="J770">
        <v>0</v>
      </c>
      <c r="K770">
        <v>0</v>
      </c>
      <c r="L770">
        <v>0</v>
      </c>
      <c r="M770">
        <v>0</v>
      </c>
      <c r="N770">
        <v>30</v>
      </c>
      <c r="O770">
        <v>0</v>
      </c>
      <c r="P770">
        <v>30</v>
      </c>
      <c r="Q770">
        <v>0</v>
      </c>
      <c r="R770">
        <v>0</v>
      </c>
      <c r="S770">
        <v>0</v>
      </c>
      <c r="T770">
        <v>0</v>
      </c>
      <c r="U770">
        <v>0</v>
      </c>
      <c r="V770">
        <v>44</v>
      </c>
      <c r="W770">
        <v>308</v>
      </c>
      <c r="X770">
        <v>0</v>
      </c>
      <c r="Z770">
        <v>0</v>
      </c>
      <c r="AA770">
        <v>0</v>
      </c>
      <c r="AB770">
        <v>0</v>
      </c>
      <c r="AC770">
        <v>0</v>
      </c>
      <c r="AD770" t="s">
        <v>1785</v>
      </c>
    </row>
    <row r="771" spans="1:30" x14ac:dyDescent="0.25">
      <c r="H771" t="s">
        <v>184</v>
      </c>
    </row>
    <row r="772" spans="1:30" x14ac:dyDescent="0.25">
      <c r="A772">
        <v>383</v>
      </c>
      <c r="B772">
        <v>2588</v>
      </c>
      <c r="C772" t="s">
        <v>1786</v>
      </c>
      <c r="D772" t="s">
        <v>330</v>
      </c>
      <c r="E772" t="s">
        <v>127</v>
      </c>
      <c r="F772" t="s">
        <v>1787</v>
      </c>
      <c r="G772" t="str">
        <f>"201504004336"</f>
        <v>201504004336</v>
      </c>
      <c r="H772" t="s">
        <v>1178</v>
      </c>
      <c r="I772">
        <v>0</v>
      </c>
      <c r="J772">
        <v>0</v>
      </c>
      <c r="K772">
        <v>0</v>
      </c>
      <c r="L772">
        <v>0</v>
      </c>
      <c r="M772">
        <v>0</v>
      </c>
      <c r="N772">
        <v>30</v>
      </c>
      <c r="O772">
        <v>30</v>
      </c>
      <c r="P772">
        <v>0</v>
      </c>
      <c r="Q772">
        <v>0</v>
      </c>
      <c r="R772">
        <v>0</v>
      </c>
      <c r="S772">
        <v>0</v>
      </c>
      <c r="T772">
        <v>0</v>
      </c>
      <c r="U772">
        <v>0</v>
      </c>
      <c r="V772">
        <v>51</v>
      </c>
      <c r="W772">
        <v>357</v>
      </c>
      <c r="X772">
        <v>0</v>
      </c>
      <c r="Z772">
        <v>0</v>
      </c>
      <c r="AA772">
        <v>0</v>
      </c>
      <c r="AB772">
        <v>0</v>
      </c>
      <c r="AC772">
        <v>0</v>
      </c>
      <c r="AD772" t="s">
        <v>1788</v>
      </c>
    </row>
    <row r="773" spans="1:30" x14ac:dyDescent="0.25">
      <c r="H773" t="s">
        <v>1789</v>
      </c>
    </row>
    <row r="774" spans="1:30" x14ac:dyDescent="0.25">
      <c r="A774">
        <v>384</v>
      </c>
      <c r="B774">
        <v>5278</v>
      </c>
      <c r="C774" t="s">
        <v>1790</v>
      </c>
      <c r="D774" t="s">
        <v>265</v>
      </c>
      <c r="E774" t="s">
        <v>1791</v>
      </c>
      <c r="F774" t="s">
        <v>1792</v>
      </c>
      <c r="G774" t="str">
        <f>"00256852"</f>
        <v>00256852</v>
      </c>
      <c r="H774" t="s">
        <v>227</v>
      </c>
      <c r="I774">
        <v>0</v>
      </c>
      <c r="J774">
        <v>0</v>
      </c>
      <c r="K774">
        <v>0</v>
      </c>
      <c r="L774">
        <v>200</v>
      </c>
      <c r="M774">
        <v>0</v>
      </c>
      <c r="N774">
        <v>70</v>
      </c>
      <c r="O774">
        <v>30</v>
      </c>
      <c r="P774">
        <v>0</v>
      </c>
      <c r="Q774">
        <v>0</v>
      </c>
      <c r="R774">
        <v>0</v>
      </c>
      <c r="S774">
        <v>0</v>
      </c>
      <c r="T774">
        <v>0</v>
      </c>
      <c r="U774">
        <v>0</v>
      </c>
      <c r="V774">
        <v>0</v>
      </c>
      <c r="W774">
        <v>0</v>
      </c>
      <c r="X774">
        <v>0</v>
      </c>
      <c r="Z774">
        <v>0</v>
      </c>
      <c r="AA774">
        <v>0</v>
      </c>
      <c r="AB774">
        <v>0</v>
      </c>
      <c r="AC774">
        <v>0</v>
      </c>
      <c r="AD774" t="s">
        <v>1793</v>
      </c>
    </row>
    <row r="775" spans="1:30" x14ac:dyDescent="0.25">
      <c r="H775" t="s">
        <v>1794</v>
      </c>
    </row>
    <row r="776" spans="1:30" x14ac:dyDescent="0.25">
      <c r="A776">
        <v>385</v>
      </c>
      <c r="B776">
        <v>1047</v>
      </c>
      <c r="C776" t="s">
        <v>1795</v>
      </c>
      <c r="D776" t="s">
        <v>20</v>
      </c>
      <c r="E776" t="s">
        <v>213</v>
      </c>
      <c r="F776" t="s">
        <v>1796</v>
      </c>
      <c r="G776" t="str">
        <f>"201409004154"</f>
        <v>201409004154</v>
      </c>
      <c r="H776" t="s">
        <v>1415</v>
      </c>
      <c r="I776">
        <v>0</v>
      </c>
      <c r="J776">
        <v>0</v>
      </c>
      <c r="K776">
        <v>0</v>
      </c>
      <c r="L776">
        <v>0</v>
      </c>
      <c r="M776">
        <v>0</v>
      </c>
      <c r="N776">
        <v>30</v>
      </c>
      <c r="O776">
        <v>0</v>
      </c>
      <c r="P776">
        <v>0</v>
      </c>
      <c r="Q776">
        <v>0</v>
      </c>
      <c r="R776">
        <v>0</v>
      </c>
      <c r="S776">
        <v>0</v>
      </c>
      <c r="T776">
        <v>0</v>
      </c>
      <c r="U776">
        <v>0</v>
      </c>
      <c r="V776">
        <v>36</v>
      </c>
      <c r="W776">
        <v>252</v>
      </c>
      <c r="X776">
        <v>0</v>
      </c>
      <c r="Z776">
        <v>0</v>
      </c>
      <c r="AA776">
        <v>0</v>
      </c>
      <c r="AB776">
        <v>8</v>
      </c>
      <c r="AC776">
        <v>136</v>
      </c>
      <c r="AD776" t="s">
        <v>1797</v>
      </c>
    </row>
    <row r="777" spans="1:30" x14ac:dyDescent="0.25">
      <c r="H777" t="s">
        <v>1798</v>
      </c>
    </row>
    <row r="778" spans="1:30" x14ac:dyDescent="0.25">
      <c r="A778">
        <v>386</v>
      </c>
      <c r="B778">
        <v>2923</v>
      </c>
      <c r="C778" t="s">
        <v>1799</v>
      </c>
      <c r="D778" t="s">
        <v>1800</v>
      </c>
      <c r="E778" t="s">
        <v>520</v>
      </c>
      <c r="F778" t="s">
        <v>1801</v>
      </c>
      <c r="G778" t="str">
        <f>"00343421"</f>
        <v>00343421</v>
      </c>
      <c r="H778" t="s">
        <v>63</v>
      </c>
      <c r="I778">
        <v>0</v>
      </c>
      <c r="J778">
        <v>0</v>
      </c>
      <c r="K778">
        <v>0</v>
      </c>
      <c r="L778">
        <v>260</v>
      </c>
      <c r="M778">
        <v>0</v>
      </c>
      <c r="N778">
        <v>30</v>
      </c>
      <c r="O778">
        <v>0</v>
      </c>
      <c r="P778">
        <v>0</v>
      </c>
      <c r="Q778">
        <v>0</v>
      </c>
      <c r="R778">
        <v>0</v>
      </c>
      <c r="S778">
        <v>0</v>
      </c>
      <c r="T778">
        <v>0</v>
      </c>
      <c r="U778">
        <v>0</v>
      </c>
      <c r="V778">
        <v>0</v>
      </c>
      <c r="W778">
        <v>0</v>
      </c>
      <c r="X778">
        <v>0</v>
      </c>
      <c r="Z778">
        <v>0</v>
      </c>
      <c r="AA778">
        <v>0</v>
      </c>
      <c r="AB778">
        <v>0</v>
      </c>
      <c r="AC778">
        <v>0</v>
      </c>
      <c r="AD778" t="s">
        <v>1802</v>
      </c>
    </row>
    <row r="779" spans="1:30" x14ac:dyDescent="0.25">
      <c r="H779" t="s">
        <v>1803</v>
      </c>
    </row>
    <row r="780" spans="1:30" x14ac:dyDescent="0.25">
      <c r="A780">
        <v>387</v>
      </c>
      <c r="B780">
        <v>3178</v>
      </c>
      <c r="C780" t="s">
        <v>1804</v>
      </c>
      <c r="D780" t="s">
        <v>1805</v>
      </c>
      <c r="E780" t="s">
        <v>225</v>
      </c>
      <c r="F780" t="s">
        <v>1806</v>
      </c>
      <c r="G780" t="str">
        <f>"00150657"</f>
        <v>00150657</v>
      </c>
      <c r="H780" t="s">
        <v>332</v>
      </c>
      <c r="I780">
        <v>0</v>
      </c>
      <c r="J780">
        <v>0</v>
      </c>
      <c r="K780">
        <v>0</v>
      </c>
      <c r="L780">
        <v>200</v>
      </c>
      <c r="M780">
        <v>30</v>
      </c>
      <c r="N780">
        <v>70</v>
      </c>
      <c r="O780">
        <v>0</v>
      </c>
      <c r="P780">
        <v>0</v>
      </c>
      <c r="Q780">
        <v>0</v>
      </c>
      <c r="R780">
        <v>0</v>
      </c>
      <c r="S780">
        <v>0</v>
      </c>
      <c r="T780">
        <v>0</v>
      </c>
      <c r="U780">
        <v>0</v>
      </c>
      <c r="V780">
        <v>0</v>
      </c>
      <c r="W780">
        <v>0</v>
      </c>
      <c r="X780">
        <v>0</v>
      </c>
      <c r="Z780">
        <v>0</v>
      </c>
      <c r="AA780">
        <v>0</v>
      </c>
      <c r="AB780">
        <v>0</v>
      </c>
      <c r="AC780">
        <v>0</v>
      </c>
      <c r="AD780" t="s">
        <v>1807</v>
      </c>
    </row>
    <row r="781" spans="1:30" x14ac:dyDescent="0.25">
      <c r="H781" t="s">
        <v>1808</v>
      </c>
    </row>
    <row r="782" spans="1:30" x14ac:dyDescent="0.25">
      <c r="A782">
        <v>388</v>
      </c>
      <c r="B782">
        <v>672</v>
      </c>
      <c r="C782" t="s">
        <v>1809</v>
      </c>
      <c r="D782" t="s">
        <v>213</v>
      </c>
      <c r="E782" t="s">
        <v>1810</v>
      </c>
      <c r="F782" t="s">
        <v>1811</v>
      </c>
      <c r="G782" t="str">
        <f>"00297570"</f>
        <v>00297570</v>
      </c>
      <c r="H782" t="s">
        <v>711</v>
      </c>
      <c r="I782">
        <v>0</v>
      </c>
      <c r="J782">
        <v>0</v>
      </c>
      <c r="K782">
        <v>0</v>
      </c>
      <c r="L782">
        <v>0</v>
      </c>
      <c r="M782">
        <v>0</v>
      </c>
      <c r="N782">
        <v>70</v>
      </c>
      <c r="O782">
        <v>0</v>
      </c>
      <c r="P782">
        <v>0</v>
      </c>
      <c r="Q782">
        <v>0</v>
      </c>
      <c r="R782">
        <v>0</v>
      </c>
      <c r="S782">
        <v>0</v>
      </c>
      <c r="T782">
        <v>0</v>
      </c>
      <c r="U782">
        <v>0</v>
      </c>
      <c r="V782">
        <v>35</v>
      </c>
      <c r="W782">
        <v>245</v>
      </c>
      <c r="X782">
        <v>0</v>
      </c>
      <c r="Z782">
        <v>0</v>
      </c>
      <c r="AA782">
        <v>0</v>
      </c>
      <c r="AB782">
        <v>0</v>
      </c>
      <c r="AC782">
        <v>0</v>
      </c>
      <c r="AD782" t="s">
        <v>1812</v>
      </c>
    </row>
    <row r="783" spans="1:30" x14ac:dyDescent="0.25">
      <c r="H783">
        <v>1027</v>
      </c>
    </row>
    <row r="784" spans="1:30" x14ac:dyDescent="0.25">
      <c r="A784">
        <v>389</v>
      </c>
      <c r="B784">
        <v>894</v>
      </c>
      <c r="C784" t="s">
        <v>1813</v>
      </c>
      <c r="D784" t="s">
        <v>1814</v>
      </c>
      <c r="E784" t="s">
        <v>60</v>
      </c>
      <c r="F784" t="s">
        <v>1815</v>
      </c>
      <c r="G784" t="str">
        <f>"201409004586"</f>
        <v>201409004586</v>
      </c>
      <c r="H784" t="s">
        <v>1584</v>
      </c>
      <c r="I784">
        <v>0</v>
      </c>
      <c r="J784">
        <v>0</v>
      </c>
      <c r="K784">
        <v>0</v>
      </c>
      <c r="L784">
        <v>0</v>
      </c>
      <c r="M784">
        <v>0</v>
      </c>
      <c r="N784">
        <v>70</v>
      </c>
      <c r="O784">
        <v>0</v>
      </c>
      <c r="P784">
        <v>0</v>
      </c>
      <c r="Q784">
        <v>0</v>
      </c>
      <c r="R784">
        <v>0</v>
      </c>
      <c r="S784">
        <v>0</v>
      </c>
      <c r="T784">
        <v>0</v>
      </c>
      <c r="U784">
        <v>0</v>
      </c>
      <c r="V784">
        <v>46</v>
      </c>
      <c r="W784">
        <v>322</v>
      </c>
      <c r="X784">
        <v>0</v>
      </c>
      <c r="Z784">
        <v>0</v>
      </c>
      <c r="AA784">
        <v>0</v>
      </c>
      <c r="AB784">
        <v>0</v>
      </c>
      <c r="AC784">
        <v>0</v>
      </c>
      <c r="AD784" t="s">
        <v>1816</v>
      </c>
    </row>
    <row r="785" spans="1:30" x14ac:dyDescent="0.25">
      <c r="H785" t="s">
        <v>1817</v>
      </c>
    </row>
    <row r="786" spans="1:30" x14ac:dyDescent="0.25">
      <c r="A786">
        <v>390</v>
      </c>
      <c r="B786">
        <v>3556</v>
      </c>
      <c r="C786" t="s">
        <v>1818</v>
      </c>
      <c r="D786" t="s">
        <v>417</v>
      </c>
      <c r="E786" t="s">
        <v>225</v>
      </c>
      <c r="F786" t="s">
        <v>1819</v>
      </c>
      <c r="G786" t="str">
        <f>"201410007294"</f>
        <v>201410007294</v>
      </c>
      <c r="H786" t="s">
        <v>1820</v>
      </c>
      <c r="I786">
        <v>0</v>
      </c>
      <c r="J786">
        <v>0</v>
      </c>
      <c r="K786">
        <v>0</v>
      </c>
      <c r="L786">
        <v>0</v>
      </c>
      <c r="M786">
        <v>0</v>
      </c>
      <c r="N786">
        <v>70</v>
      </c>
      <c r="O786">
        <v>0</v>
      </c>
      <c r="P786">
        <v>0</v>
      </c>
      <c r="Q786">
        <v>0</v>
      </c>
      <c r="R786">
        <v>0</v>
      </c>
      <c r="S786">
        <v>0</v>
      </c>
      <c r="T786">
        <v>0</v>
      </c>
      <c r="U786">
        <v>0</v>
      </c>
      <c r="V786">
        <v>44</v>
      </c>
      <c r="W786">
        <v>308</v>
      </c>
      <c r="X786">
        <v>0</v>
      </c>
      <c r="Z786">
        <v>0</v>
      </c>
      <c r="AA786">
        <v>0</v>
      </c>
      <c r="AB786">
        <v>0</v>
      </c>
      <c r="AC786">
        <v>0</v>
      </c>
      <c r="AD786" t="s">
        <v>1821</v>
      </c>
    </row>
    <row r="787" spans="1:30" x14ac:dyDescent="0.25">
      <c r="H787" t="s">
        <v>1822</v>
      </c>
    </row>
    <row r="788" spans="1:30" x14ac:dyDescent="0.25">
      <c r="A788">
        <v>391</v>
      </c>
      <c r="B788">
        <v>3724</v>
      </c>
      <c r="C788" t="s">
        <v>1823</v>
      </c>
      <c r="D788" t="s">
        <v>1824</v>
      </c>
      <c r="E788" t="s">
        <v>81</v>
      </c>
      <c r="F788" t="s">
        <v>1825</v>
      </c>
      <c r="G788" t="str">
        <f>"00366232"</f>
        <v>00366232</v>
      </c>
      <c r="H788" t="s">
        <v>561</v>
      </c>
      <c r="I788">
        <v>0</v>
      </c>
      <c r="J788">
        <v>0</v>
      </c>
      <c r="K788">
        <v>0</v>
      </c>
      <c r="L788">
        <v>0</v>
      </c>
      <c r="M788">
        <v>0</v>
      </c>
      <c r="N788">
        <v>70</v>
      </c>
      <c r="O788">
        <v>0</v>
      </c>
      <c r="P788">
        <v>30</v>
      </c>
      <c r="Q788">
        <v>0</v>
      </c>
      <c r="R788">
        <v>0</v>
      </c>
      <c r="S788">
        <v>0</v>
      </c>
      <c r="T788">
        <v>0</v>
      </c>
      <c r="U788">
        <v>0</v>
      </c>
      <c r="V788">
        <v>0</v>
      </c>
      <c r="W788">
        <v>0</v>
      </c>
      <c r="X788">
        <v>0</v>
      </c>
      <c r="Z788">
        <v>0</v>
      </c>
      <c r="AA788">
        <v>0</v>
      </c>
      <c r="AB788">
        <v>16</v>
      </c>
      <c r="AC788">
        <v>272</v>
      </c>
      <c r="AD788" t="s">
        <v>1826</v>
      </c>
    </row>
    <row r="789" spans="1:30" x14ac:dyDescent="0.25">
      <c r="H789" t="s">
        <v>1827</v>
      </c>
    </row>
    <row r="790" spans="1:30" x14ac:dyDescent="0.25">
      <c r="A790">
        <v>392</v>
      </c>
      <c r="B790">
        <v>830</v>
      </c>
      <c r="C790" t="s">
        <v>1828</v>
      </c>
      <c r="D790" t="s">
        <v>54</v>
      </c>
      <c r="E790" t="s">
        <v>33</v>
      </c>
      <c r="F790" t="s">
        <v>1829</v>
      </c>
      <c r="G790" t="str">
        <f>"201403000151"</f>
        <v>201403000151</v>
      </c>
      <c r="H790">
        <v>803</v>
      </c>
      <c r="I790">
        <v>0</v>
      </c>
      <c r="J790">
        <v>0</v>
      </c>
      <c r="K790">
        <v>0</v>
      </c>
      <c r="L790">
        <v>200</v>
      </c>
      <c r="M790">
        <v>0</v>
      </c>
      <c r="N790">
        <v>70</v>
      </c>
      <c r="O790">
        <v>0</v>
      </c>
      <c r="P790">
        <v>0</v>
      </c>
      <c r="Q790">
        <v>0</v>
      </c>
      <c r="R790">
        <v>0</v>
      </c>
      <c r="S790">
        <v>0</v>
      </c>
      <c r="T790">
        <v>0</v>
      </c>
      <c r="U790">
        <v>0</v>
      </c>
      <c r="V790">
        <v>0</v>
      </c>
      <c r="W790">
        <v>0</v>
      </c>
      <c r="X790">
        <v>0</v>
      </c>
      <c r="Z790">
        <v>1</v>
      </c>
      <c r="AA790">
        <v>0</v>
      </c>
      <c r="AB790">
        <v>0</v>
      </c>
      <c r="AC790">
        <v>0</v>
      </c>
      <c r="AD790">
        <v>1073</v>
      </c>
    </row>
    <row r="791" spans="1:30" x14ac:dyDescent="0.25">
      <c r="H791" t="s">
        <v>1515</v>
      </c>
    </row>
    <row r="792" spans="1:30" x14ac:dyDescent="0.25">
      <c r="A792">
        <v>393</v>
      </c>
      <c r="B792">
        <v>4316</v>
      </c>
      <c r="C792" t="s">
        <v>1830</v>
      </c>
      <c r="D792" t="s">
        <v>174</v>
      </c>
      <c r="E792" t="s">
        <v>40</v>
      </c>
      <c r="F792" t="s">
        <v>1831</v>
      </c>
      <c r="G792" t="str">
        <f>"201410000391"</f>
        <v>201410000391</v>
      </c>
      <c r="H792" t="s">
        <v>977</v>
      </c>
      <c r="I792">
        <v>0</v>
      </c>
      <c r="J792">
        <v>0</v>
      </c>
      <c r="K792">
        <v>0</v>
      </c>
      <c r="L792">
        <v>0</v>
      </c>
      <c r="M792">
        <v>0</v>
      </c>
      <c r="N792">
        <v>70</v>
      </c>
      <c r="O792">
        <v>0</v>
      </c>
      <c r="P792">
        <v>0</v>
      </c>
      <c r="Q792">
        <v>0</v>
      </c>
      <c r="R792">
        <v>0</v>
      </c>
      <c r="S792">
        <v>0</v>
      </c>
      <c r="T792">
        <v>0</v>
      </c>
      <c r="U792">
        <v>0</v>
      </c>
      <c r="V792">
        <v>36</v>
      </c>
      <c r="W792">
        <v>252</v>
      </c>
      <c r="X792">
        <v>0</v>
      </c>
      <c r="Z792">
        <v>0</v>
      </c>
      <c r="AA792">
        <v>0</v>
      </c>
      <c r="AB792">
        <v>0</v>
      </c>
      <c r="AC792">
        <v>0</v>
      </c>
      <c r="AD792" t="s">
        <v>1832</v>
      </c>
    </row>
    <row r="793" spans="1:30" x14ac:dyDescent="0.25">
      <c r="H793" t="s">
        <v>1833</v>
      </c>
    </row>
    <row r="794" spans="1:30" x14ac:dyDescent="0.25">
      <c r="A794">
        <v>394</v>
      </c>
      <c r="B794">
        <v>1602</v>
      </c>
      <c r="C794" t="s">
        <v>1834</v>
      </c>
      <c r="D794" t="s">
        <v>1835</v>
      </c>
      <c r="E794" t="s">
        <v>94</v>
      </c>
      <c r="F794" t="s">
        <v>1836</v>
      </c>
      <c r="G794" t="str">
        <f>"00148821"</f>
        <v>00148821</v>
      </c>
      <c r="H794" t="s">
        <v>1837</v>
      </c>
      <c r="I794">
        <v>0</v>
      </c>
      <c r="J794">
        <v>0</v>
      </c>
      <c r="K794">
        <v>0</v>
      </c>
      <c r="L794">
        <v>0</v>
      </c>
      <c r="M794">
        <v>0</v>
      </c>
      <c r="N794">
        <v>70</v>
      </c>
      <c r="O794">
        <v>0</v>
      </c>
      <c r="P794">
        <v>0</v>
      </c>
      <c r="Q794">
        <v>0</v>
      </c>
      <c r="R794">
        <v>0</v>
      </c>
      <c r="S794">
        <v>0</v>
      </c>
      <c r="T794">
        <v>0</v>
      </c>
      <c r="U794">
        <v>0</v>
      </c>
      <c r="V794">
        <v>19</v>
      </c>
      <c r="W794">
        <v>133</v>
      </c>
      <c r="X794">
        <v>0</v>
      </c>
      <c r="Z794">
        <v>0</v>
      </c>
      <c r="AA794">
        <v>0</v>
      </c>
      <c r="AB794">
        <v>0</v>
      </c>
      <c r="AC794">
        <v>0</v>
      </c>
      <c r="AD794" t="s">
        <v>1838</v>
      </c>
    </row>
    <row r="795" spans="1:30" x14ac:dyDescent="0.25">
      <c r="H795" t="s">
        <v>648</v>
      </c>
    </row>
    <row r="796" spans="1:30" x14ac:dyDescent="0.25">
      <c r="A796">
        <v>395</v>
      </c>
      <c r="B796">
        <v>4517</v>
      </c>
      <c r="C796" t="s">
        <v>1839</v>
      </c>
      <c r="D796" t="s">
        <v>619</v>
      </c>
      <c r="E796" t="s">
        <v>175</v>
      </c>
      <c r="F796" t="s">
        <v>1840</v>
      </c>
      <c r="G796" t="str">
        <f>"00109323"</f>
        <v>00109323</v>
      </c>
      <c r="H796" t="s">
        <v>305</v>
      </c>
      <c r="I796">
        <v>0</v>
      </c>
      <c r="J796">
        <v>0</v>
      </c>
      <c r="K796">
        <v>0</v>
      </c>
      <c r="L796">
        <v>0</v>
      </c>
      <c r="M796">
        <v>0</v>
      </c>
      <c r="N796">
        <v>70</v>
      </c>
      <c r="O796">
        <v>0</v>
      </c>
      <c r="P796">
        <v>0</v>
      </c>
      <c r="Q796">
        <v>0</v>
      </c>
      <c r="R796">
        <v>0</v>
      </c>
      <c r="S796">
        <v>0</v>
      </c>
      <c r="T796">
        <v>0</v>
      </c>
      <c r="U796">
        <v>0</v>
      </c>
      <c r="V796">
        <v>32</v>
      </c>
      <c r="W796">
        <v>224</v>
      </c>
      <c r="X796">
        <v>0</v>
      </c>
      <c r="Z796">
        <v>0</v>
      </c>
      <c r="AA796">
        <v>0</v>
      </c>
      <c r="AB796">
        <v>0</v>
      </c>
      <c r="AC796">
        <v>0</v>
      </c>
      <c r="AD796" t="s">
        <v>1841</v>
      </c>
    </row>
    <row r="797" spans="1:30" x14ac:dyDescent="0.25">
      <c r="H797">
        <v>1027</v>
      </c>
    </row>
    <row r="798" spans="1:30" x14ac:dyDescent="0.25">
      <c r="A798">
        <v>396</v>
      </c>
      <c r="B798">
        <v>4853</v>
      </c>
      <c r="C798" t="s">
        <v>991</v>
      </c>
      <c r="D798" t="s">
        <v>1600</v>
      </c>
      <c r="E798" t="s">
        <v>1842</v>
      </c>
      <c r="F798" t="s">
        <v>1843</v>
      </c>
      <c r="G798" t="str">
        <f>"201401000500"</f>
        <v>201401000500</v>
      </c>
      <c r="H798" t="s">
        <v>914</v>
      </c>
      <c r="I798">
        <v>150</v>
      </c>
      <c r="J798">
        <v>0</v>
      </c>
      <c r="K798">
        <v>0</v>
      </c>
      <c r="L798">
        <v>0</v>
      </c>
      <c r="M798">
        <v>0</v>
      </c>
      <c r="N798">
        <v>30</v>
      </c>
      <c r="O798">
        <v>0</v>
      </c>
      <c r="P798">
        <v>0</v>
      </c>
      <c r="Q798">
        <v>0</v>
      </c>
      <c r="R798">
        <v>0</v>
      </c>
      <c r="S798">
        <v>0</v>
      </c>
      <c r="T798">
        <v>0</v>
      </c>
      <c r="U798">
        <v>0</v>
      </c>
      <c r="V798">
        <v>16</v>
      </c>
      <c r="W798">
        <v>112</v>
      </c>
      <c r="X798">
        <v>0</v>
      </c>
      <c r="Z798">
        <v>0</v>
      </c>
      <c r="AA798">
        <v>0</v>
      </c>
      <c r="AB798">
        <v>0</v>
      </c>
      <c r="AC798">
        <v>0</v>
      </c>
      <c r="AD798" t="s">
        <v>1844</v>
      </c>
    </row>
    <row r="799" spans="1:30" x14ac:dyDescent="0.25">
      <c r="H799" t="s">
        <v>1845</v>
      </c>
    </row>
    <row r="800" spans="1:30" x14ac:dyDescent="0.25">
      <c r="A800">
        <v>397</v>
      </c>
      <c r="B800">
        <v>821</v>
      </c>
      <c r="C800" t="s">
        <v>1846</v>
      </c>
      <c r="D800" t="s">
        <v>1847</v>
      </c>
      <c r="E800" t="s">
        <v>40</v>
      </c>
      <c r="F800" t="s">
        <v>1848</v>
      </c>
      <c r="G800" t="str">
        <f>"200801007964"</f>
        <v>200801007964</v>
      </c>
      <c r="H800" t="s">
        <v>1096</v>
      </c>
      <c r="I800">
        <v>0</v>
      </c>
      <c r="J800">
        <v>0</v>
      </c>
      <c r="K800">
        <v>0</v>
      </c>
      <c r="L800">
        <v>200</v>
      </c>
      <c r="M800">
        <v>0</v>
      </c>
      <c r="N800">
        <v>70</v>
      </c>
      <c r="O800">
        <v>30</v>
      </c>
      <c r="P800">
        <v>0</v>
      </c>
      <c r="Q800">
        <v>0</v>
      </c>
      <c r="R800">
        <v>0</v>
      </c>
      <c r="S800">
        <v>0</v>
      </c>
      <c r="T800">
        <v>0</v>
      </c>
      <c r="U800">
        <v>0</v>
      </c>
      <c r="V800">
        <v>0</v>
      </c>
      <c r="W800">
        <v>0</v>
      </c>
      <c r="X800">
        <v>0</v>
      </c>
      <c r="Z800">
        <v>0</v>
      </c>
      <c r="AA800">
        <v>0</v>
      </c>
      <c r="AB800">
        <v>0</v>
      </c>
      <c r="AC800">
        <v>0</v>
      </c>
      <c r="AD800" t="s">
        <v>1849</v>
      </c>
    </row>
    <row r="801" spans="1:30" x14ac:dyDescent="0.25">
      <c r="H801" t="s">
        <v>1850</v>
      </c>
    </row>
    <row r="802" spans="1:30" x14ac:dyDescent="0.25">
      <c r="A802">
        <v>398</v>
      </c>
      <c r="B802">
        <v>249</v>
      </c>
      <c r="C802" t="s">
        <v>1851</v>
      </c>
      <c r="D802" t="s">
        <v>174</v>
      </c>
      <c r="E802" t="s">
        <v>60</v>
      </c>
      <c r="F802" t="s">
        <v>1852</v>
      </c>
      <c r="G802" t="str">
        <f>"00186496"</f>
        <v>00186496</v>
      </c>
      <c r="H802" t="s">
        <v>879</v>
      </c>
      <c r="I802">
        <v>0</v>
      </c>
      <c r="J802">
        <v>0</v>
      </c>
      <c r="K802">
        <v>0</v>
      </c>
      <c r="L802">
        <v>0</v>
      </c>
      <c r="M802">
        <v>100</v>
      </c>
      <c r="N802">
        <v>50</v>
      </c>
      <c r="O802">
        <v>0</v>
      </c>
      <c r="P802">
        <v>0</v>
      </c>
      <c r="Q802">
        <v>0</v>
      </c>
      <c r="R802">
        <v>0</v>
      </c>
      <c r="S802">
        <v>0</v>
      </c>
      <c r="T802">
        <v>0</v>
      </c>
      <c r="U802">
        <v>0</v>
      </c>
      <c r="V802">
        <v>16</v>
      </c>
      <c r="W802">
        <v>112</v>
      </c>
      <c r="X802">
        <v>0</v>
      </c>
      <c r="Z802">
        <v>0</v>
      </c>
      <c r="AA802">
        <v>0</v>
      </c>
      <c r="AB802">
        <v>0</v>
      </c>
      <c r="AC802">
        <v>0</v>
      </c>
      <c r="AD802" t="s">
        <v>1853</v>
      </c>
    </row>
    <row r="803" spans="1:30" x14ac:dyDescent="0.25">
      <c r="H803" t="s">
        <v>1854</v>
      </c>
    </row>
    <row r="804" spans="1:30" x14ac:dyDescent="0.25">
      <c r="A804">
        <v>399</v>
      </c>
      <c r="B804">
        <v>733</v>
      </c>
      <c r="C804" t="s">
        <v>1855</v>
      </c>
      <c r="D804" t="s">
        <v>619</v>
      </c>
      <c r="E804" t="s">
        <v>40</v>
      </c>
      <c r="F804" t="s">
        <v>1856</v>
      </c>
      <c r="G804" t="str">
        <f>"00144146"</f>
        <v>00144146</v>
      </c>
      <c r="H804" t="s">
        <v>117</v>
      </c>
      <c r="I804">
        <v>0</v>
      </c>
      <c r="J804">
        <v>0</v>
      </c>
      <c r="K804">
        <v>0</v>
      </c>
      <c r="L804">
        <v>200</v>
      </c>
      <c r="M804">
        <v>0</v>
      </c>
      <c r="N804">
        <v>70</v>
      </c>
      <c r="O804">
        <v>0</v>
      </c>
      <c r="P804">
        <v>0</v>
      </c>
      <c r="Q804">
        <v>0</v>
      </c>
      <c r="R804">
        <v>30</v>
      </c>
      <c r="S804">
        <v>0</v>
      </c>
      <c r="T804">
        <v>0</v>
      </c>
      <c r="U804">
        <v>0</v>
      </c>
      <c r="V804">
        <v>0</v>
      </c>
      <c r="W804">
        <v>0</v>
      </c>
      <c r="X804">
        <v>0</v>
      </c>
      <c r="Z804">
        <v>0</v>
      </c>
      <c r="AA804">
        <v>0</v>
      </c>
      <c r="AB804">
        <v>0</v>
      </c>
      <c r="AC804">
        <v>0</v>
      </c>
      <c r="AD804" t="s">
        <v>1857</v>
      </c>
    </row>
    <row r="805" spans="1:30" x14ac:dyDescent="0.25">
      <c r="H805" t="s">
        <v>1858</v>
      </c>
    </row>
    <row r="806" spans="1:30" x14ac:dyDescent="0.25">
      <c r="A806">
        <v>400</v>
      </c>
      <c r="B806">
        <v>1158</v>
      </c>
      <c r="C806" t="s">
        <v>1859</v>
      </c>
      <c r="D806" t="s">
        <v>720</v>
      </c>
      <c r="E806" t="s">
        <v>40</v>
      </c>
      <c r="F806" t="s">
        <v>1860</v>
      </c>
      <c r="G806" t="str">
        <f>"00301535"</f>
        <v>00301535</v>
      </c>
      <c r="H806" t="s">
        <v>1861</v>
      </c>
      <c r="I806">
        <v>0</v>
      </c>
      <c r="J806">
        <v>0</v>
      </c>
      <c r="K806">
        <v>0</v>
      </c>
      <c r="L806">
        <v>0</v>
      </c>
      <c r="M806">
        <v>100</v>
      </c>
      <c r="N806">
        <v>30</v>
      </c>
      <c r="O806">
        <v>0</v>
      </c>
      <c r="P806">
        <v>0</v>
      </c>
      <c r="Q806">
        <v>0</v>
      </c>
      <c r="R806">
        <v>0</v>
      </c>
      <c r="S806">
        <v>0</v>
      </c>
      <c r="T806">
        <v>0</v>
      </c>
      <c r="U806">
        <v>0</v>
      </c>
      <c r="V806">
        <v>24</v>
      </c>
      <c r="W806">
        <v>168</v>
      </c>
      <c r="X806">
        <v>0</v>
      </c>
      <c r="Z806">
        <v>0</v>
      </c>
      <c r="AA806">
        <v>0</v>
      </c>
      <c r="AB806">
        <v>0</v>
      </c>
      <c r="AC806">
        <v>0</v>
      </c>
      <c r="AD806" t="s">
        <v>1862</v>
      </c>
    </row>
    <row r="807" spans="1:30" x14ac:dyDescent="0.25">
      <c r="H807" t="s">
        <v>1863</v>
      </c>
    </row>
    <row r="808" spans="1:30" x14ac:dyDescent="0.25">
      <c r="A808">
        <v>401</v>
      </c>
      <c r="B808">
        <v>2924</v>
      </c>
      <c r="C808" t="s">
        <v>1212</v>
      </c>
      <c r="D808" t="s">
        <v>243</v>
      </c>
      <c r="E808" t="s">
        <v>1213</v>
      </c>
      <c r="F808" t="s">
        <v>1214</v>
      </c>
      <c r="G808" t="str">
        <f>"201410003780"</f>
        <v>201410003780</v>
      </c>
      <c r="H808">
        <v>693</v>
      </c>
      <c r="I808">
        <v>0</v>
      </c>
      <c r="J808">
        <v>0</v>
      </c>
      <c r="K808">
        <v>0</v>
      </c>
      <c r="L808">
        <v>260</v>
      </c>
      <c r="M808">
        <v>0</v>
      </c>
      <c r="N808">
        <v>70</v>
      </c>
      <c r="O808">
        <v>0</v>
      </c>
      <c r="P808">
        <v>0</v>
      </c>
      <c r="Q808">
        <v>0</v>
      </c>
      <c r="R808">
        <v>0</v>
      </c>
      <c r="S808">
        <v>0</v>
      </c>
      <c r="T808">
        <v>0</v>
      </c>
      <c r="U808">
        <v>0</v>
      </c>
      <c r="V808">
        <v>0</v>
      </c>
      <c r="W808">
        <v>0</v>
      </c>
      <c r="X808">
        <v>0</v>
      </c>
      <c r="Z808">
        <v>0</v>
      </c>
      <c r="AA808">
        <v>0</v>
      </c>
      <c r="AB808">
        <v>0</v>
      </c>
      <c r="AC808">
        <v>0</v>
      </c>
      <c r="AD808">
        <v>1023</v>
      </c>
    </row>
    <row r="809" spans="1:30" x14ac:dyDescent="0.25">
      <c r="H809" t="s">
        <v>1215</v>
      </c>
    </row>
    <row r="810" spans="1:30" x14ac:dyDescent="0.25">
      <c r="A810">
        <v>402</v>
      </c>
      <c r="B810">
        <v>4222</v>
      </c>
      <c r="C810" t="s">
        <v>1864</v>
      </c>
      <c r="D810" t="s">
        <v>60</v>
      </c>
      <c r="E810" t="s">
        <v>1721</v>
      </c>
      <c r="F810" t="s">
        <v>1865</v>
      </c>
      <c r="G810" t="str">
        <f>"00234896"</f>
        <v>00234896</v>
      </c>
      <c r="H810" t="s">
        <v>49</v>
      </c>
      <c r="I810">
        <v>0</v>
      </c>
      <c r="J810">
        <v>0</v>
      </c>
      <c r="K810">
        <v>0</v>
      </c>
      <c r="L810">
        <v>0</v>
      </c>
      <c r="M810">
        <v>0</v>
      </c>
      <c r="N810">
        <v>70</v>
      </c>
      <c r="O810">
        <v>0</v>
      </c>
      <c r="P810">
        <v>0</v>
      </c>
      <c r="Q810">
        <v>0</v>
      </c>
      <c r="R810">
        <v>0</v>
      </c>
      <c r="S810">
        <v>0</v>
      </c>
      <c r="T810">
        <v>0</v>
      </c>
      <c r="U810">
        <v>0</v>
      </c>
      <c r="V810">
        <v>15</v>
      </c>
      <c r="W810">
        <v>105</v>
      </c>
      <c r="X810">
        <v>0</v>
      </c>
      <c r="Z810">
        <v>1</v>
      </c>
      <c r="AA810">
        <v>0</v>
      </c>
      <c r="AB810">
        <v>4</v>
      </c>
      <c r="AC810">
        <v>68</v>
      </c>
      <c r="AD810" t="s">
        <v>1866</v>
      </c>
    </row>
    <row r="811" spans="1:30" x14ac:dyDescent="0.25">
      <c r="H811" t="s">
        <v>1867</v>
      </c>
    </row>
    <row r="812" spans="1:30" x14ac:dyDescent="0.25">
      <c r="A812">
        <v>403</v>
      </c>
      <c r="B812">
        <v>5295</v>
      </c>
      <c r="C812" t="s">
        <v>1868</v>
      </c>
      <c r="D812" t="s">
        <v>354</v>
      </c>
      <c r="E812" t="s">
        <v>15</v>
      </c>
      <c r="F812" t="s">
        <v>1869</v>
      </c>
      <c r="G812" t="str">
        <f>"00368575"</f>
        <v>00368575</v>
      </c>
      <c r="H812" t="s">
        <v>106</v>
      </c>
      <c r="I812">
        <v>0</v>
      </c>
      <c r="J812">
        <v>0</v>
      </c>
      <c r="K812">
        <v>0</v>
      </c>
      <c r="L812">
        <v>0</v>
      </c>
      <c r="M812">
        <v>0</v>
      </c>
      <c r="N812">
        <v>30</v>
      </c>
      <c r="O812">
        <v>0</v>
      </c>
      <c r="P812">
        <v>0</v>
      </c>
      <c r="Q812">
        <v>30</v>
      </c>
      <c r="R812">
        <v>0</v>
      </c>
      <c r="S812">
        <v>0</v>
      </c>
      <c r="T812">
        <v>0</v>
      </c>
      <c r="U812">
        <v>0</v>
      </c>
      <c r="V812">
        <v>28</v>
      </c>
      <c r="W812">
        <v>196</v>
      </c>
      <c r="X812">
        <v>0</v>
      </c>
      <c r="Z812">
        <v>0</v>
      </c>
      <c r="AA812">
        <v>0</v>
      </c>
      <c r="AB812">
        <v>0</v>
      </c>
      <c r="AC812">
        <v>0</v>
      </c>
      <c r="AD812" t="s">
        <v>1870</v>
      </c>
    </row>
    <row r="813" spans="1:30" x14ac:dyDescent="0.25">
      <c r="H813" t="s">
        <v>1871</v>
      </c>
    </row>
    <row r="814" spans="1:30" x14ac:dyDescent="0.25">
      <c r="A814">
        <v>404</v>
      </c>
      <c r="B814">
        <v>5029</v>
      </c>
      <c r="C814" t="s">
        <v>1872</v>
      </c>
      <c r="D814" t="s">
        <v>619</v>
      </c>
      <c r="E814" t="s">
        <v>61</v>
      </c>
      <c r="F814" t="s">
        <v>1873</v>
      </c>
      <c r="G814" t="str">
        <f>"201410001755"</f>
        <v>201410001755</v>
      </c>
      <c r="H814" t="s">
        <v>419</v>
      </c>
      <c r="I814">
        <v>0</v>
      </c>
      <c r="J814">
        <v>0</v>
      </c>
      <c r="K814">
        <v>0</v>
      </c>
      <c r="L814">
        <v>0</v>
      </c>
      <c r="M814">
        <v>0</v>
      </c>
      <c r="N814">
        <v>30</v>
      </c>
      <c r="O814">
        <v>0</v>
      </c>
      <c r="P814">
        <v>0</v>
      </c>
      <c r="Q814">
        <v>0</v>
      </c>
      <c r="R814">
        <v>0</v>
      </c>
      <c r="S814">
        <v>0</v>
      </c>
      <c r="T814">
        <v>0</v>
      </c>
      <c r="U814">
        <v>0</v>
      </c>
      <c r="V814">
        <v>5</v>
      </c>
      <c r="W814">
        <v>35</v>
      </c>
      <c r="X814">
        <v>0</v>
      </c>
      <c r="Z814">
        <v>1</v>
      </c>
      <c r="AA814">
        <v>0</v>
      </c>
      <c r="AB814">
        <v>8</v>
      </c>
      <c r="AC814">
        <v>136</v>
      </c>
      <c r="AD814" t="s">
        <v>1874</v>
      </c>
    </row>
    <row r="815" spans="1:30" x14ac:dyDescent="0.25">
      <c r="H815" t="s">
        <v>841</v>
      </c>
    </row>
    <row r="816" spans="1:30" x14ac:dyDescent="0.25">
      <c r="A816">
        <v>405</v>
      </c>
      <c r="B816">
        <v>2632</v>
      </c>
      <c r="C816" t="s">
        <v>1875</v>
      </c>
      <c r="D816" t="s">
        <v>1876</v>
      </c>
      <c r="E816" t="s">
        <v>1430</v>
      </c>
      <c r="F816" t="s">
        <v>1877</v>
      </c>
      <c r="G816" t="str">
        <f>"201412000341"</f>
        <v>201412000341</v>
      </c>
      <c r="H816" t="s">
        <v>209</v>
      </c>
      <c r="I816">
        <v>0</v>
      </c>
      <c r="J816">
        <v>0</v>
      </c>
      <c r="K816">
        <v>0</v>
      </c>
      <c r="L816">
        <v>0</v>
      </c>
      <c r="M816">
        <v>0</v>
      </c>
      <c r="N816">
        <v>50</v>
      </c>
      <c r="O816">
        <v>0</v>
      </c>
      <c r="P816">
        <v>0</v>
      </c>
      <c r="Q816">
        <v>0</v>
      </c>
      <c r="R816">
        <v>0</v>
      </c>
      <c r="S816">
        <v>0</v>
      </c>
      <c r="T816">
        <v>0</v>
      </c>
      <c r="U816">
        <v>0</v>
      </c>
      <c r="V816">
        <v>19</v>
      </c>
      <c r="W816">
        <v>133</v>
      </c>
      <c r="X816">
        <v>0</v>
      </c>
      <c r="Z816">
        <v>1</v>
      </c>
      <c r="AA816">
        <v>0</v>
      </c>
      <c r="AB816">
        <v>5</v>
      </c>
      <c r="AC816">
        <v>85</v>
      </c>
      <c r="AD816" t="s">
        <v>1878</v>
      </c>
    </row>
    <row r="817" spans="1:30" x14ac:dyDescent="0.25">
      <c r="H817" t="s">
        <v>1045</v>
      </c>
    </row>
    <row r="818" spans="1:30" x14ac:dyDescent="0.25">
      <c r="A818">
        <v>406</v>
      </c>
      <c r="B818">
        <v>2929</v>
      </c>
      <c r="C818" t="s">
        <v>1879</v>
      </c>
      <c r="D818" t="s">
        <v>104</v>
      </c>
      <c r="E818" t="s">
        <v>54</v>
      </c>
      <c r="F818" t="s">
        <v>1880</v>
      </c>
      <c r="G818" t="str">
        <f>"201410011984"</f>
        <v>201410011984</v>
      </c>
      <c r="H818" t="s">
        <v>486</v>
      </c>
      <c r="I818">
        <v>0</v>
      </c>
      <c r="J818">
        <v>0</v>
      </c>
      <c r="K818">
        <v>0</v>
      </c>
      <c r="L818">
        <v>0</v>
      </c>
      <c r="M818">
        <v>0</v>
      </c>
      <c r="N818">
        <v>0</v>
      </c>
      <c r="O818">
        <v>0</v>
      </c>
      <c r="P818">
        <v>0</v>
      </c>
      <c r="Q818">
        <v>70</v>
      </c>
      <c r="R818">
        <v>0</v>
      </c>
      <c r="S818">
        <v>0</v>
      </c>
      <c r="T818">
        <v>0</v>
      </c>
      <c r="U818">
        <v>0</v>
      </c>
      <c r="V818">
        <v>12</v>
      </c>
      <c r="W818">
        <v>84</v>
      </c>
      <c r="X818">
        <v>0</v>
      </c>
      <c r="Z818">
        <v>0</v>
      </c>
      <c r="AA818">
        <v>0</v>
      </c>
      <c r="AB818">
        <v>0</v>
      </c>
      <c r="AC818">
        <v>0</v>
      </c>
      <c r="AD818" t="s">
        <v>1881</v>
      </c>
    </row>
    <row r="819" spans="1:30" x14ac:dyDescent="0.25">
      <c r="H819">
        <v>1028</v>
      </c>
    </row>
    <row r="820" spans="1:30" x14ac:dyDescent="0.25">
      <c r="A820">
        <v>407</v>
      </c>
      <c r="B820">
        <v>4795</v>
      </c>
      <c r="C820" t="s">
        <v>1882</v>
      </c>
      <c r="D820" t="s">
        <v>33</v>
      </c>
      <c r="E820" t="s">
        <v>175</v>
      </c>
      <c r="F820" t="s">
        <v>1883</v>
      </c>
      <c r="G820" t="str">
        <f>"00363508"</f>
        <v>00363508</v>
      </c>
      <c r="H820" t="s">
        <v>170</v>
      </c>
      <c r="I820">
        <v>0</v>
      </c>
      <c r="J820">
        <v>0</v>
      </c>
      <c r="K820">
        <v>0</v>
      </c>
      <c r="L820">
        <v>0</v>
      </c>
      <c r="M820">
        <v>0</v>
      </c>
      <c r="N820">
        <v>70</v>
      </c>
      <c r="O820">
        <v>0</v>
      </c>
      <c r="P820">
        <v>30</v>
      </c>
      <c r="Q820">
        <v>0</v>
      </c>
      <c r="R820">
        <v>0</v>
      </c>
      <c r="S820">
        <v>0</v>
      </c>
      <c r="T820">
        <v>0</v>
      </c>
      <c r="U820">
        <v>0</v>
      </c>
      <c r="V820">
        <v>5</v>
      </c>
      <c r="W820">
        <v>35</v>
      </c>
      <c r="X820">
        <v>0</v>
      </c>
      <c r="Z820">
        <v>0</v>
      </c>
      <c r="AA820">
        <v>0</v>
      </c>
      <c r="AB820">
        <v>0</v>
      </c>
      <c r="AC820">
        <v>0</v>
      </c>
      <c r="AD820" t="s">
        <v>1884</v>
      </c>
    </row>
    <row r="821" spans="1:30" x14ac:dyDescent="0.25">
      <c r="H821" t="s">
        <v>1885</v>
      </c>
    </row>
    <row r="822" spans="1:30" x14ac:dyDescent="0.25">
      <c r="A822">
        <v>408</v>
      </c>
      <c r="B822">
        <v>684</v>
      </c>
      <c r="C822" t="s">
        <v>1886</v>
      </c>
      <c r="D822" t="s">
        <v>1887</v>
      </c>
      <c r="E822" t="s">
        <v>104</v>
      </c>
      <c r="F822" t="s">
        <v>1888</v>
      </c>
      <c r="G822" t="str">
        <f>"00297668"</f>
        <v>00297668</v>
      </c>
      <c r="H822" t="s">
        <v>1889</v>
      </c>
      <c r="I822">
        <v>0</v>
      </c>
      <c r="J822">
        <v>0</v>
      </c>
      <c r="K822">
        <v>0</v>
      </c>
      <c r="L822">
        <v>0</v>
      </c>
      <c r="M822">
        <v>0</v>
      </c>
      <c r="N822">
        <v>70</v>
      </c>
      <c r="O822">
        <v>0</v>
      </c>
      <c r="P822">
        <v>0</v>
      </c>
      <c r="Q822">
        <v>0</v>
      </c>
      <c r="R822">
        <v>0</v>
      </c>
      <c r="S822">
        <v>0</v>
      </c>
      <c r="T822">
        <v>0</v>
      </c>
      <c r="U822">
        <v>0</v>
      </c>
      <c r="V822">
        <v>0</v>
      </c>
      <c r="W822">
        <v>0</v>
      </c>
      <c r="X822">
        <v>0</v>
      </c>
      <c r="Z822">
        <v>0</v>
      </c>
      <c r="AA822">
        <v>0</v>
      </c>
      <c r="AB822">
        <v>0</v>
      </c>
      <c r="AC822">
        <v>0</v>
      </c>
      <c r="AD822" t="s">
        <v>1890</v>
      </c>
    </row>
    <row r="823" spans="1:30" x14ac:dyDescent="0.25">
      <c r="H823" t="s">
        <v>1891</v>
      </c>
    </row>
    <row r="824" spans="1:30" x14ac:dyDescent="0.25">
      <c r="A824">
        <v>409</v>
      </c>
      <c r="B824">
        <v>4738</v>
      </c>
      <c r="C824" t="s">
        <v>1892</v>
      </c>
      <c r="D824" t="s">
        <v>392</v>
      </c>
      <c r="E824" t="s">
        <v>568</v>
      </c>
      <c r="F824" t="s">
        <v>1893</v>
      </c>
      <c r="G824" t="str">
        <f>"201402005635"</f>
        <v>201402005635</v>
      </c>
      <c r="H824" t="s">
        <v>1894</v>
      </c>
      <c r="I824">
        <v>0</v>
      </c>
      <c r="J824">
        <v>0</v>
      </c>
      <c r="K824">
        <v>0</v>
      </c>
      <c r="L824">
        <v>0</v>
      </c>
      <c r="M824">
        <v>0</v>
      </c>
      <c r="N824">
        <v>70</v>
      </c>
      <c r="O824">
        <v>0</v>
      </c>
      <c r="P824">
        <v>0</v>
      </c>
      <c r="Q824">
        <v>0</v>
      </c>
      <c r="R824">
        <v>0</v>
      </c>
      <c r="S824">
        <v>0</v>
      </c>
      <c r="T824">
        <v>0</v>
      </c>
      <c r="U824">
        <v>0</v>
      </c>
      <c r="V824">
        <v>36</v>
      </c>
      <c r="W824">
        <v>252</v>
      </c>
      <c r="X824">
        <v>0</v>
      </c>
      <c r="Z824">
        <v>1</v>
      </c>
      <c r="AA824">
        <v>0</v>
      </c>
      <c r="AB824">
        <v>0</v>
      </c>
      <c r="AC824">
        <v>0</v>
      </c>
      <c r="AD824" t="s">
        <v>1895</v>
      </c>
    </row>
    <row r="825" spans="1:30" x14ac:dyDescent="0.25">
      <c r="H825" t="s">
        <v>1896</v>
      </c>
    </row>
    <row r="826" spans="1:30" x14ac:dyDescent="0.25">
      <c r="A826">
        <v>410</v>
      </c>
      <c r="B826">
        <v>4044</v>
      </c>
      <c r="C826" t="s">
        <v>1559</v>
      </c>
      <c r="D826" t="s">
        <v>54</v>
      </c>
      <c r="E826" t="s">
        <v>33</v>
      </c>
      <c r="F826" t="s">
        <v>1897</v>
      </c>
      <c r="G826" t="str">
        <f>"201402006662"</f>
        <v>201402006662</v>
      </c>
      <c r="H826" t="s">
        <v>1556</v>
      </c>
      <c r="I826">
        <v>0</v>
      </c>
      <c r="J826">
        <v>0</v>
      </c>
      <c r="K826">
        <v>0</v>
      </c>
      <c r="L826">
        <v>200</v>
      </c>
      <c r="M826">
        <v>0</v>
      </c>
      <c r="N826">
        <v>50</v>
      </c>
      <c r="O826">
        <v>0</v>
      </c>
      <c r="P826">
        <v>0</v>
      </c>
      <c r="Q826">
        <v>0</v>
      </c>
      <c r="R826">
        <v>0</v>
      </c>
      <c r="S826">
        <v>0</v>
      </c>
      <c r="T826">
        <v>0</v>
      </c>
      <c r="U826">
        <v>0</v>
      </c>
      <c r="V826">
        <v>0</v>
      </c>
      <c r="W826">
        <v>0</v>
      </c>
      <c r="X826">
        <v>0</v>
      </c>
      <c r="Z826">
        <v>0</v>
      </c>
      <c r="AA826">
        <v>0</v>
      </c>
      <c r="AB826">
        <v>0</v>
      </c>
      <c r="AC826">
        <v>0</v>
      </c>
      <c r="AD826" t="s">
        <v>1898</v>
      </c>
    </row>
    <row r="827" spans="1:30" x14ac:dyDescent="0.25">
      <c r="H827" t="s">
        <v>1899</v>
      </c>
    </row>
    <row r="828" spans="1:30" x14ac:dyDescent="0.25">
      <c r="A828">
        <v>411</v>
      </c>
      <c r="B828">
        <v>5039</v>
      </c>
      <c r="C828" t="s">
        <v>1900</v>
      </c>
      <c r="D828" t="s">
        <v>46</v>
      </c>
      <c r="E828" t="s">
        <v>60</v>
      </c>
      <c r="F828" t="s">
        <v>1901</v>
      </c>
      <c r="G828" t="str">
        <f>"00369389"</f>
        <v>00369389</v>
      </c>
      <c r="H828" t="s">
        <v>90</v>
      </c>
      <c r="I828">
        <v>0</v>
      </c>
      <c r="J828">
        <v>0</v>
      </c>
      <c r="K828">
        <v>0</v>
      </c>
      <c r="L828">
        <v>0</v>
      </c>
      <c r="M828">
        <v>0</v>
      </c>
      <c r="N828">
        <v>70</v>
      </c>
      <c r="O828">
        <v>0</v>
      </c>
      <c r="P828">
        <v>30</v>
      </c>
      <c r="Q828">
        <v>0</v>
      </c>
      <c r="R828">
        <v>0</v>
      </c>
      <c r="S828">
        <v>0</v>
      </c>
      <c r="T828">
        <v>0</v>
      </c>
      <c r="U828">
        <v>0</v>
      </c>
      <c r="V828">
        <v>0</v>
      </c>
      <c r="W828">
        <v>0</v>
      </c>
      <c r="X828">
        <v>0</v>
      </c>
      <c r="Z828">
        <v>0</v>
      </c>
      <c r="AA828">
        <v>0</v>
      </c>
      <c r="AB828">
        <v>0</v>
      </c>
      <c r="AC828">
        <v>0</v>
      </c>
      <c r="AD828" t="s">
        <v>1902</v>
      </c>
    </row>
    <row r="829" spans="1:30" x14ac:dyDescent="0.25">
      <c r="H829" t="s">
        <v>1903</v>
      </c>
    </row>
    <row r="830" spans="1:30" x14ac:dyDescent="0.25">
      <c r="A830">
        <v>412</v>
      </c>
      <c r="B830">
        <v>772</v>
      </c>
      <c r="C830" t="s">
        <v>760</v>
      </c>
      <c r="D830" t="s">
        <v>404</v>
      </c>
      <c r="E830" t="s">
        <v>53</v>
      </c>
      <c r="F830" t="s">
        <v>1904</v>
      </c>
      <c r="G830" t="str">
        <f>"00247869"</f>
        <v>00247869</v>
      </c>
      <c r="H830">
        <v>737</v>
      </c>
      <c r="I830">
        <v>0</v>
      </c>
      <c r="J830">
        <v>0</v>
      </c>
      <c r="K830">
        <v>0</v>
      </c>
      <c r="L830">
        <v>0</v>
      </c>
      <c r="M830">
        <v>0</v>
      </c>
      <c r="N830">
        <v>70</v>
      </c>
      <c r="O830">
        <v>0</v>
      </c>
      <c r="P830">
        <v>0</v>
      </c>
      <c r="Q830">
        <v>0</v>
      </c>
      <c r="R830">
        <v>0</v>
      </c>
      <c r="S830">
        <v>0</v>
      </c>
      <c r="T830">
        <v>0</v>
      </c>
      <c r="U830">
        <v>0</v>
      </c>
      <c r="V830">
        <v>20</v>
      </c>
      <c r="W830">
        <v>140</v>
      </c>
      <c r="X830">
        <v>0</v>
      </c>
      <c r="Z830">
        <v>1</v>
      </c>
      <c r="AA830">
        <v>0</v>
      </c>
      <c r="AB830">
        <v>0</v>
      </c>
      <c r="AC830">
        <v>0</v>
      </c>
      <c r="AD830">
        <v>947</v>
      </c>
    </row>
    <row r="831" spans="1:30" x14ac:dyDescent="0.25">
      <c r="H831" t="s">
        <v>1045</v>
      </c>
    </row>
    <row r="832" spans="1:30" x14ac:dyDescent="0.25">
      <c r="A832">
        <v>413</v>
      </c>
      <c r="B832">
        <v>4309</v>
      </c>
      <c r="C832" t="s">
        <v>1905</v>
      </c>
      <c r="D832" t="s">
        <v>40</v>
      </c>
      <c r="E832" t="s">
        <v>20</v>
      </c>
      <c r="F832" t="s">
        <v>1906</v>
      </c>
      <c r="G832" t="str">
        <f>"201507000352"</f>
        <v>201507000352</v>
      </c>
      <c r="H832" t="s">
        <v>1907</v>
      </c>
      <c r="I832">
        <v>0</v>
      </c>
      <c r="J832">
        <v>0</v>
      </c>
      <c r="K832">
        <v>0</v>
      </c>
      <c r="L832">
        <v>0</v>
      </c>
      <c r="M832">
        <v>0</v>
      </c>
      <c r="N832">
        <v>30</v>
      </c>
      <c r="O832">
        <v>0</v>
      </c>
      <c r="P832">
        <v>0</v>
      </c>
      <c r="Q832">
        <v>0</v>
      </c>
      <c r="R832">
        <v>0</v>
      </c>
      <c r="S832">
        <v>0</v>
      </c>
      <c r="T832">
        <v>0</v>
      </c>
      <c r="U832">
        <v>0</v>
      </c>
      <c r="V832">
        <v>24</v>
      </c>
      <c r="W832">
        <v>168</v>
      </c>
      <c r="X832">
        <v>0</v>
      </c>
      <c r="Z832">
        <v>0</v>
      </c>
      <c r="AA832">
        <v>0</v>
      </c>
      <c r="AB832">
        <v>0</v>
      </c>
      <c r="AC832">
        <v>0</v>
      </c>
      <c r="AD832" t="s">
        <v>1908</v>
      </c>
    </row>
    <row r="833" spans="1:30" x14ac:dyDescent="0.25">
      <c r="H833" t="s">
        <v>820</v>
      </c>
    </row>
    <row r="834" spans="1:30" x14ac:dyDescent="0.25">
      <c r="A834">
        <v>414</v>
      </c>
      <c r="B834">
        <v>4211</v>
      </c>
      <c r="C834" t="s">
        <v>1909</v>
      </c>
      <c r="D834" t="s">
        <v>1910</v>
      </c>
      <c r="E834" t="s">
        <v>81</v>
      </c>
      <c r="F834" t="s">
        <v>1911</v>
      </c>
      <c r="G834" t="str">
        <f>"00328414"</f>
        <v>00328414</v>
      </c>
      <c r="H834" t="s">
        <v>49</v>
      </c>
      <c r="I834">
        <v>0</v>
      </c>
      <c r="J834">
        <v>0</v>
      </c>
      <c r="K834">
        <v>0</v>
      </c>
      <c r="L834">
        <v>0</v>
      </c>
      <c r="M834">
        <v>0</v>
      </c>
      <c r="N834">
        <v>70</v>
      </c>
      <c r="O834">
        <v>50</v>
      </c>
      <c r="P834">
        <v>0</v>
      </c>
      <c r="Q834">
        <v>50</v>
      </c>
      <c r="R834">
        <v>0</v>
      </c>
      <c r="S834">
        <v>0</v>
      </c>
      <c r="T834">
        <v>0</v>
      </c>
      <c r="U834">
        <v>0</v>
      </c>
      <c r="V834">
        <v>0</v>
      </c>
      <c r="W834">
        <v>0</v>
      </c>
      <c r="X834">
        <v>0</v>
      </c>
      <c r="Z834">
        <v>0</v>
      </c>
      <c r="AA834">
        <v>0</v>
      </c>
      <c r="AB834">
        <v>0</v>
      </c>
      <c r="AC834">
        <v>0</v>
      </c>
      <c r="AD834" t="s">
        <v>1912</v>
      </c>
    </row>
    <row r="835" spans="1:30" x14ac:dyDescent="0.25">
      <c r="H835" t="s">
        <v>1913</v>
      </c>
    </row>
    <row r="836" spans="1:30" x14ac:dyDescent="0.25">
      <c r="A836">
        <v>415</v>
      </c>
      <c r="B836">
        <v>2071</v>
      </c>
      <c r="C836" t="s">
        <v>1914</v>
      </c>
      <c r="D836" t="s">
        <v>33</v>
      </c>
      <c r="E836" t="s">
        <v>175</v>
      </c>
      <c r="F836" t="s">
        <v>1915</v>
      </c>
      <c r="G836" t="str">
        <f>"201506000940"</f>
        <v>201506000940</v>
      </c>
      <c r="H836" t="s">
        <v>491</v>
      </c>
      <c r="I836">
        <v>0</v>
      </c>
      <c r="J836">
        <v>0</v>
      </c>
      <c r="K836">
        <v>0</v>
      </c>
      <c r="L836">
        <v>0</v>
      </c>
      <c r="M836">
        <v>100</v>
      </c>
      <c r="N836">
        <v>70</v>
      </c>
      <c r="O836">
        <v>0</v>
      </c>
      <c r="P836">
        <v>0</v>
      </c>
      <c r="Q836">
        <v>0</v>
      </c>
      <c r="R836">
        <v>0</v>
      </c>
      <c r="S836">
        <v>0</v>
      </c>
      <c r="T836">
        <v>0</v>
      </c>
      <c r="U836">
        <v>0</v>
      </c>
      <c r="V836">
        <v>0</v>
      </c>
      <c r="W836">
        <v>0</v>
      </c>
      <c r="X836">
        <v>0</v>
      </c>
      <c r="Z836">
        <v>0</v>
      </c>
      <c r="AA836">
        <v>0</v>
      </c>
      <c r="AB836">
        <v>0</v>
      </c>
      <c r="AC836">
        <v>0</v>
      </c>
      <c r="AD836" t="s">
        <v>1916</v>
      </c>
    </row>
    <row r="837" spans="1:30" x14ac:dyDescent="0.25">
      <c r="H837" t="s">
        <v>1917</v>
      </c>
    </row>
    <row r="838" spans="1:30" x14ac:dyDescent="0.25">
      <c r="A838">
        <v>416</v>
      </c>
      <c r="B838">
        <v>3679</v>
      </c>
      <c r="C838" t="s">
        <v>1918</v>
      </c>
      <c r="D838" t="s">
        <v>1919</v>
      </c>
      <c r="E838" t="s">
        <v>1920</v>
      </c>
      <c r="F838" t="s">
        <v>1921</v>
      </c>
      <c r="G838" t="str">
        <f>"00294328"</f>
        <v>00294328</v>
      </c>
      <c r="H838" t="s">
        <v>854</v>
      </c>
      <c r="I838">
        <v>0</v>
      </c>
      <c r="J838">
        <v>0</v>
      </c>
      <c r="K838">
        <v>0</v>
      </c>
      <c r="L838">
        <v>0</v>
      </c>
      <c r="M838">
        <v>0</v>
      </c>
      <c r="N838">
        <v>70</v>
      </c>
      <c r="O838">
        <v>0</v>
      </c>
      <c r="P838">
        <v>0</v>
      </c>
      <c r="Q838">
        <v>70</v>
      </c>
      <c r="R838">
        <v>0</v>
      </c>
      <c r="S838">
        <v>0</v>
      </c>
      <c r="T838">
        <v>70</v>
      </c>
      <c r="U838">
        <v>0</v>
      </c>
      <c r="V838">
        <v>0</v>
      </c>
      <c r="W838">
        <v>0</v>
      </c>
      <c r="X838">
        <v>0</v>
      </c>
      <c r="Z838">
        <v>0</v>
      </c>
      <c r="AA838">
        <v>0</v>
      </c>
      <c r="AB838">
        <v>0</v>
      </c>
      <c r="AC838">
        <v>0</v>
      </c>
      <c r="AD838" t="s">
        <v>1922</v>
      </c>
    </row>
    <row r="839" spans="1:30" x14ac:dyDescent="0.25">
      <c r="H839" t="s">
        <v>1923</v>
      </c>
    </row>
    <row r="840" spans="1:30" x14ac:dyDescent="0.25">
      <c r="A840">
        <v>417</v>
      </c>
      <c r="B840">
        <v>2822</v>
      </c>
      <c r="C840" t="s">
        <v>1924</v>
      </c>
      <c r="D840" t="s">
        <v>54</v>
      </c>
      <c r="E840" t="s">
        <v>33</v>
      </c>
      <c r="F840" t="s">
        <v>1925</v>
      </c>
      <c r="G840" t="str">
        <f>"00357016"</f>
        <v>00357016</v>
      </c>
      <c r="H840" t="s">
        <v>187</v>
      </c>
      <c r="I840">
        <v>0</v>
      </c>
      <c r="J840">
        <v>0</v>
      </c>
      <c r="K840">
        <v>0</v>
      </c>
      <c r="L840">
        <v>0</v>
      </c>
      <c r="M840">
        <v>0</v>
      </c>
      <c r="N840">
        <v>30</v>
      </c>
      <c r="O840">
        <v>0</v>
      </c>
      <c r="P840">
        <v>0</v>
      </c>
      <c r="Q840">
        <v>0</v>
      </c>
      <c r="R840">
        <v>0</v>
      </c>
      <c r="S840">
        <v>0</v>
      </c>
      <c r="T840">
        <v>0</v>
      </c>
      <c r="U840">
        <v>0</v>
      </c>
      <c r="V840">
        <v>12</v>
      </c>
      <c r="W840">
        <v>84</v>
      </c>
      <c r="X840">
        <v>0</v>
      </c>
      <c r="Z840">
        <v>0</v>
      </c>
      <c r="AA840">
        <v>0</v>
      </c>
      <c r="AB840">
        <v>0</v>
      </c>
      <c r="AC840">
        <v>0</v>
      </c>
      <c r="AD840" t="s">
        <v>1926</v>
      </c>
    </row>
    <row r="841" spans="1:30" x14ac:dyDescent="0.25">
      <c r="H841" t="s">
        <v>1927</v>
      </c>
    </row>
    <row r="842" spans="1:30" x14ac:dyDescent="0.25">
      <c r="A842">
        <v>418</v>
      </c>
      <c r="B842">
        <v>2552</v>
      </c>
      <c r="C842" t="s">
        <v>1928</v>
      </c>
      <c r="D842" t="s">
        <v>303</v>
      </c>
      <c r="E842" t="s">
        <v>138</v>
      </c>
      <c r="F842" t="s">
        <v>1929</v>
      </c>
      <c r="G842" t="str">
        <f>"201409006476"</f>
        <v>201409006476</v>
      </c>
      <c r="H842" t="s">
        <v>1930</v>
      </c>
      <c r="I842">
        <v>0</v>
      </c>
      <c r="J842">
        <v>0</v>
      </c>
      <c r="K842">
        <v>0</v>
      </c>
      <c r="L842">
        <v>0</v>
      </c>
      <c r="M842">
        <v>0</v>
      </c>
      <c r="N842">
        <v>30</v>
      </c>
      <c r="O842">
        <v>0</v>
      </c>
      <c r="P842">
        <v>0</v>
      </c>
      <c r="Q842">
        <v>0</v>
      </c>
      <c r="R842">
        <v>0</v>
      </c>
      <c r="S842">
        <v>0</v>
      </c>
      <c r="T842">
        <v>0</v>
      </c>
      <c r="U842">
        <v>0</v>
      </c>
      <c r="V842">
        <v>28</v>
      </c>
      <c r="W842">
        <v>196</v>
      </c>
      <c r="X842">
        <v>0</v>
      </c>
      <c r="Z842">
        <v>0</v>
      </c>
      <c r="AA842">
        <v>0</v>
      </c>
      <c r="AB842">
        <v>0</v>
      </c>
      <c r="AC842">
        <v>0</v>
      </c>
      <c r="AD842" t="s">
        <v>1931</v>
      </c>
    </row>
    <row r="843" spans="1:30" x14ac:dyDescent="0.25">
      <c r="H843" t="s">
        <v>1932</v>
      </c>
    </row>
    <row r="844" spans="1:30" x14ac:dyDescent="0.25">
      <c r="A844">
        <v>419</v>
      </c>
      <c r="B844">
        <v>538</v>
      </c>
      <c r="C844" t="s">
        <v>1933</v>
      </c>
      <c r="D844" t="s">
        <v>756</v>
      </c>
      <c r="E844" t="s">
        <v>1934</v>
      </c>
      <c r="F844" t="s">
        <v>1935</v>
      </c>
      <c r="G844" t="str">
        <f>"00010325"</f>
        <v>00010325</v>
      </c>
      <c r="H844" t="s">
        <v>1936</v>
      </c>
      <c r="I844">
        <v>0</v>
      </c>
      <c r="J844">
        <v>0</v>
      </c>
      <c r="K844">
        <v>0</v>
      </c>
      <c r="L844">
        <v>0</v>
      </c>
      <c r="M844">
        <v>100</v>
      </c>
      <c r="N844">
        <v>70</v>
      </c>
      <c r="O844">
        <v>0</v>
      </c>
      <c r="P844">
        <v>0</v>
      </c>
      <c r="Q844">
        <v>0</v>
      </c>
      <c r="R844">
        <v>0</v>
      </c>
      <c r="S844">
        <v>0</v>
      </c>
      <c r="T844">
        <v>0</v>
      </c>
      <c r="U844">
        <v>0</v>
      </c>
      <c r="V844">
        <v>0</v>
      </c>
      <c r="W844">
        <v>0</v>
      </c>
      <c r="X844">
        <v>0</v>
      </c>
      <c r="Z844">
        <v>0</v>
      </c>
      <c r="AA844">
        <v>0</v>
      </c>
      <c r="AB844">
        <v>0</v>
      </c>
      <c r="AC844">
        <v>0</v>
      </c>
      <c r="AD844" t="s">
        <v>1937</v>
      </c>
    </row>
    <row r="845" spans="1:30" x14ac:dyDescent="0.25">
      <c r="H845" t="s">
        <v>1938</v>
      </c>
    </row>
    <row r="846" spans="1:30" x14ac:dyDescent="0.25">
      <c r="A846">
        <v>420</v>
      </c>
      <c r="B846">
        <v>2549</v>
      </c>
      <c r="C846" t="s">
        <v>1939</v>
      </c>
      <c r="D846" t="s">
        <v>330</v>
      </c>
      <c r="E846" t="s">
        <v>54</v>
      </c>
      <c r="F846" t="s">
        <v>1940</v>
      </c>
      <c r="G846" t="str">
        <f>"00346692"</f>
        <v>00346692</v>
      </c>
      <c r="H846" t="s">
        <v>246</v>
      </c>
      <c r="I846">
        <v>0</v>
      </c>
      <c r="J846">
        <v>0</v>
      </c>
      <c r="K846">
        <v>0</v>
      </c>
      <c r="L846">
        <v>0</v>
      </c>
      <c r="M846">
        <v>0</v>
      </c>
      <c r="N846">
        <v>70</v>
      </c>
      <c r="O846">
        <v>0</v>
      </c>
      <c r="P846">
        <v>0</v>
      </c>
      <c r="Q846">
        <v>0</v>
      </c>
      <c r="R846">
        <v>0</v>
      </c>
      <c r="S846">
        <v>0</v>
      </c>
      <c r="T846">
        <v>0</v>
      </c>
      <c r="U846">
        <v>0</v>
      </c>
      <c r="V846">
        <v>2</v>
      </c>
      <c r="W846">
        <v>14</v>
      </c>
      <c r="X846">
        <v>0</v>
      </c>
      <c r="Z846">
        <v>0</v>
      </c>
      <c r="AA846">
        <v>0</v>
      </c>
      <c r="AB846">
        <v>0</v>
      </c>
      <c r="AC846">
        <v>0</v>
      </c>
      <c r="AD846" t="s">
        <v>1941</v>
      </c>
    </row>
    <row r="847" spans="1:30" x14ac:dyDescent="0.25">
      <c r="H847" t="s">
        <v>1942</v>
      </c>
    </row>
    <row r="848" spans="1:30" x14ac:dyDescent="0.25">
      <c r="A848">
        <v>421</v>
      </c>
      <c r="B848">
        <v>60</v>
      </c>
      <c r="C848" t="s">
        <v>1943</v>
      </c>
      <c r="D848" t="s">
        <v>1944</v>
      </c>
      <c r="E848" t="s">
        <v>1945</v>
      </c>
      <c r="F848" t="s">
        <v>1946</v>
      </c>
      <c r="G848" t="str">
        <f>"00291438"</f>
        <v>00291438</v>
      </c>
      <c r="H848" t="s">
        <v>491</v>
      </c>
      <c r="I848">
        <v>0</v>
      </c>
      <c r="J848">
        <v>0</v>
      </c>
      <c r="K848">
        <v>0</v>
      </c>
      <c r="L848">
        <v>0</v>
      </c>
      <c r="M848">
        <v>0</v>
      </c>
      <c r="N848">
        <v>50</v>
      </c>
      <c r="O848">
        <v>0</v>
      </c>
      <c r="P848">
        <v>0</v>
      </c>
      <c r="Q848">
        <v>0</v>
      </c>
      <c r="R848">
        <v>0</v>
      </c>
      <c r="S848">
        <v>0</v>
      </c>
      <c r="T848">
        <v>0</v>
      </c>
      <c r="U848">
        <v>0</v>
      </c>
      <c r="V848">
        <v>12</v>
      </c>
      <c r="W848">
        <v>84</v>
      </c>
      <c r="X848">
        <v>0</v>
      </c>
      <c r="Z848">
        <v>0</v>
      </c>
      <c r="AA848">
        <v>0</v>
      </c>
      <c r="AB848">
        <v>0</v>
      </c>
      <c r="AC848">
        <v>0</v>
      </c>
      <c r="AD848" t="s">
        <v>1947</v>
      </c>
    </row>
    <row r="849" spans="1:30" x14ac:dyDescent="0.25">
      <c r="H849" t="s">
        <v>1255</v>
      </c>
    </row>
    <row r="850" spans="1:30" x14ac:dyDescent="0.25">
      <c r="A850">
        <v>422</v>
      </c>
      <c r="B850">
        <v>1535</v>
      </c>
      <c r="C850" t="s">
        <v>1948</v>
      </c>
      <c r="D850" t="s">
        <v>1949</v>
      </c>
      <c r="E850" t="s">
        <v>231</v>
      </c>
      <c r="F850" t="s">
        <v>1950</v>
      </c>
      <c r="G850" t="str">
        <f>"00132053"</f>
        <v>00132053</v>
      </c>
      <c r="H850" t="s">
        <v>555</v>
      </c>
      <c r="I850">
        <v>0</v>
      </c>
      <c r="J850">
        <v>0</v>
      </c>
      <c r="K850">
        <v>0</v>
      </c>
      <c r="L850">
        <v>0</v>
      </c>
      <c r="M850">
        <v>0</v>
      </c>
      <c r="N850">
        <v>70</v>
      </c>
      <c r="O850">
        <v>0</v>
      </c>
      <c r="P850">
        <v>0</v>
      </c>
      <c r="Q850">
        <v>0</v>
      </c>
      <c r="R850">
        <v>0</v>
      </c>
      <c r="S850">
        <v>0</v>
      </c>
      <c r="T850">
        <v>0</v>
      </c>
      <c r="U850">
        <v>0</v>
      </c>
      <c r="V850">
        <v>0</v>
      </c>
      <c r="W850">
        <v>0</v>
      </c>
      <c r="X850">
        <v>0</v>
      </c>
      <c r="Z850">
        <v>0</v>
      </c>
      <c r="AA850">
        <v>0</v>
      </c>
      <c r="AB850">
        <v>0</v>
      </c>
      <c r="AC850">
        <v>0</v>
      </c>
      <c r="AD850" t="s">
        <v>1951</v>
      </c>
    </row>
    <row r="851" spans="1:30" x14ac:dyDescent="0.25">
      <c r="H851" t="s">
        <v>1952</v>
      </c>
    </row>
    <row r="852" spans="1:30" x14ac:dyDescent="0.25">
      <c r="A852">
        <v>423</v>
      </c>
      <c r="B852">
        <v>3878</v>
      </c>
      <c r="C852" t="s">
        <v>1953</v>
      </c>
      <c r="D852" t="s">
        <v>40</v>
      </c>
      <c r="E852" t="s">
        <v>85</v>
      </c>
      <c r="F852" t="s">
        <v>1954</v>
      </c>
      <c r="G852" t="str">
        <f>"00112192"</f>
        <v>00112192</v>
      </c>
      <c r="H852">
        <v>759</v>
      </c>
      <c r="I852">
        <v>0</v>
      </c>
      <c r="J852">
        <v>0</v>
      </c>
      <c r="K852">
        <v>0</v>
      </c>
      <c r="L852">
        <v>0</v>
      </c>
      <c r="M852">
        <v>0</v>
      </c>
      <c r="N852">
        <v>70</v>
      </c>
      <c r="O852">
        <v>0</v>
      </c>
      <c r="P852">
        <v>0</v>
      </c>
      <c r="Q852">
        <v>0</v>
      </c>
      <c r="R852">
        <v>0</v>
      </c>
      <c r="S852">
        <v>0</v>
      </c>
      <c r="T852">
        <v>0</v>
      </c>
      <c r="U852">
        <v>0</v>
      </c>
      <c r="V852">
        <v>8</v>
      </c>
      <c r="W852">
        <v>56</v>
      </c>
      <c r="X852">
        <v>0</v>
      </c>
      <c r="Z852">
        <v>0</v>
      </c>
      <c r="AA852">
        <v>0</v>
      </c>
      <c r="AB852">
        <v>0</v>
      </c>
      <c r="AC852">
        <v>0</v>
      </c>
      <c r="AD852">
        <v>885</v>
      </c>
    </row>
    <row r="853" spans="1:30" x14ac:dyDescent="0.25">
      <c r="H853" t="s">
        <v>1544</v>
      </c>
    </row>
    <row r="854" spans="1:30" x14ac:dyDescent="0.25">
      <c r="A854">
        <v>424</v>
      </c>
      <c r="B854">
        <v>4091</v>
      </c>
      <c r="C854" t="s">
        <v>1955</v>
      </c>
      <c r="D854" t="s">
        <v>67</v>
      </c>
      <c r="E854" t="s">
        <v>225</v>
      </c>
      <c r="F854" t="s">
        <v>1956</v>
      </c>
      <c r="G854" t="str">
        <f>"00364835"</f>
        <v>00364835</v>
      </c>
      <c r="H854" t="s">
        <v>261</v>
      </c>
      <c r="I854">
        <v>0</v>
      </c>
      <c r="J854">
        <v>0</v>
      </c>
      <c r="K854">
        <v>0</v>
      </c>
      <c r="L854">
        <v>0</v>
      </c>
      <c r="M854">
        <v>0</v>
      </c>
      <c r="N854">
        <v>50</v>
      </c>
      <c r="O854">
        <v>0</v>
      </c>
      <c r="P854">
        <v>0</v>
      </c>
      <c r="Q854">
        <v>0</v>
      </c>
      <c r="R854">
        <v>0</v>
      </c>
      <c r="S854">
        <v>0</v>
      </c>
      <c r="T854">
        <v>0</v>
      </c>
      <c r="U854">
        <v>0</v>
      </c>
      <c r="V854">
        <v>12</v>
      </c>
      <c r="W854">
        <v>84</v>
      </c>
      <c r="X854">
        <v>0</v>
      </c>
      <c r="Z854">
        <v>0</v>
      </c>
      <c r="AA854">
        <v>0</v>
      </c>
      <c r="AB854">
        <v>0</v>
      </c>
      <c r="AC854">
        <v>0</v>
      </c>
      <c r="AD854" t="s">
        <v>1957</v>
      </c>
    </row>
    <row r="855" spans="1:30" x14ac:dyDescent="0.25">
      <c r="H855" t="s">
        <v>1958</v>
      </c>
    </row>
    <row r="856" spans="1:30" x14ac:dyDescent="0.25">
      <c r="A856">
        <v>425</v>
      </c>
      <c r="B856">
        <v>4076</v>
      </c>
      <c r="C856" t="s">
        <v>1959</v>
      </c>
      <c r="D856" t="s">
        <v>46</v>
      </c>
      <c r="E856" t="s">
        <v>1960</v>
      </c>
      <c r="F856" t="s">
        <v>1961</v>
      </c>
      <c r="G856" t="str">
        <f>"00361600"</f>
        <v>00361600</v>
      </c>
      <c r="H856" t="s">
        <v>239</v>
      </c>
      <c r="I856">
        <v>0</v>
      </c>
      <c r="J856">
        <v>0</v>
      </c>
      <c r="K856">
        <v>0</v>
      </c>
      <c r="L856">
        <v>0</v>
      </c>
      <c r="M856">
        <v>0</v>
      </c>
      <c r="N856">
        <v>70</v>
      </c>
      <c r="O856">
        <v>0</v>
      </c>
      <c r="P856">
        <v>0</v>
      </c>
      <c r="Q856">
        <v>0</v>
      </c>
      <c r="R856">
        <v>0</v>
      </c>
      <c r="S856">
        <v>0</v>
      </c>
      <c r="T856">
        <v>0</v>
      </c>
      <c r="U856">
        <v>0</v>
      </c>
      <c r="V856">
        <v>0</v>
      </c>
      <c r="W856">
        <v>0</v>
      </c>
      <c r="X856">
        <v>0</v>
      </c>
      <c r="Z856">
        <v>0</v>
      </c>
      <c r="AA856">
        <v>0</v>
      </c>
      <c r="AB856">
        <v>0</v>
      </c>
      <c r="AC856">
        <v>0</v>
      </c>
      <c r="AD856" t="s">
        <v>1962</v>
      </c>
    </row>
    <row r="857" spans="1:30" x14ac:dyDescent="0.25">
      <c r="H857" t="s">
        <v>1963</v>
      </c>
    </row>
    <row r="858" spans="1:30" x14ac:dyDescent="0.25">
      <c r="A858">
        <v>426</v>
      </c>
      <c r="B858">
        <v>4333</v>
      </c>
      <c r="C858" t="s">
        <v>1964</v>
      </c>
      <c r="D858" t="s">
        <v>54</v>
      </c>
      <c r="E858" t="s">
        <v>32</v>
      </c>
      <c r="F858" t="s">
        <v>1965</v>
      </c>
      <c r="G858" t="str">
        <f>"00249055"</f>
        <v>00249055</v>
      </c>
      <c r="H858" t="s">
        <v>332</v>
      </c>
      <c r="I858">
        <v>0</v>
      </c>
      <c r="J858">
        <v>0</v>
      </c>
      <c r="K858">
        <v>0</v>
      </c>
      <c r="L858">
        <v>0</v>
      </c>
      <c r="M858">
        <v>0</v>
      </c>
      <c r="N858">
        <v>70</v>
      </c>
      <c r="O858">
        <v>0</v>
      </c>
      <c r="P858">
        <v>0</v>
      </c>
      <c r="Q858">
        <v>0</v>
      </c>
      <c r="R858">
        <v>0</v>
      </c>
      <c r="S858">
        <v>0</v>
      </c>
      <c r="T858">
        <v>0</v>
      </c>
      <c r="U858">
        <v>0</v>
      </c>
      <c r="V858">
        <v>0</v>
      </c>
      <c r="W858">
        <v>0</v>
      </c>
      <c r="X858">
        <v>0</v>
      </c>
      <c r="Z858">
        <v>0</v>
      </c>
      <c r="AA858">
        <v>0</v>
      </c>
      <c r="AB858">
        <v>0</v>
      </c>
      <c r="AC858">
        <v>0</v>
      </c>
      <c r="AD858" t="s">
        <v>1966</v>
      </c>
    </row>
    <row r="859" spans="1:30" x14ac:dyDescent="0.25">
      <c r="H859" t="s">
        <v>1967</v>
      </c>
    </row>
    <row r="860" spans="1:30" x14ac:dyDescent="0.25">
      <c r="A860">
        <v>427</v>
      </c>
      <c r="B860">
        <v>4840</v>
      </c>
      <c r="C860" t="s">
        <v>1968</v>
      </c>
      <c r="D860" t="s">
        <v>104</v>
      </c>
      <c r="E860" t="s">
        <v>60</v>
      </c>
      <c r="F860" t="s">
        <v>1969</v>
      </c>
      <c r="G860" t="str">
        <f>"00242213"</f>
        <v>00242213</v>
      </c>
      <c r="H860" t="s">
        <v>667</v>
      </c>
      <c r="I860">
        <v>0</v>
      </c>
      <c r="J860">
        <v>0</v>
      </c>
      <c r="K860">
        <v>0</v>
      </c>
      <c r="L860">
        <v>0</v>
      </c>
      <c r="M860">
        <v>0</v>
      </c>
      <c r="N860">
        <v>70</v>
      </c>
      <c r="O860">
        <v>30</v>
      </c>
      <c r="P860">
        <v>0</v>
      </c>
      <c r="Q860">
        <v>0</v>
      </c>
      <c r="R860">
        <v>0</v>
      </c>
      <c r="S860">
        <v>0</v>
      </c>
      <c r="T860">
        <v>0</v>
      </c>
      <c r="U860">
        <v>0</v>
      </c>
      <c r="V860">
        <v>0</v>
      </c>
      <c r="W860">
        <v>0</v>
      </c>
      <c r="X860">
        <v>0</v>
      </c>
      <c r="Z860">
        <v>1</v>
      </c>
      <c r="AA860">
        <v>0</v>
      </c>
      <c r="AB860">
        <v>0</v>
      </c>
      <c r="AC860">
        <v>0</v>
      </c>
      <c r="AD860" t="s">
        <v>1970</v>
      </c>
    </row>
    <row r="861" spans="1:30" x14ac:dyDescent="0.25">
      <c r="H861" t="s">
        <v>1971</v>
      </c>
    </row>
    <row r="862" spans="1:30" x14ac:dyDescent="0.25">
      <c r="A862">
        <v>428</v>
      </c>
      <c r="B862">
        <v>5249</v>
      </c>
      <c r="C862" t="s">
        <v>1972</v>
      </c>
      <c r="D862" t="s">
        <v>53</v>
      </c>
      <c r="E862" t="s">
        <v>354</v>
      </c>
      <c r="F862" t="s">
        <v>1973</v>
      </c>
      <c r="G862" t="str">
        <f>"00369285"</f>
        <v>00369285</v>
      </c>
      <c r="H862">
        <v>737</v>
      </c>
      <c r="I862">
        <v>0</v>
      </c>
      <c r="J862">
        <v>0</v>
      </c>
      <c r="K862">
        <v>0</v>
      </c>
      <c r="L862">
        <v>0</v>
      </c>
      <c r="M862">
        <v>0</v>
      </c>
      <c r="N862">
        <v>70</v>
      </c>
      <c r="O862">
        <v>0</v>
      </c>
      <c r="P862">
        <v>50</v>
      </c>
      <c r="Q862">
        <v>0</v>
      </c>
      <c r="R862">
        <v>0</v>
      </c>
      <c r="S862">
        <v>0</v>
      </c>
      <c r="T862">
        <v>0</v>
      </c>
      <c r="U862">
        <v>0</v>
      </c>
      <c r="V862">
        <v>0</v>
      </c>
      <c r="W862">
        <v>0</v>
      </c>
      <c r="X862">
        <v>0</v>
      </c>
      <c r="Z862">
        <v>0</v>
      </c>
      <c r="AA862">
        <v>0</v>
      </c>
      <c r="AB862">
        <v>0</v>
      </c>
      <c r="AC862">
        <v>0</v>
      </c>
      <c r="AD862">
        <v>857</v>
      </c>
    </row>
    <row r="863" spans="1:30" x14ac:dyDescent="0.25">
      <c r="H863" t="s">
        <v>1974</v>
      </c>
    </row>
    <row r="864" spans="1:30" x14ac:dyDescent="0.25">
      <c r="A864">
        <v>429</v>
      </c>
      <c r="B864">
        <v>3134</v>
      </c>
      <c r="C864" t="s">
        <v>1975</v>
      </c>
      <c r="D864" t="s">
        <v>1600</v>
      </c>
      <c r="E864" t="s">
        <v>568</v>
      </c>
      <c r="F864" t="s">
        <v>1976</v>
      </c>
      <c r="G864" t="str">
        <f>"00229778"</f>
        <v>00229778</v>
      </c>
      <c r="H864" t="s">
        <v>491</v>
      </c>
      <c r="I864">
        <v>0</v>
      </c>
      <c r="J864">
        <v>0</v>
      </c>
      <c r="K864">
        <v>0</v>
      </c>
      <c r="L864">
        <v>0</v>
      </c>
      <c r="M864">
        <v>0</v>
      </c>
      <c r="N864">
        <v>70</v>
      </c>
      <c r="O864">
        <v>30</v>
      </c>
      <c r="P864">
        <v>0</v>
      </c>
      <c r="Q864">
        <v>0</v>
      </c>
      <c r="R864">
        <v>0</v>
      </c>
      <c r="S864">
        <v>0</v>
      </c>
      <c r="T864">
        <v>0</v>
      </c>
      <c r="U864">
        <v>0</v>
      </c>
      <c r="V864">
        <v>0</v>
      </c>
      <c r="W864">
        <v>0</v>
      </c>
      <c r="X864">
        <v>0</v>
      </c>
      <c r="Z864">
        <v>0</v>
      </c>
      <c r="AA864">
        <v>0</v>
      </c>
      <c r="AB864">
        <v>0</v>
      </c>
      <c r="AC864">
        <v>0</v>
      </c>
      <c r="AD864" t="s">
        <v>1977</v>
      </c>
    </row>
    <row r="865" spans="1:30" x14ac:dyDescent="0.25">
      <c r="H865" t="s">
        <v>1978</v>
      </c>
    </row>
    <row r="866" spans="1:30" x14ac:dyDescent="0.25">
      <c r="A866">
        <v>430</v>
      </c>
      <c r="B866">
        <v>3683</v>
      </c>
      <c r="C866" t="s">
        <v>1979</v>
      </c>
      <c r="D866" t="s">
        <v>1038</v>
      </c>
      <c r="E866" t="s">
        <v>53</v>
      </c>
      <c r="F866" t="s">
        <v>1980</v>
      </c>
      <c r="G866" t="str">
        <f>"00143027"</f>
        <v>00143027</v>
      </c>
      <c r="H866" t="s">
        <v>1981</v>
      </c>
      <c r="I866">
        <v>0</v>
      </c>
      <c r="J866">
        <v>0</v>
      </c>
      <c r="K866">
        <v>0</v>
      </c>
      <c r="L866">
        <v>0</v>
      </c>
      <c r="M866">
        <v>0</v>
      </c>
      <c r="N866">
        <v>70</v>
      </c>
      <c r="O866">
        <v>0</v>
      </c>
      <c r="P866">
        <v>0</v>
      </c>
      <c r="Q866">
        <v>0</v>
      </c>
      <c r="R866">
        <v>0</v>
      </c>
      <c r="S866">
        <v>0</v>
      </c>
      <c r="T866">
        <v>0</v>
      </c>
      <c r="U866">
        <v>0</v>
      </c>
      <c r="V866">
        <v>16</v>
      </c>
      <c r="W866">
        <v>112</v>
      </c>
      <c r="X866">
        <v>0</v>
      </c>
      <c r="Z866">
        <v>0</v>
      </c>
      <c r="AA866">
        <v>0</v>
      </c>
      <c r="AB866">
        <v>0</v>
      </c>
      <c r="AC866">
        <v>0</v>
      </c>
      <c r="AD866" t="s">
        <v>1982</v>
      </c>
    </row>
    <row r="867" spans="1:30" x14ac:dyDescent="0.25">
      <c r="H867" t="s">
        <v>1983</v>
      </c>
    </row>
    <row r="868" spans="1:30" x14ac:dyDescent="0.25">
      <c r="A868">
        <v>431</v>
      </c>
      <c r="B868">
        <v>14</v>
      </c>
      <c r="C868" t="s">
        <v>1859</v>
      </c>
      <c r="D868" t="s">
        <v>40</v>
      </c>
      <c r="E868" t="s">
        <v>213</v>
      </c>
      <c r="F868" t="s">
        <v>1984</v>
      </c>
      <c r="G868" t="str">
        <f>"00161755"</f>
        <v>00161755</v>
      </c>
      <c r="H868" t="s">
        <v>400</v>
      </c>
      <c r="I868">
        <v>0</v>
      </c>
      <c r="J868">
        <v>0</v>
      </c>
      <c r="K868">
        <v>0</v>
      </c>
      <c r="L868">
        <v>0</v>
      </c>
      <c r="M868">
        <v>0</v>
      </c>
      <c r="N868">
        <v>70</v>
      </c>
      <c r="O868">
        <v>0</v>
      </c>
      <c r="P868">
        <v>0</v>
      </c>
      <c r="Q868">
        <v>0</v>
      </c>
      <c r="R868">
        <v>0</v>
      </c>
      <c r="S868">
        <v>0</v>
      </c>
      <c r="T868">
        <v>0</v>
      </c>
      <c r="U868">
        <v>0</v>
      </c>
      <c r="V868">
        <v>0</v>
      </c>
      <c r="W868">
        <v>0</v>
      </c>
      <c r="X868">
        <v>0</v>
      </c>
      <c r="Z868">
        <v>0</v>
      </c>
      <c r="AA868">
        <v>0</v>
      </c>
      <c r="AB868">
        <v>0</v>
      </c>
      <c r="AC868">
        <v>0</v>
      </c>
      <c r="AD868" t="s">
        <v>1985</v>
      </c>
    </row>
    <row r="869" spans="1:30" x14ac:dyDescent="0.25">
      <c r="H869" t="s">
        <v>1986</v>
      </c>
    </row>
    <row r="870" spans="1:30" x14ac:dyDescent="0.25">
      <c r="A870">
        <v>432</v>
      </c>
      <c r="B870">
        <v>4394</v>
      </c>
      <c r="C870" t="s">
        <v>1987</v>
      </c>
      <c r="D870" t="s">
        <v>1988</v>
      </c>
      <c r="E870" t="s">
        <v>40</v>
      </c>
      <c r="F870" t="s">
        <v>1989</v>
      </c>
      <c r="G870" t="str">
        <f>"00110169"</f>
        <v>00110169</v>
      </c>
      <c r="H870" t="s">
        <v>233</v>
      </c>
      <c r="I870">
        <v>0</v>
      </c>
      <c r="J870">
        <v>0</v>
      </c>
      <c r="K870">
        <v>0</v>
      </c>
      <c r="L870">
        <v>0</v>
      </c>
      <c r="M870">
        <v>0</v>
      </c>
      <c r="N870">
        <v>30</v>
      </c>
      <c r="O870">
        <v>0</v>
      </c>
      <c r="P870">
        <v>0</v>
      </c>
      <c r="Q870">
        <v>0</v>
      </c>
      <c r="R870">
        <v>0</v>
      </c>
      <c r="S870">
        <v>0</v>
      </c>
      <c r="T870">
        <v>0</v>
      </c>
      <c r="U870">
        <v>0</v>
      </c>
      <c r="V870">
        <v>0</v>
      </c>
      <c r="W870">
        <v>0</v>
      </c>
      <c r="X870">
        <v>0</v>
      </c>
      <c r="Z870">
        <v>1</v>
      </c>
      <c r="AA870">
        <v>0</v>
      </c>
      <c r="AB870">
        <v>0</v>
      </c>
      <c r="AC870">
        <v>0</v>
      </c>
      <c r="AD870" t="s">
        <v>1990</v>
      </c>
    </row>
    <row r="871" spans="1:30" x14ac:dyDescent="0.25">
      <c r="H871" t="s">
        <v>1991</v>
      </c>
    </row>
    <row r="872" spans="1:30" x14ac:dyDescent="0.25">
      <c r="A872">
        <v>433</v>
      </c>
      <c r="B872">
        <v>3919</v>
      </c>
      <c r="C872" t="s">
        <v>1992</v>
      </c>
      <c r="D872" t="s">
        <v>175</v>
      </c>
      <c r="E872" t="s">
        <v>53</v>
      </c>
      <c r="F872" t="s">
        <v>1993</v>
      </c>
      <c r="G872" t="str">
        <f>"00360513"</f>
        <v>00360513</v>
      </c>
      <c r="H872">
        <v>770</v>
      </c>
      <c r="I872">
        <v>0</v>
      </c>
      <c r="J872">
        <v>0</v>
      </c>
      <c r="K872">
        <v>0</v>
      </c>
      <c r="L872">
        <v>0</v>
      </c>
      <c r="M872">
        <v>0</v>
      </c>
      <c r="N872">
        <v>30</v>
      </c>
      <c r="O872">
        <v>30</v>
      </c>
      <c r="P872">
        <v>0</v>
      </c>
      <c r="Q872">
        <v>0</v>
      </c>
      <c r="R872">
        <v>0</v>
      </c>
      <c r="S872">
        <v>0</v>
      </c>
      <c r="T872">
        <v>0</v>
      </c>
      <c r="U872">
        <v>0</v>
      </c>
      <c r="V872">
        <v>0</v>
      </c>
      <c r="W872">
        <v>0</v>
      </c>
      <c r="X872">
        <v>0</v>
      </c>
      <c r="Z872">
        <v>0</v>
      </c>
      <c r="AA872">
        <v>0</v>
      </c>
      <c r="AB872">
        <v>0</v>
      </c>
      <c r="AC872">
        <v>0</v>
      </c>
      <c r="AD872">
        <v>830</v>
      </c>
    </row>
    <row r="873" spans="1:30" x14ac:dyDescent="0.25">
      <c r="H873" t="s">
        <v>1994</v>
      </c>
    </row>
    <row r="874" spans="1:30" x14ac:dyDescent="0.25">
      <c r="A874">
        <v>434</v>
      </c>
      <c r="B874">
        <v>3870</v>
      </c>
      <c r="C874" t="s">
        <v>1995</v>
      </c>
      <c r="D874" t="s">
        <v>654</v>
      </c>
      <c r="E874" t="s">
        <v>202</v>
      </c>
      <c r="F874" t="s">
        <v>1996</v>
      </c>
      <c r="G874" t="str">
        <f>"201410006717"</f>
        <v>201410006717</v>
      </c>
      <c r="H874" t="s">
        <v>1997</v>
      </c>
      <c r="I874">
        <v>0</v>
      </c>
      <c r="J874">
        <v>0</v>
      </c>
      <c r="K874">
        <v>0</v>
      </c>
      <c r="L874">
        <v>0</v>
      </c>
      <c r="M874">
        <v>0</v>
      </c>
      <c r="N874">
        <v>30</v>
      </c>
      <c r="O874">
        <v>0</v>
      </c>
      <c r="P874">
        <v>0</v>
      </c>
      <c r="Q874">
        <v>0</v>
      </c>
      <c r="R874">
        <v>0</v>
      </c>
      <c r="S874">
        <v>0</v>
      </c>
      <c r="T874">
        <v>0</v>
      </c>
      <c r="U874">
        <v>0</v>
      </c>
      <c r="V874">
        <v>0</v>
      </c>
      <c r="W874">
        <v>0</v>
      </c>
      <c r="X874">
        <v>0</v>
      </c>
      <c r="Z874">
        <v>0</v>
      </c>
      <c r="AA874">
        <v>0</v>
      </c>
      <c r="AB874">
        <v>0</v>
      </c>
      <c r="AC874">
        <v>0</v>
      </c>
      <c r="AD874" t="s">
        <v>1998</v>
      </c>
    </row>
    <row r="875" spans="1:30" x14ac:dyDescent="0.25">
      <c r="H875" t="s">
        <v>1999</v>
      </c>
    </row>
    <row r="876" spans="1:30" x14ac:dyDescent="0.25">
      <c r="A876">
        <v>435</v>
      </c>
      <c r="B876">
        <v>1629</v>
      </c>
      <c r="C876" t="s">
        <v>2000</v>
      </c>
      <c r="D876" t="s">
        <v>127</v>
      </c>
      <c r="E876" t="s">
        <v>54</v>
      </c>
      <c r="F876" t="s">
        <v>2001</v>
      </c>
      <c r="G876" t="str">
        <f>"201504000571"</f>
        <v>201504000571</v>
      </c>
      <c r="H876">
        <v>726</v>
      </c>
      <c r="I876">
        <v>0</v>
      </c>
      <c r="J876">
        <v>0</v>
      </c>
      <c r="K876">
        <v>0</v>
      </c>
      <c r="L876">
        <v>0</v>
      </c>
      <c r="M876">
        <v>0</v>
      </c>
      <c r="N876">
        <v>70</v>
      </c>
      <c r="O876">
        <v>0</v>
      </c>
      <c r="P876">
        <v>0</v>
      </c>
      <c r="Q876">
        <v>0</v>
      </c>
      <c r="R876">
        <v>0</v>
      </c>
      <c r="S876">
        <v>0</v>
      </c>
      <c r="T876">
        <v>0</v>
      </c>
      <c r="U876">
        <v>0</v>
      </c>
      <c r="V876">
        <v>4</v>
      </c>
      <c r="W876">
        <v>28</v>
      </c>
      <c r="X876">
        <v>0</v>
      </c>
      <c r="Z876">
        <v>0</v>
      </c>
      <c r="AA876">
        <v>0</v>
      </c>
      <c r="AB876">
        <v>0</v>
      </c>
      <c r="AC876">
        <v>0</v>
      </c>
      <c r="AD876">
        <v>824</v>
      </c>
    </row>
    <row r="877" spans="1:30" x14ac:dyDescent="0.25">
      <c r="H877" t="s">
        <v>2002</v>
      </c>
    </row>
    <row r="878" spans="1:30" x14ac:dyDescent="0.25">
      <c r="A878">
        <v>436</v>
      </c>
      <c r="B878">
        <v>5335</v>
      </c>
      <c r="C878" t="s">
        <v>444</v>
      </c>
      <c r="D878" t="s">
        <v>40</v>
      </c>
      <c r="E878" t="s">
        <v>81</v>
      </c>
      <c r="F878" t="s">
        <v>2003</v>
      </c>
      <c r="G878" t="str">
        <f>"201412003504"</f>
        <v>201412003504</v>
      </c>
      <c r="H878" t="s">
        <v>608</v>
      </c>
      <c r="I878">
        <v>0</v>
      </c>
      <c r="J878">
        <v>0</v>
      </c>
      <c r="K878">
        <v>0</v>
      </c>
      <c r="L878">
        <v>0</v>
      </c>
      <c r="M878">
        <v>0</v>
      </c>
      <c r="N878">
        <v>70</v>
      </c>
      <c r="O878">
        <v>30</v>
      </c>
      <c r="P878">
        <v>0</v>
      </c>
      <c r="Q878">
        <v>0</v>
      </c>
      <c r="R878">
        <v>0</v>
      </c>
      <c r="S878">
        <v>0</v>
      </c>
      <c r="T878">
        <v>0</v>
      </c>
      <c r="U878">
        <v>0</v>
      </c>
      <c r="V878">
        <v>0</v>
      </c>
      <c r="W878">
        <v>0</v>
      </c>
      <c r="X878">
        <v>0</v>
      </c>
      <c r="Z878">
        <v>0</v>
      </c>
      <c r="AA878">
        <v>0</v>
      </c>
      <c r="AB878">
        <v>0</v>
      </c>
      <c r="AC878">
        <v>0</v>
      </c>
      <c r="AD878" t="s">
        <v>2004</v>
      </c>
    </row>
    <row r="879" spans="1:30" x14ac:dyDescent="0.25">
      <c r="H879" t="s">
        <v>2005</v>
      </c>
    </row>
    <row r="880" spans="1:30" x14ac:dyDescent="0.25">
      <c r="A880">
        <v>437</v>
      </c>
      <c r="B880">
        <v>2811</v>
      </c>
      <c r="C880" t="s">
        <v>2006</v>
      </c>
      <c r="D880" t="s">
        <v>40</v>
      </c>
      <c r="E880" t="s">
        <v>54</v>
      </c>
      <c r="F880" t="s">
        <v>2007</v>
      </c>
      <c r="G880" t="str">
        <f>"00366926"</f>
        <v>00366926</v>
      </c>
      <c r="H880" t="s">
        <v>2008</v>
      </c>
      <c r="I880">
        <v>0</v>
      </c>
      <c r="J880">
        <v>0</v>
      </c>
      <c r="K880">
        <v>0</v>
      </c>
      <c r="L880">
        <v>0</v>
      </c>
      <c r="M880">
        <v>0</v>
      </c>
      <c r="N880">
        <v>70</v>
      </c>
      <c r="O880">
        <v>0</v>
      </c>
      <c r="P880">
        <v>0</v>
      </c>
      <c r="Q880">
        <v>0</v>
      </c>
      <c r="R880">
        <v>0</v>
      </c>
      <c r="S880">
        <v>0</v>
      </c>
      <c r="T880">
        <v>0</v>
      </c>
      <c r="U880">
        <v>0</v>
      </c>
      <c r="V880">
        <v>0</v>
      </c>
      <c r="W880">
        <v>0</v>
      </c>
      <c r="X880">
        <v>0</v>
      </c>
      <c r="Z880">
        <v>0</v>
      </c>
      <c r="AA880">
        <v>0</v>
      </c>
      <c r="AB880">
        <v>0</v>
      </c>
      <c r="AC880">
        <v>0</v>
      </c>
      <c r="AD880" t="s">
        <v>2009</v>
      </c>
    </row>
    <row r="881" spans="1:30" x14ac:dyDescent="0.25">
      <c r="H881" t="s">
        <v>2010</v>
      </c>
    </row>
    <row r="882" spans="1:30" x14ac:dyDescent="0.25">
      <c r="A882">
        <v>438</v>
      </c>
      <c r="B882">
        <v>4854</v>
      </c>
      <c r="C882" t="s">
        <v>2011</v>
      </c>
      <c r="D882" t="s">
        <v>40</v>
      </c>
      <c r="E882" t="s">
        <v>225</v>
      </c>
      <c r="F882" t="s">
        <v>2012</v>
      </c>
      <c r="G882" t="str">
        <f>"00303937"</f>
        <v>00303937</v>
      </c>
      <c r="H882" t="s">
        <v>982</v>
      </c>
      <c r="I882">
        <v>0</v>
      </c>
      <c r="J882">
        <v>0</v>
      </c>
      <c r="K882">
        <v>0</v>
      </c>
      <c r="L882">
        <v>0</v>
      </c>
      <c r="M882">
        <v>0</v>
      </c>
      <c r="N882">
        <v>30</v>
      </c>
      <c r="O882">
        <v>0</v>
      </c>
      <c r="P882">
        <v>0</v>
      </c>
      <c r="Q882">
        <v>0</v>
      </c>
      <c r="R882">
        <v>0</v>
      </c>
      <c r="S882">
        <v>0</v>
      </c>
      <c r="T882">
        <v>0</v>
      </c>
      <c r="U882">
        <v>0</v>
      </c>
      <c r="V882">
        <v>8</v>
      </c>
      <c r="W882">
        <v>56</v>
      </c>
      <c r="X882">
        <v>0</v>
      </c>
      <c r="Z882">
        <v>0</v>
      </c>
      <c r="AA882">
        <v>0</v>
      </c>
      <c r="AB882">
        <v>0</v>
      </c>
      <c r="AC882">
        <v>0</v>
      </c>
      <c r="AD882" t="s">
        <v>2013</v>
      </c>
    </row>
    <row r="883" spans="1:30" x14ac:dyDescent="0.25">
      <c r="H883" t="s">
        <v>2014</v>
      </c>
    </row>
    <row r="884" spans="1:30" x14ac:dyDescent="0.25">
      <c r="A884">
        <v>439</v>
      </c>
      <c r="B884">
        <v>3411</v>
      </c>
      <c r="C884" t="s">
        <v>2015</v>
      </c>
      <c r="D884" t="s">
        <v>654</v>
      </c>
      <c r="E884" t="s">
        <v>225</v>
      </c>
      <c r="F884" t="s">
        <v>2016</v>
      </c>
      <c r="G884" t="str">
        <f>"00212021"</f>
        <v>00212021</v>
      </c>
      <c r="H884" t="s">
        <v>2008</v>
      </c>
      <c r="I884">
        <v>0</v>
      </c>
      <c r="J884">
        <v>0</v>
      </c>
      <c r="K884">
        <v>0</v>
      </c>
      <c r="L884">
        <v>0</v>
      </c>
      <c r="M884">
        <v>0</v>
      </c>
      <c r="N884">
        <v>30</v>
      </c>
      <c r="O884">
        <v>0</v>
      </c>
      <c r="P884">
        <v>30</v>
      </c>
      <c r="Q884">
        <v>0</v>
      </c>
      <c r="R884">
        <v>0</v>
      </c>
      <c r="S884">
        <v>0</v>
      </c>
      <c r="T884">
        <v>0</v>
      </c>
      <c r="U884">
        <v>0</v>
      </c>
      <c r="V884">
        <v>0</v>
      </c>
      <c r="W884">
        <v>0</v>
      </c>
      <c r="X884">
        <v>0</v>
      </c>
      <c r="Z884">
        <v>0</v>
      </c>
      <c r="AA884">
        <v>0</v>
      </c>
      <c r="AB884">
        <v>0</v>
      </c>
      <c r="AC884">
        <v>0</v>
      </c>
      <c r="AD884" t="s">
        <v>2017</v>
      </c>
    </row>
    <row r="885" spans="1:30" x14ac:dyDescent="0.25">
      <c r="H885" t="s">
        <v>71</v>
      </c>
    </row>
    <row r="886" spans="1:30" x14ac:dyDescent="0.25">
      <c r="A886">
        <v>440</v>
      </c>
      <c r="B886">
        <v>4624</v>
      </c>
      <c r="C886" t="s">
        <v>2018</v>
      </c>
      <c r="D886" t="s">
        <v>495</v>
      </c>
      <c r="E886" t="s">
        <v>127</v>
      </c>
      <c r="F886" t="s">
        <v>2019</v>
      </c>
      <c r="G886" t="str">
        <f>"201410004588"</f>
        <v>201410004588</v>
      </c>
      <c r="H886" t="s">
        <v>977</v>
      </c>
      <c r="I886">
        <v>0</v>
      </c>
      <c r="J886">
        <v>0</v>
      </c>
      <c r="K886">
        <v>0</v>
      </c>
      <c r="L886">
        <v>0</v>
      </c>
      <c r="M886">
        <v>0</v>
      </c>
      <c r="N886">
        <v>30</v>
      </c>
      <c r="O886">
        <v>0</v>
      </c>
      <c r="P886">
        <v>0</v>
      </c>
      <c r="Q886">
        <v>0</v>
      </c>
      <c r="R886">
        <v>0</v>
      </c>
      <c r="S886">
        <v>0</v>
      </c>
      <c r="T886">
        <v>0</v>
      </c>
      <c r="U886">
        <v>0</v>
      </c>
      <c r="V886">
        <v>5</v>
      </c>
      <c r="W886">
        <v>35</v>
      </c>
      <c r="X886">
        <v>0</v>
      </c>
      <c r="Z886">
        <v>0</v>
      </c>
      <c r="AA886">
        <v>0</v>
      </c>
      <c r="AB886">
        <v>0</v>
      </c>
      <c r="AC886">
        <v>0</v>
      </c>
      <c r="AD886" t="s">
        <v>2020</v>
      </c>
    </row>
    <row r="887" spans="1:30" x14ac:dyDescent="0.25">
      <c r="H887" t="s">
        <v>2021</v>
      </c>
    </row>
    <row r="888" spans="1:30" x14ac:dyDescent="0.25">
      <c r="A888">
        <v>441</v>
      </c>
      <c r="B888">
        <v>4516</v>
      </c>
      <c r="C888" t="s">
        <v>2022</v>
      </c>
      <c r="D888" t="s">
        <v>40</v>
      </c>
      <c r="E888" t="s">
        <v>225</v>
      </c>
      <c r="F888" t="s">
        <v>2023</v>
      </c>
      <c r="G888" t="str">
        <f>"201412006578"</f>
        <v>201412006578</v>
      </c>
      <c r="H888" t="s">
        <v>412</v>
      </c>
      <c r="I888">
        <v>0</v>
      </c>
      <c r="J888">
        <v>0</v>
      </c>
      <c r="K888">
        <v>0</v>
      </c>
      <c r="L888">
        <v>0</v>
      </c>
      <c r="M888">
        <v>0</v>
      </c>
      <c r="N888">
        <v>50</v>
      </c>
      <c r="O888">
        <v>0</v>
      </c>
      <c r="P888">
        <v>0</v>
      </c>
      <c r="Q888">
        <v>70</v>
      </c>
      <c r="R888">
        <v>0</v>
      </c>
      <c r="S888">
        <v>0</v>
      </c>
      <c r="T888">
        <v>0</v>
      </c>
      <c r="U888">
        <v>0</v>
      </c>
      <c r="V888">
        <v>0</v>
      </c>
      <c r="W888">
        <v>0</v>
      </c>
      <c r="X888">
        <v>0</v>
      </c>
      <c r="Z888">
        <v>0</v>
      </c>
      <c r="AA888">
        <v>0</v>
      </c>
      <c r="AB888">
        <v>0</v>
      </c>
      <c r="AC888">
        <v>0</v>
      </c>
      <c r="AD888" t="s">
        <v>2024</v>
      </c>
    </row>
    <row r="889" spans="1:30" x14ac:dyDescent="0.25">
      <c r="H889" t="s">
        <v>2025</v>
      </c>
    </row>
    <row r="890" spans="1:30" x14ac:dyDescent="0.25">
      <c r="A890">
        <v>442</v>
      </c>
      <c r="B890">
        <v>5245</v>
      </c>
      <c r="C890" t="s">
        <v>2026</v>
      </c>
      <c r="D890" t="s">
        <v>2027</v>
      </c>
      <c r="E890" t="s">
        <v>54</v>
      </c>
      <c r="F890" t="s">
        <v>2028</v>
      </c>
      <c r="G890" t="str">
        <f>"00369074"</f>
        <v>00369074</v>
      </c>
      <c r="H890">
        <v>715</v>
      </c>
      <c r="I890">
        <v>0</v>
      </c>
      <c r="J890">
        <v>0</v>
      </c>
      <c r="K890">
        <v>0</v>
      </c>
      <c r="L890">
        <v>0</v>
      </c>
      <c r="M890">
        <v>0</v>
      </c>
      <c r="N890">
        <v>50</v>
      </c>
      <c r="O890">
        <v>0</v>
      </c>
      <c r="P890">
        <v>0</v>
      </c>
      <c r="Q890">
        <v>0</v>
      </c>
      <c r="R890">
        <v>0</v>
      </c>
      <c r="S890">
        <v>0</v>
      </c>
      <c r="T890">
        <v>0</v>
      </c>
      <c r="U890">
        <v>0</v>
      </c>
      <c r="V890">
        <v>6</v>
      </c>
      <c r="W890">
        <v>42</v>
      </c>
      <c r="X890">
        <v>0</v>
      </c>
      <c r="Z890">
        <v>0</v>
      </c>
      <c r="AA890">
        <v>0</v>
      </c>
      <c r="AB890">
        <v>0</v>
      </c>
      <c r="AC890">
        <v>0</v>
      </c>
      <c r="AD890">
        <v>807</v>
      </c>
    </row>
    <row r="891" spans="1:30" x14ac:dyDescent="0.25">
      <c r="H891" t="s">
        <v>2029</v>
      </c>
    </row>
    <row r="892" spans="1:30" x14ac:dyDescent="0.25">
      <c r="A892">
        <v>443</v>
      </c>
      <c r="B892">
        <v>3513</v>
      </c>
      <c r="C892" t="s">
        <v>2030</v>
      </c>
      <c r="D892" t="s">
        <v>175</v>
      </c>
      <c r="E892" t="s">
        <v>174</v>
      </c>
      <c r="F892" t="s">
        <v>2031</v>
      </c>
      <c r="G892" t="str">
        <f>"200802010413"</f>
        <v>200802010413</v>
      </c>
      <c r="H892" t="s">
        <v>767</v>
      </c>
      <c r="I892">
        <v>0</v>
      </c>
      <c r="J892">
        <v>0</v>
      </c>
      <c r="K892">
        <v>0</v>
      </c>
      <c r="L892">
        <v>0</v>
      </c>
      <c r="M892">
        <v>0</v>
      </c>
      <c r="N892">
        <v>70</v>
      </c>
      <c r="O892">
        <v>0</v>
      </c>
      <c r="P892">
        <v>0</v>
      </c>
      <c r="Q892">
        <v>0</v>
      </c>
      <c r="R892">
        <v>0</v>
      </c>
      <c r="S892">
        <v>0</v>
      </c>
      <c r="T892">
        <v>0</v>
      </c>
      <c r="U892">
        <v>0</v>
      </c>
      <c r="V892">
        <v>0</v>
      </c>
      <c r="W892">
        <v>0</v>
      </c>
      <c r="X892">
        <v>0</v>
      </c>
      <c r="Z892">
        <v>0</v>
      </c>
      <c r="AA892">
        <v>0</v>
      </c>
      <c r="AB892">
        <v>0</v>
      </c>
      <c r="AC892">
        <v>0</v>
      </c>
      <c r="AD892" t="s">
        <v>2032</v>
      </c>
    </row>
    <row r="893" spans="1:30" x14ac:dyDescent="0.25">
      <c r="H893" t="s">
        <v>2033</v>
      </c>
    </row>
    <row r="894" spans="1:30" x14ac:dyDescent="0.25">
      <c r="A894">
        <v>444</v>
      </c>
      <c r="B894">
        <v>783</v>
      </c>
      <c r="C894" t="s">
        <v>1433</v>
      </c>
      <c r="D894" t="s">
        <v>53</v>
      </c>
      <c r="E894" t="s">
        <v>104</v>
      </c>
      <c r="F894" t="s">
        <v>1434</v>
      </c>
      <c r="G894" t="str">
        <f>"201409002626"</f>
        <v>201409002626</v>
      </c>
      <c r="H894">
        <v>715</v>
      </c>
      <c r="I894">
        <v>0</v>
      </c>
      <c r="J894">
        <v>0</v>
      </c>
      <c r="K894">
        <v>0</v>
      </c>
      <c r="L894">
        <v>0</v>
      </c>
      <c r="M894">
        <v>0</v>
      </c>
      <c r="N894">
        <v>70</v>
      </c>
      <c r="O894">
        <v>0</v>
      </c>
      <c r="P894">
        <v>0</v>
      </c>
      <c r="Q894">
        <v>0</v>
      </c>
      <c r="R894">
        <v>0</v>
      </c>
      <c r="S894">
        <v>0</v>
      </c>
      <c r="T894">
        <v>0</v>
      </c>
      <c r="U894">
        <v>0</v>
      </c>
      <c r="V894">
        <v>0</v>
      </c>
      <c r="W894">
        <v>0</v>
      </c>
      <c r="X894">
        <v>0</v>
      </c>
      <c r="Z894">
        <v>0</v>
      </c>
      <c r="AA894">
        <v>0</v>
      </c>
      <c r="AB894">
        <v>0</v>
      </c>
      <c r="AC894">
        <v>0</v>
      </c>
      <c r="AD894">
        <v>785</v>
      </c>
    </row>
    <row r="895" spans="1:30" x14ac:dyDescent="0.25">
      <c r="H895" t="s">
        <v>1435</v>
      </c>
    </row>
    <row r="896" spans="1:30" x14ac:dyDescent="0.25">
      <c r="A896">
        <v>445</v>
      </c>
      <c r="B896">
        <v>3517</v>
      </c>
      <c r="C896" t="s">
        <v>2034</v>
      </c>
      <c r="D896" t="s">
        <v>619</v>
      </c>
      <c r="E896" t="s">
        <v>94</v>
      </c>
      <c r="F896" t="s">
        <v>2035</v>
      </c>
      <c r="G896" t="str">
        <f>"201412002319"</f>
        <v>201412002319</v>
      </c>
      <c r="H896">
        <v>704</v>
      </c>
      <c r="I896">
        <v>0</v>
      </c>
      <c r="J896">
        <v>0</v>
      </c>
      <c r="K896">
        <v>0</v>
      </c>
      <c r="L896">
        <v>0</v>
      </c>
      <c r="M896">
        <v>0</v>
      </c>
      <c r="N896">
        <v>50</v>
      </c>
      <c r="O896">
        <v>30</v>
      </c>
      <c r="P896">
        <v>0</v>
      </c>
      <c r="Q896">
        <v>0</v>
      </c>
      <c r="R896">
        <v>0</v>
      </c>
      <c r="S896">
        <v>0</v>
      </c>
      <c r="T896">
        <v>0</v>
      </c>
      <c r="U896">
        <v>0</v>
      </c>
      <c r="V896">
        <v>0</v>
      </c>
      <c r="W896">
        <v>0</v>
      </c>
      <c r="X896">
        <v>0</v>
      </c>
      <c r="Z896">
        <v>0</v>
      </c>
      <c r="AA896">
        <v>0</v>
      </c>
      <c r="AB896">
        <v>0</v>
      </c>
      <c r="AC896">
        <v>0</v>
      </c>
      <c r="AD896">
        <v>784</v>
      </c>
    </row>
    <row r="897" spans="1:30" x14ac:dyDescent="0.25">
      <c r="H897" t="s">
        <v>2036</v>
      </c>
    </row>
    <row r="898" spans="1:30" x14ac:dyDescent="0.25">
      <c r="A898">
        <v>446</v>
      </c>
      <c r="B898">
        <v>1023</v>
      </c>
      <c r="C898" t="s">
        <v>2037</v>
      </c>
      <c r="D898" t="s">
        <v>2038</v>
      </c>
      <c r="E898" t="s">
        <v>330</v>
      </c>
      <c r="F898" t="s">
        <v>2039</v>
      </c>
      <c r="G898" t="str">
        <f>"00300214"</f>
        <v>00300214</v>
      </c>
      <c r="H898" t="s">
        <v>2040</v>
      </c>
      <c r="I898">
        <v>0</v>
      </c>
      <c r="J898">
        <v>0</v>
      </c>
      <c r="K898">
        <v>0</v>
      </c>
      <c r="L898">
        <v>0</v>
      </c>
      <c r="M898">
        <v>0</v>
      </c>
      <c r="N898">
        <v>50</v>
      </c>
      <c r="O898">
        <v>0</v>
      </c>
      <c r="P898">
        <v>50</v>
      </c>
      <c r="Q898">
        <v>0</v>
      </c>
      <c r="R898">
        <v>0</v>
      </c>
      <c r="S898">
        <v>0</v>
      </c>
      <c r="T898">
        <v>0</v>
      </c>
      <c r="U898">
        <v>0</v>
      </c>
      <c r="V898">
        <v>0</v>
      </c>
      <c r="W898">
        <v>0</v>
      </c>
      <c r="X898">
        <v>0</v>
      </c>
      <c r="Z898">
        <v>0</v>
      </c>
      <c r="AA898">
        <v>0</v>
      </c>
      <c r="AB898">
        <v>0</v>
      </c>
      <c r="AC898">
        <v>0</v>
      </c>
      <c r="AD898" t="s">
        <v>2041</v>
      </c>
    </row>
    <row r="899" spans="1:30" x14ac:dyDescent="0.25">
      <c r="H899" t="s">
        <v>2042</v>
      </c>
    </row>
    <row r="900" spans="1:30" x14ac:dyDescent="0.25">
      <c r="A900">
        <v>447</v>
      </c>
      <c r="B900">
        <v>2962</v>
      </c>
      <c r="C900" t="s">
        <v>2043</v>
      </c>
      <c r="D900" t="s">
        <v>810</v>
      </c>
      <c r="E900" t="s">
        <v>244</v>
      </c>
      <c r="F900" t="s">
        <v>2044</v>
      </c>
      <c r="G900" t="str">
        <f>"201410001358"</f>
        <v>201410001358</v>
      </c>
      <c r="H900" t="s">
        <v>544</v>
      </c>
      <c r="I900">
        <v>0</v>
      </c>
      <c r="J900">
        <v>0</v>
      </c>
      <c r="K900">
        <v>0</v>
      </c>
      <c r="L900">
        <v>0</v>
      </c>
      <c r="M900">
        <v>0</v>
      </c>
      <c r="N900">
        <v>0</v>
      </c>
      <c r="O900">
        <v>0</v>
      </c>
      <c r="P900">
        <v>0</v>
      </c>
      <c r="Q900">
        <v>0</v>
      </c>
      <c r="R900">
        <v>0</v>
      </c>
      <c r="S900">
        <v>0</v>
      </c>
      <c r="T900">
        <v>0</v>
      </c>
      <c r="U900">
        <v>0</v>
      </c>
      <c r="V900">
        <v>0</v>
      </c>
      <c r="W900">
        <v>0</v>
      </c>
      <c r="X900">
        <v>0</v>
      </c>
      <c r="Z900">
        <v>0</v>
      </c>
      <c r="AA900">
        <v>0</v>
      </c>
      <c r="AB900">
        <v>0</v>
      </c>
      <c r="AC900">
        <v>0</v>
      </c>
      <c r="AD900" t="s">
        <v>544</v>
      </c>
    </row>
    <row r="901" spans="1:30" x14ac:dyDescent="0.25">
      <c r="H901" t="s">
        <v>1285</v>
      </c>
    </row>
    <row r="902" spans="1:30" x14ac:dyDescent="0.25">
      <c r="A902">
        <v>448</v>
      </c>
      <c r="B902">
        <v>3353</v>
      </c>
      <c r="C902" t="s">
        <v>2045</v>
      </c>
      <c r="D902" t="s">
        <v>887</v>
      </c>
      <c r="E902" t="s">
        <v>54</v>
      </c>
      <c r="F902" t="s">
        <v>2046</v>
      </c>
      <c r="G902" t="str">
        <f>"201410010124"</f>
        <v>201410010124</v>
      </c>
      <c r="H902" t="s">
        <v>1570</v>
      </c>
      <c r="I902">
        <v>0</v>
      </c>
      <c r="J902">
        <v>0</v>
      </c>
      <c r="K902">
        <v>0</v>
      </c>
      <c r="L902">
        <v>0</v>
      </c>
      <c r="M902">
        <v>0</v>
      </c>
      <c r="N902">
        <v>30</v>
      </c>
      <c r="O902">
        <v>0</v>
      </c>
      <c r="P902">
        <v>0</v>
      </c>
      <c r="Q902">
        <v>0</v>
      </c>
      <c r="R902">
        <v>0</v>
      </c>
      <c r="S902">
        <v>0</v>
      </c>
      <c r="T902">
        <v>0</v>
      </c>
      <c r="U902">
        <v>0</v>
      </c>
      <c r="V902">
        <v>0</v>
      </c>
      <c r="W902">
        <v>0</v>
      </c>
      <c r="X902">
        <v>0</v>
      </c>
      <c r="Z902">
        <v>0</v>
      </c>
      <c r="AA902">
        <v>0</v>
      </c>
      <c r="AB902">
        <v>0</v>
      </c>
      <c r="AC902">
        <v>0</v>
      </c>
      <c r="AD902" t="s">
        <v>2047</v>
      </c>
    </row>
    <row r="903" spans="1:30" x14ac:dyDescent="0.25">
      <c r="H903" t="s">
        <v>2048</v>
      </c>
    </row>
    <row r="904" spans="1:30" x14ac:dyDescent="0.25">
      <c r="A904">
        <v>449</v>
      </c>
      <c r="B904">
        <v>5109</v>
      </c>
      <c r="C904" t="s">
        <v>2049</v>
      </c>
      <c r="D904" t="s">
        <v>2050</v>
      </c>
      <c r="E904" t="s">
        <v>1190</v>
      </c>
      <c r="F904" t="s">
        <v>2051</v>
      </c>
      <c r="G904" t="str">
        <f>"00157337"</f>
        <v>00157337</v>
      </c>
      <c r="H904" t="s">
        <v>2052</v>
      </c>
      <c r="I904">
        <v>0</v>
      </c>
      <c r="J904">
        <v>0</v>
      </c>
      <c r="K904">
        <v>0</v>
      </c>
      <c r="L904">
        <v>0</v>
      </c>
      <c r="M904">
        <v>0</v>
      </c>
      <c r="N904">
        <v>70</v>
      </c>
      <c r="O904">
        <v>0</v>
      </c>
      <c r="P904">
        <v>0</v>
      </c>
      <c r="Q904">
        <v>0</v>
      </c>
      <c r="R904">
        <v>0</v>
      </c>
      <c r="S904">
        <v>0</v>
      </c>
      <c r="T904">
        <v>0</v>
      </c>
      <c r="U904">
        <v>0</v>
      </c>
      <c r="V904">
        <v>0</v>
      </c>
      <c r="W904">
        <v>0</v>
      </c>
      <c r="X904">
        <v>0</v>
      </c>
      <c r="Z904">
        <v>0</v>
      </c>
      <c r="AA904">
        <v>0</v>
      </c>
      <c r="AB904">
        <v>0</v>
      </c>
      <c r="AC904">
        <v>0</v>
      </c>
      <c r="AD904" t="s">
        <v>2053</v>
      </c>
    </row>
    <row r="905" spans="1:30" x14ac:dyDescent="0.25">
      <c r="H905" t="s">
        <v>2054</v>
      </c>
    </row>
    <row r="906" spans="1:30" x14ac:dyDescent="0.25">
      <c r="A906">
        <v>450</v>
      </c>
      <c r="B906">
        <v>2187</v>
      </c>
      <c r="C906" t="s">
        <v>2055</v>
      </c>
      <c r="D906" t="s">
        <v>33</v>
      </c>
      <c r="E906" t="s">
        <v>53</v>
      </c>
      <c r="F906" t="s">
        <v>2056</v>
      </c>
      <c r="G906" t="str">
        <f>"00330329"</f>
        <v>00330329</v>
      </c>
      <c r="H906" t="s">
        <v>1602</v>
      </c>
      <c r="I906">
        <v>0</v>
      </c>
      <c r="J906">
        <v>0</v>
      </c>
      <c r="K906">
        <v>0</v>
      </c>
      <c r="L906">
        <v>0</v>
      </c>
      <c r="M906">
        <v>0</v>
      </c>
      <c r="N906">
        <v>70</v>
      </c>
      <c r="O906">
        <v>0</v>
      </c>
      <c r="P906">
        <v>0</v>
      </c>
      <c r="Q906">
        <v>0</v>
      </c>
      <c r="R906">
        <v>0</v>
      </c>
      <c r="S906">
        <v>0</v>
      </c>
      <c r="T906">
        <v>0</v>
      </c>
      <c r="U906">
        <v>0</v>
      </c>
      <c r="V906">
        <v>0</v>
      </c>
      <c r="W906">
        <v>0</v>
      </c>
      <c r="X906">
        <v>0</v>
      </c>
      <c r="Z906">
        <v>0</v>
      </c>
      <c r="AA906">
        <v>0</v>
      </c>
      <c r="AB906">
        <v>0</v>
      </c>
      <c r="AC906">
        <v>0</v>
      </c>
      <c r="AD906" t="s">
        <v>2057</v>
      </c>
    </row>
    <row r="907" spans="1:30" x14ac:dyDescent="0.25">
      <c r="H907" t="s">
        <v>2058</v>
      </c>
    </row>
    <row r="908" spans="1:30" x14ac:dyDescent="0.25">
      <c r="A908">
        <v>451</v>
      </c>
      <c r="B908">
        <v>993</v>
      </c>
      <c r="C908" t="s">
        <v>2059</v>
      </c>
      <c r="D908" t="s">
        <v>19</v>
      </c>
      <c r="E908" t="s">
        <v>2060</v>
      </c>
      <c r="F908" t="s">
        <v>2061</v>
      </c>
      <c r="G908" t="str">
        <f>"201504001755"</f>
        <v>201504001755</v>
      </c>
      <c r="H908" t="s">
        <v>209</v>
      </c>
      <c r="I908">
        <v>0</v>
      </c>
      <c r="J908">
        <v>0</v>
      </c>
      <c r="K908">
        <v>0</v>
      </c>
      <c r="L908">
        <v>0</v>
      </c>
      <c r="M908">
        <v>0</v>
      </c>
      <c r="N908">
        <v>30</v>
      </c>
      <c r="O908">
        <v>0</v>
      </c>
      <c r="P908">
        <v>0</v>
      </c>
      <c r="Q908">
        <v>0</v>
      </c>
      <c r="R908">
        <v>0</v>
      </c>
      <c r="S908">
        <v>0</v>
      </c>
      <c r="T908">
        <v>0</v>
      </c>
      <c r="U908">
        <v>0</v>
      </c>
      <c r="V908">
        <v>0</v>
      </c>
      <c r="W908">
        <v>0</v>
      </c>
      <c r="X908">
        <v>0</v>
      </c>
      <c r="Z908">
        <v>0</v>
      </c>
      <c r="AA908">
        <v>0</v>
      </c>
      <c r="AB908">
        <v>0</v>
      </c>
      <c r="AC908">
        <v>0</v>
      </c>
      <c r="AD908" t="s">
        <v>2062</v>
      </c>
    </row>
    <row r="909" spans="1:30" x14ac:dyDescent="0.25">
      <c r="H909" t="s">
        <v>2063</v>
      </c>
    </row>
    <row r="910" spans="1:30" x14ac:dyDescent="0.25">
      <c r="A910">
        <v>452</v>
      </c>
      <c r="B910">
        <v>3066</v>
      </c>
      <c r="C910" t="s">
        <v>1282</v>
      </c>
      <c r="D910" t="s">
        <v>2064</v>
      </c>
      <c r="E910" t="s">
        <v>2065</v>
      </c>
      <c r="F910" t="s">
        <v>2066</v>
      </c>
      <c r="G910" t="str">
        <f>"201412004370"</f>
        <v>201412004370</v>
      </c>
      <c r="H910" t="s">
        <v>2067</v>
      </c>
      <c r="I910">
        <v>0</v>
      </c>
      <c r="J910">
        <v>0</v>
      </c>
      <c r="K910">
        <v>0</v>
      </c>
      <c r="L910">
        <v>0</v>
      </c>
      <c r="M910">
        <v>0</v>
      </c>
      <c r="N910">
        <v>70</v>
      </c>
      <c r="O910">
        <v>0</v>
      </c>
      <c r="P910">
        <v>0</v>
      </c>
      <c r="Q910">
        <v>0</v>
      </c>
      <c r="R910">
        <v>0</v>
      </c>
      <c r="S910">
        <v>0</v>
      </c>
      <c r="T910">
        <v>0</v>
      </c>
      <c r="U910">
        <v>0</v>
      </c>
      <c r="V910">
        <v>0</v>
      </c>
      <c r="W910">
        <v>0</v>
      </c>
      <c r="X910">
        <v>0</v>
      </c>
      <c r="Z910">
        <v>0</v>
      </c>
      <c r="AA910">
        <v>0</v>
      </c>
      <c r="AB910">
        <v>0</v>
      </c>
      <c r="AC910">
        <v>0</v>
      </c>
      <c r="AD910" t="s">
        <v>2068</v>
      </c>
    </row>
    <row r="911" spans="1:30" x14ac:dyDescent="0.25">
      <c r="H911" t="s">
        <v>2069</v>
      </c>
    </row>
    <row r="912" spans="1:30" x14ac:dyDescent="0.25">
      <c r="A912">
        <v>453</v>
      </c>
      <c r="B912">
        <v>2009</v>
      </c>
      <c r="C912" t="s">
        <v>2070</v>
      </c>
      <c r="D912" t="s">
        <v>151</v>
      </c>
      <c r="E912" t="s">
        <v>244</v>
      </c>
      <c r="F912" t="s">
        <v>2071</v>
      </c>
      <c r="G912" t="str">
        <f>"00325012"</f>
        <v>00325012</v>
      </c>
      <c r="H912" t="s">
        <v>2072</v>
      </c>
      <c r="I912">
        <v>0</v>
      </c>
      <c r="J912">
        <v>0</v>
      </c>
      <c r="K912">
        <v>0</v>
      </c>
      <c r="L912">
        <v>0</v>
      </c>
      <c r="M912">
        <v>0</v>
      </c>
      <c r="N912">
        <v>50</v>
      </c>
      <c r="O912">
        <v>0</v>
      </c>
      <c r="P912">
        <v>0</v>
      </c>
      <c r="Q912">
        <v>0</v>
      </c>
      <c r="R912">
        <v>0</v>
      </c>
      <c r="S912">
        <v>0</v>
      </c>
      <c r="T912">
        <v>0</v>
      </c>
      <c r="U912">
        <v>0</v>
      </c>
      <c r="V912">
        <v>0</v>
      </c>
      <c r="W912">
        <v>0</v>
      </c>
      <c r="X912">
        <v>0</v>
      </c>
      <c r="Z912">
        <v>0</v>
      </c>
      <c r="AA912">
        <v>0</v>
      </c>
      <c r="AB912">
        <v>0</v>
      </c>
      <c r="AC912">
        <v>0</v>
      </c>
      <c r="AD912" t="s">
        <v>2073</v>
      </c>
    </row>
    <row r="913" spans="1:8" x14ac:dyDescent="0.25">
      <c r="H913" t="s">
        <v>2074</v>
      </c>
    </row>
    <row r="915" spans="1:8" x14ac:dyDescent="0.25">
      <c r="A915" t="s">
        <v>2075</v>
      </c>
    </row>
    <row r="916" spans="1:8" x14ac:dyDescent="0.25">
      <c r="A916" t="s">
        <v>2076</v>
      </c>
    </row>
    <row r="917" spans="1:8" x14ac:dyDescent="0.25">
      <c r="A917" t="s">
        <v>2077</v>
      </c>
    </row>
    <row r="918" spans="1:8" x14ac:dyDescent="0.25">
      <c r="A918" t="s">
        <v>2078</v>
      </c>
    </row>
    <row r="919" spans="1:8" x14ac:dyDescent="0.25">
      <c r="A919" t="s">
        <v>2079</v>
      </c>
    </row>
    <row r="920" spans="1:8" x14ac:dyDescent="0.25">
      <c r="A920" t="s">
        <v>2080</v>
      </c>
    </row>
    <row r="921" spans="1:8" x14ac:dyDescent="0.25">
      <c r="A921" t="s">
        <v>2081</v>
      </c>
    </row>
    <row r="922" spans="1:8" x14ac:dyDescent="0.25">
      <c r="A922" t="s">
        <v>2082</v>
      </c>
    </row>
    <row r="923" spans="1:8" x14ac:dyDescent="0.25">
      <c r="A923" t="s">
        <v>2083</v>
      </c>
    </row>
    <row r="924" spans="1:8" x14ac:dyDescent="0.25">
      <c r="A924" t="s">
        <v>2084</v>
      </c>
    </row>
    <row r="925" spans="1:8" x14ac:dyDescent="0.25">
      <c r="A925" t="s">
        <v>2085</v>
      </c>
    </row>
    <row r="926" spans="1:8" x14ac:dyDescent="0.25">
      <c r="A926" t="s">
        <v>2086</v>
      </c>
    </row>
    <row r="927" spans="1:8" x14ac:dyDescent="0.25">
      <c r="A927" t="s">
        <v>2087</v>
      </c>
    </row>
    <row r="928" spans="1:8" x14ac:dyDescent="0.25">
      <c r="A928" t="s">
        <v>2088</v>
      </c>
    </row>
    <row r="929" spans="1:1" x14ac:dyDescent="0.25">
      <c r="A929" t="s">
        <v>2089</v>
      </c>
    </row>
    <row r="930" spans="1:1" x14ac:dyDescent="0.25">
      <c r="A930" t="s">
        <v>2090</v>
      </c>
    </row>
    <row r="931" spans="1:1" x14ac:dyDescent="0.25">
      <c r="A931" t="s">
        <v>2091</v>
      </c>
    </row>
    <row r="932" spans="1:1" x14ac:dyDescent="0.25">
      <c r="A932" t="s">
        <v>2092</v>
      </c>
    </row>
    <row r="933" spans="1:1" x14ac:dyDescent="0.25">
      <c r="A933" t="s">
        <v>2093</v>
      </c>
    </row>
    <row r="934" spans="1:1" x14ac:dyDescent="0.25">
      <c r="A934" t="s">
        <v>2094</v>
      </c>
    </row>
    <row r="935" spans="1:1" x14ac:dyDescent="0.25">
      <c r="A935" t="s">
        <v>2095</v>
      </c>
    </row>
    <row r="936" spans="1:1" x14ac:dyDescent="0.25">
      <c r="A936" t="s">
        <v>2096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2018-03-28T09:03:33Z</dcterms:created>
  <dcterms:modified xsi:type="dcterms:W3CDTF">2018-03-28T09:03:37Z</dcterms:modified>
</cp:coreProperties>
</file>