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90" i="1" l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<sst xmlns="http://schemas.openxmlformats.org/spreadsheetml/2006/main" count="1600" uniqueCount="1118">
  <si>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</si>
  <si>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</si>
  <si>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</si>
  <si>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</si>
  <si>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ΜΗΧΑΝΟΛΟΓΩΝ ΜΗΧΑΝΙΚΩΝ ή ΗΛΕΚΤΡΟΛΟΓΩΝ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</si>
  <si>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</si>
  <si>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</si>
  <si>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</si>
  <si>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</si>
  <si>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</si>
  <si>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</si>
  <si>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</si>
  <si>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</si>
  <si>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ΑΝΔΡΑΣ</t>
  </si>
  <si>
    <t>ΔΙΑΜΑΝΤΗΣ</t>
  </si>
  <si>
    <t>ΧΡΗΣΤΟΣ</t>
  </si>
  <si>
    <t>Φ163603</t>
  </si>
  <si>
    <t>926,2</t>
  </si>
  <si>
    <t>1864,2</t>
  </si>
  <si>
    <t>1267-1213-1207-1225-1212-1246-1245</t>
  </si>
  <si>
    <t>ΚΟΚΚΙΝΗΣ</t>
  </si>
  <si>
    <t>ΓΕΩΡΓΙΟΣ</t>
  </si>
  <si>
    <t>ΣΠΥΡΙΔΩΝ</t>
  </si>
  <si>
    <t>ΑΝ128097</t>
  </si>
  <si>
    <t>657,8</t>
  </si>
  <si>
    <t>1835,8</t>
  </si>
  <si>
    <t>1212-1210-1211-1208-1214-1269-1245-1215-1209</t>
  </si>
  <si>
    <t>ΔΗΜΗΣΕΤΗΣ</t>
  </si>
  <si>
    <t>ΔΗΜΗΤΡΙΟΣ</t>
  </si>
  <si>
    <t>ΙΩΑΝΝΗΣ</t>
  </si>
  <si>
    <t>ΑΙ658258</t>
  </si>
  <si>
    <t>705,1</t>
  </si>
  <si>
    <t>1803,1</t>
  </si>
  <si>
    <t>1212-1210-1209-1208-1211-1214-1213-1215-1246-1269-1245-1225-1207</t>
  </si>
  <si>
    <t>ΜΠΕΛΛΟΣ</t>
  </si>
  <si>
    <t>ΘΩΜΑΣ</t>
  </si>
  <si>
    <t>ΑΖ182232</t>
  </si>
  <si>
    <t>718,3</t>
  </si>
  <si>
    <t>1756,3</t>
  </si>
  <si>
    <t>1211-1214-1212-1215-1210-1209-1245</t>
  </si>
  <si>
    <t>ΚΥΖΙΡΙΔΗΣ</t>
  </si>
  <si>
    <t>ΛΟΥΚΑΣ</t>
  </si>
  <si>
    <t>ΚΥΡΙΑΚΟΣ</t>
  </si>
  <si>
    <t>Τ399500</t>
  </si>
  <si>
    <t>724,9</t>
  </si>
  <si>
    <t>1732,9</t>
  </si>
  <si>
    <t>1208-1269-1211-1237-1214-1240-1268-1241-1213-1238-1239-1225-1207-1210-1245-1209-1215-1243-1244-1236-1246</t>
  </si>
  <si>
    <t>ΧΑΤΖΟΠΟΥΛΟΣ</t>
  </si>
  <si>
    <t>ΚΩΣΤΑΣ</t>
  </si>
  <si>
    <t>ΠΑΝΑΓΙΩΤΗΣ</t>
  </si>
  <si>
    <t>ΑΚ152057</t>
  </si>
  <si>
    <t>607,2</t>
  </si>
  <si>
    <t>1677,2</t>
  </si>
  <si>
    <t>1208-1268-1269-1212-1214-1211-1210-1245-1209-1215</t>
  </si>
  <si>
    <t>ΜΠΕΖΥΡΤΖΗ</t>
  </si>
  <si>
    <t>ΓΕΩΡΓΙΑ</t>
  </si>
  <si>
    <t>ΑΘΑΝΑΣΙΟΣ</t>
  </si>
  <si>
    <t>ΑΒ461922</t>
  </si>
  <si>
    <t>1211-1214-1269-1208-1212-1209-1267-1268-1210-1245-1215-1207-1225-1213-1246</t>
  </si>
  <si>
    <t>ΝΙΚΟΛΟΠΟΥΛΟΣ</t>
  </si>
  <si>
    <t>ΚΩΝΣΤΑΝΤΙΝΟΣ</t>
  </si>
  <si>
    <t>ΑΖ205422</t>
  </si>
  <si>
    <t>742,5</t>
  </si>
  <si>
    <t>1660,5</t>
  </si>
  <si>
    <t>1210-1212-1245-1211-1214-1208-1269</t>
  </si>
  <si>
    <t>ΞΑΚΟΠΟΥΛΟΣ</t>
  </si>
  <si>
    <t>ΠΟΛΥΧΡΟΝΗΣ</t>
  </si>
  <si>
    <t>ΚΥΡΙΑΖΗΣ</t>
  </si>
  <si>
    <t>ΑΜ911455</t>
  </si>
  <si>
    <t>647,9</t>
  </si>
  <si>
    <t>1655,9</t>
  </si>
  <si>
    <t>1214-1211-1212-1225-1207-1208-1269-1213-1215-1209-1210-1245-1268-1246</t>
  </si>
  <si>
    <t>ΠΟΜΟΝΗ</t>
  </si>
  <si>
    <t>ΜΑΥΡΑ</t>
  </si>
  <si>
    <t>ΔΙΟΝΥΣΙΟΣ</t>
  </si>
  <si>
    <t>ΑΝ241005</t>
  </si>
  <si>
    <t>634,7</t>
  </si>
  <si>
    <t>1652,7</t>
  </si>
  <si>
    <t>1212-1210-1245-1211-1214-1269-1268-1208-1213-1207-1225-1215-1209-1246</t>
  </si>
  <si>
    <t>ΤΡΙΜΗ</t>
  </si>
  <si>
    <t>ΧΡΥΣΟΥΛΑ</t>
  </si>
  <si>
    <t>ΑΚ134178</t>
  </si>
  <si>
    <t>832,7</t>
  </si>
  <si>
    <t>1650,7</t>
  </si>
  <si>
    <t>1212-1245-1210-1211-1268-1208-1214-1269-1209-1215-1246-1213-1207-1225</t>
  </si>
  <si>
    <t>ΔΟΥΓΙΑ</t>
  </si>
  <si>
    <t>ΕΛΕΝΑ</t>
  </si>
  <si>
    <t>ΑΗ930806</t>
  </si>
  <si>
    <t>719,4</t>
  </si>
  <si>
    <t>1650,4</t>
  </si>
  <si>
    <t>1214-1211-1209-1210-1269-1208-1245-1212-1268-1215-1225-1246-1213-1207</t>
  </si>
  <si>
    <t>ΜΠΑΤΟΥ</t>
  </si>
  <si>
    <t>ΜΑΡΙΑ</t>
  </si>
  <si>
    <t>ΑΑ051155</t>
  </si>
  <si>
    <t>1649,4</t>
  </si>
  <si>
    <t>1212-1210-1227-1215-1244-1209-1269-1207-1208-1211-1213-1214-1236-1237-1238-1239-1240-1241-1242-1225-1245-1246-1270</t>
  </si>
  <si>
    <t>ΠΑΤΣΑΧΑΚΗΣ</t>
  </si>
  <si>
    <t>ΑΝΤΩΝΙΟΣ</t>
  </si>
  <si>
    <t>ΗΛΙΑΣ</t>
  </si>
  <si>
    <t>ΑΕ429786</t>
  </si>
  <si>
    <t>1212-1210-1215-1209-1269-1208-1211-1245-1207-1214-1225-1213-1246-1268</t>
  </si>
  <si>
    <t>ΚΟΤΣΙΑΣ</t>
  </si>
  <si>
    <t>ΑΝΑΣΤΑΣΙΟΣ</t>
  </si>
  <si>
    <t>ΠΕΤΡΟΣ</t>
  </si>
  <si>
    <t>ΑΖ743627</t>
  </si>
  <si>
    <t>1214-1211-1210-1212-1207-1225-1245-1209-1215-1267</t>
  </si>
  <si>
    <t>ΚΑΤΣΙΡΟΣ</t>
  </si>
  <si>
    <t>ΑΕ261881</t>
  </si>
  <si>
    <t>812,9</t>
  </si>
  <si>
    <t>1640,9</t>
  </si>
  <si>
    <t>1245-1212</t>
  </si>
  <si>
    <t>ΠΙΤΣΙΟΥ</t>
  </si>
  <si>
    <t>ΑΑ462366</t>
  </si>
  <si>
    <t>950,4</t>
  </si>
  <si>
    <t>1620,4</t>
  </si>
  <si>
    <t>1212-1209-1210-1211-1245-1214-1215-1208</t>
  </si>
  <si>
    <t>ΑΛΕΞΑΝΔΡΙΔΗΣ</t>
  </si>
  <si>
    <t>ΑΡΙΣΤΕΙΔΗΣ</t>
  </si>
  <si>
    <t>ΑΒ106368</t>
  </si>
  <si>
    <t>1211-1214-1212-1209-1215-1245-1267</t>
  </si>
  <si>
    <t>ΚΑΦΕΤΖΗΣ</t>
  </si>
  <si>
    <t>ΝΙΚΟΛΑΟΣ</t>
  </si>
  <si>
    <t>ΑΡΙΣΤΟΤΕΛΗΣ</t>
  </si>
  <si>
    <t>Χ327625</t>
  </si>
  <si>
    <t>795,3</t>
  </si>
  <si>
    <t>1613,3</t>
  </si>
  <si>
    <t>1212-1245-1215-1209-1211-1210-1208-1269-1214-1268-1207-1225-1213-1246</t>
  </si>
  <si>
    <t>ΧΡΥΣΟΠΟΛΙΤΗΣ</t>
  </si>
  <si>
    <t>Φ275190</t>
  </si>
  <si>
    <t>848,1</t>
  </si>
  <si>
    <t>1604,1</t>
  </si>
  <si>
    <t>1259-1231-1215-1244-1245-1225-1238-1239-1213-1207-1246-1212</t>
  </si>
  <si>
    <t>ΜΠΟΥΛΑΜΑΤΣΗΣ</t>
  </si>
  <si>
    <t>ΑΛΕΞΙΟΣ</t>
  </si>
  <si>
    <t>ΑΚ326784</t>
  </si>
  <si>
    <t>1213-1207-1214-1268-1208-1269-1211-1225-1209-1215-1212-1210-1245-1246</t>
  </si>
  <si>
    <t>ΕΥΘΥΜΙΑΔΗΣ</t>
  </si>
  <si>
    <t>ΑΕ813391</t>
  </si>
  <si>
    <t>1207-1208-1209-1210-1211-1212-1213-1214-1215-1225-1245-1246-1268</t>
  </si>
  <si>
    <t>ΒΑΣΙΛΟΠΟΥΛΟΥ</t>
  </si>
  <si>
    <t>ΑΕ715313</t>
  </si>
  <si>
    <t>1212-1210-1245</t>
  </si>
  <si>
    <t>ΣΥΜΦΟΡΙΔΗΣ</t>
  </si>
  <si>
    <t>ΑΕ166513</t>
  </si>
  <si>
    <t>1209-1210-1211-1214-1215-1245-1208-1212-1213-1207-1225-1246</t>
  </si>
  <si>
    <t>ΝΙΚΟΛΑΙΔΗΣ</t>
  </si>
  <si>
    <t>ΣΩΤΗΡΙΟΣ</t>
  </si>
  <si>
    <t>ΑΖ490039</t>
  </si>
  <si>
    <t>728,2</t>
  </si>
  <si>
    <t>1556,2</t>
  </si>
  <si>
    <t>1212-1245-1215-1213-1225-1209-1210-1211-1214-1246-1268-1269</t>
  </si>
  <si>
    <t>ΝΑΣΗΣ</t>
  </si>
  <si>
    <t>ΑΖ747829</t>
  </si>
  <si>
    <t>690,8</t>
  </si>
  <si>
    <t>1548,8</t>
  </si>
  <si>
    <t>1210-1212-1214-1269-1208-1211-1245-1209</t>
  </si>
  <si>
    <t>ΠΕΤΡΟΥ</t>
  </si>
  <si>
    <t>ΜΙΛΤΙΑΔΗΣ</t>
  </si>
  <si>
    <t>ΑΖ697683</t>
  </si>
  <si>
    <t>684,2</t>
  </si>
  <si>
    <t>1542,2</t>
  </si>
  <si>
    <t>1208-1269-1214-1211-1212-1210-1245-1209-1215-1268-1207-1213-1225-1246-1203-1267</t>
  </si>
  <si>
    <t>ΖΙΑΜΟΥ</t>
  </si>
  <si>
    <t>ΕΛΕΝΗ</t>
  </si>
  <si>
    <t>ΑΕ813390</t>
  </si>
  <si>
    <t>1208-1209-1210-1211-1212-1213-1214-1215-1225-1245-1246-1268-1269</t>
  </si>
  <si>
    <t>ΝΑΣΙΟΥ</t>
  </si>
  <si>
    <t>ΑΖ798549</t>
  </si>
  <si>
    <t>678,7</t>
  </si>
  <si>
    <t>1536,7</t>
  </si>
  <si>
    <t>1245-1208-1210-1211-1209-1214-1215-1212-1213-1207-1225-1246-1268</t>
  </si>
  <si>
    <t>ΜΕΝΤΖΑΣ</t>
  </si>
  <si>
    <t>ΓΙΑΝΝΗΣ</t>
  </si>
  <si>
    <t>ΑΖ230011</t>
  </si>
  <si>
    <t>1533,1</t>
  </si>
  <si>
    <t>ΝΤΡΕΛΛΑΣ</t>
  </si>
  <si>
    <t>Χ407118</t>
  </si>
  <si>
    <t>1208-1211-1214-1215-1213-1207-1210-1212-1245-1225-1209-1246-1269-1268</t>
  </si>
  <si>
    <t>ΧΕΙΜΩΝΑΣ</t>
  </si>
  <si>
    <t>ΑΕ564188</t>
  </si>
  <si>
    <t>757,9</t>
  </si>
  <si>
    <t>1515,9</t>
  </si>
  <si>
    <t>1212-1210-1211-1245-1214-1209-1267</t>
  </si>
  <si>
    <t>ΜΑΡΚΟΠΟΥΛΟΣ</t>
  </si>
  <si>
    <t>ΣΠΥΡΟΣ</t>
  </si>
  <si>
    <t>ΑΗ561670</t>
  </si>
  <si>
    <t>683,1</t>
  </si>
  <si>
    <t>1511,1</t>
  </si>
  <si>
    <t>1212-1245</t>
  </si>
  <si>
    <t>ΜΑΙΣΤΡΟΥ</t>
  </si>
  <si>
    <t>ΚΑΛΛΙΟΠΗ</t>
  </si>
  <si>
    <t>ΦΙΛΟΔΩΡΟΣ</t>
  </si>
  <si>
    <t>ΑΕ979980</t>
  </si>
  <si>
    <t>643,5</t>
  </si>
  <si>
    <t>1501,5</t>
  </si>
  <si>
    <t>1212-1211-1208-1210-1214-1245-1209-1215</t>
  </si>
  <si>
    <t>ΓΚΟΝΤΙΑΣ</t>
  </si>
  <si>
    <t>ΘΕΟΔΟΣΙΟΣ</t>
  </si>
  <si>
    <t>ΜΑΡΓΑΡΙΤΗΣ</t>
  </si>
  <si>
    <t>ΑΚ224967</t>
  </si>
  <si>
    <t>741,4</t>
  </si>
  <si>
    <t>1499,4</t>
  </si>
  <si>
    <t>1212-1214-1245-1211-1209-1210-1215-1269-1208</t>
  </si>
  <si>
    <t>ΤΙΜΟΘΕΟΣ</t>
  </si>
  <si>
    <t>Μ340452</t>
  </si>
  <si>
    <t>1207-1208-1209-1210-1211-1212-1213-1214-1215-1225-1245-1246-1268-1269</t>
  </si>
  <si>
    <t>ΒΑΡΕΛΑΣ</t>
  </si>
  <si>
    <t>ΑΙ754569</t>
  </si>
  <si>
    <t>688,6</t>
  </si>
  <si>
    <t>1482,6</t>
  </si>
  <si>
    <t>1210-1212-1213-1211-1214-1269-1208-1207-1225-1245-1209-1246</t>
  </si>
  <si>
    <t>ΔΑΣΟΥ</t>
  </si>
  <si>
    <t>ΑΝΝΑ</t>
  </si>
  <si>
    <t>ΑΚ412485</t>
  </si>
  <si>
    <t>1214-1208-1211-1210-1245-1212-1209-1213-1225-1207-1246</t>
  </si>
  <si>
    <t>ΔΟΥΜΟΥΡΑ</t>
  </si>
  <si>
    <t>ΣΤΑΥΡΟΥΛΑ</t>
  </si>
  <si>
    <t>Ξ612407</t>
  </si>
  <si>
    <t>1212-1210-1245-1208-1269-1211-1268-1214-1215-1209-1213-1207-1225-1246-1203-1267</t>
  </si>
  <si>
    <t>ΑΝΤΩΝΙΟΥ</t>
  </si>
  <si>
    <t>ΑΝΔΡΕΑΣ</t>
  </si>
  <si>
    <t>ΑΙ873200</t>
  </si>
  <si>
    <t>1211-1214-1212-1210-1245-1267-1209-1215-1213-1207-1225</t>
  </si>
  <si>
    <t>ΚΟΛΟΚΥΘΑ</t>
  </si>
  <si>
    <t>ΑΝ329882</t>
  </si>
  <si>
    <t>806,3</t>
  </si>
  <si>
    <t>1416,3</t>
  </si>
  <si>
    <t>1214-1212-1268-1215-1269-1211-1209-1208-1210-1225-1213-1207-1245-1246</t>
  </si>
  <si>
    <t>ΜΠΑΜΠΑΝΑΣΗ</t>
  </si>
  <si>
    <t>ΧΑΡΙΛΑΟΣ</t>
  </si>
  <si>
    <t>ΑΖ655590</t>
  </si>
  <si>
    <t>1246-1207-1213-1208-1209-1211-1214-1268-1212-1210-1215-1225-1245</t>
  </si>
  <si>
    <t>ΠΑΛΑΣΚΑΣ</t>
  </si>
  <si>
    <t>Φ287675</t>
  </si>
  <si>
    <t>720,5</t>
  </si>
  <si>
    <t>1408,5</t>
  </si>
  <si>
    <t>1267-1208-1269-1211-1214-1207-1213-1212-1225-1209-1245-1210-1246</t>
  </si>
  <si>
    <t>ΣΚΟΥΜΠΟΥΡΔΗ</t>
  </si>
  <si>
    <t>ΣΟΦΙΑ</t>
  </si>
  <si>
    <t>ΜΙΧΑΗΛ</t>
  </si>
  <si>
    <t>ΑΗ956925</t>
  </si>
  <si>
    <t>1246-1245-1209-1211-1214-1212</t>
  </si>
  <si>
    <t>ΒΟΥΡΒΟΥΛΑΚΗ</t>
  </si>
  <si>
    <t>ΠΑΝΑΓΙΩΤΑ</t>
  </si>
  <si>
    <t>ΒΑΣΙΛΕΙΟΣ</t>
  </si>
  <si>
    <t>Μ888182</t>
  </si>
  <si>
    <t>773,3</t>
  </si>
  <si>
    <t>1391,3</t>
  </si>
  <si>
    <t>1211-1208-1214-1269-1268-1207-1210-1209-1215-1213-1225-1245-1246-1212</t>
  </si>
  <si>
    <t>ΜΑΛΕΖΑΣ</t>
  </si>
  <si>
    <t>ΑΙ869613</t>
  </si>
  <si>
    <t>727,1</t>
  </si>
  <si>
    <t>1385,1</t>
  </si>
  <si>
    <t>1211-1214-1210-1209-1212-1267-1245-1213-1207-1225-1268-1208-1215</t>
  </si>
  <si>
    <t>ΜΑΡΙΝΟΣ</t>
  </si>
  <si>
    <t>ΑΕ733738</t>
  </si>
  <si>
    <t>1210-1245-1212-1211-1214-1268-1208-1269-1215-1209-1213-1246-1225-1207</t>
  </si>
  <si>
    <t>ΜΑΝΟΣ</t>
  </si>
  <si>
    <t>ΑΛΕΞΑΝΔΡΟΣ</t>
  </si>
  <si>
    <t>ΑΜ921685</t>
  </si>
  <si>
    <t>772,2</t>
  </si>
  <si>
    <t>1360,2</t>
  </si>
  <si>
    <t>1225-1207-1213-1245-1212-1246</t>
  </si>
  <si>
    <t>ΣΑΚΕΛΛΑΡΗΣ</t>
  </si>
  <si>
    <t>Χ343054</t>
  </si>
  <si>
    <t>796,4</t>
  </si>
  <si>
    <t>1358,4</t>
  </si>
  <si>
    <t>1209-1211-1215-1246-1225-1213-1207-1245-1212-1214</t>
  </si>
  <si>
    <t>ΑΓΓΕΛΙΔΗΣ</t>
  </si>
  <si>
    <t>ΙΩΑΝΝΗΣ ΜΑΡΙΝΟΣ</t>
  </si>
  <si>
    <t>ΑΕ419143</t>
  </si>
  <si>
    <t>1215-1209-1211-1212-1208-1269-1214-1225-1207-1213-1246-1245-1210</t>
  </si>
  <si>
    <t>ΜΑΚΡΙΔΟΥ</t>
  </si>
  <si>
    <t>ΔΗΜΗΤΡΑ</t>
  </si>
  <si>
    <t>ΘΕΟΔΩΡΟΣ</t>
  </si>
  <si>
    <t>ΑΖ797817</t>
  </si>
  <si>
    <t>1214-1269-1208-1216-1211-1212-1210-1213-1215-1225-1245-1207-1209</t>
  </si>
  <si>
    <t>ΛΥΓΚΙΑΡΗΣ</t>
  </si>
  <si>
    <t>ΜΑΤΘΑΙΟΣ</t>
  </si>
  <si>
    <t>Χ693124</t>
  </si>
  <si>
    <t>698,5</t>
  </si>
  <si>
    <t>1336,5</t>
  </si>
  <si>
    <t>ΠΙΠΕΡΟΠΟΥΛΟΣ</t>
  </si>
  <si>
    <t>Ρ351727</t>
  </si>
  <si>
    <t>1215-1245-1212-1267-1213-1207-1225-1246</t>
  </si>
  <si>
    <t>ΓΑΛΑΝΗ</t>
  </si>
  <si>
    <t>ΚΛΕΑΝΘΗΣ</t>
  </si>
  <si>
    <t>ΑΖ244641</t>
  </si>
  <si>
    <t>677,6</t>
  </si>
  <si>
    <t>1335,6</t>
  </si>
  <si>
    <t>1214-1210-1245-1211-1213-1207-1225-1208-1269-1209</t>
  </si>
  <si>
    <t>ΜΠΟΥΖΑΜΠΑΛΙΔΗΣ</t>
  </si>
  <si>
    <t>ΑΙ350471</t>
  </si>
  <si>
    <t>717,2</t>
  </si>
  <si>
    <t>1335,2</t>
  </si>
  <si>
    <t>1208-1213-1214-1211-1269-1207-1212-1225-1210-1245-1209-1215-1267-1246-1268</t>
  </si>
  <si>
    <t>ΦΩΤΙΟΣ</t>
  </si>
  <si>
    <t>ΑΙ254896</t>
  </si>
  <si>
    <t>1209-1214-1211-1208-1207-1210-1245-1213-1225-1246-1212</t>
  </si>
  <si>
    <t>ΔΕΣΠΟΤΑΚΗΣ</t>
  </si>
  <si>
    <t>ΑΠΟΣΤΟΛΟΣ</t>
  </si>
  <si>
    <t>ΑΜ598808</t>
  </si>
  <si>
    <t>745,8</t>
  </si>
  <si>
    <t>1333,8</t>
  </si>
  <si>
    <t>ΖΑΡΑΜΠΟΥΚΑΣ</t>
  </si>
  <si>
    <t>ΑΑ967593</t>
  </si>
  <si>
    <t>1214-1208-1211-1210-1245-1209-1212</t>
  </si>
  <si>
    <t>ΜΠΟΥΝΟΒΑΣ</t>
  </si>
  <si>
    <t>ΑΝΔΡΕΑΣ-ΔΗΜΗΤΡΗΣ</t>
  </si>
  <si>
    <t>ΠΑΡΑΣΚΕΥΑΣ</t>
  </si>
  <si>
    <t>ΑΝ474574</t>
  </si>
  <si>
    <t>674,3</t>
  </si>
  <si>
    <t>1332,3</t>
  </si>
  <si>
    <t>1215-1209-1212-1210-1211-1207-1213-1214-1208-1245-1246-1268</t>
  </si>
  <si>
    <t>ΤΣΑΚΕΛΙΔΟΥ</t>
  </si>
  <si>
    <t>ΚΩΝΣΤΑΝΤΙΑ</t>
  </si>
  <si>
    <t>Χ341119</t>
  </si>
  <si>
    <t>ΡΟΥΜΕΛΙΩΤΗΣ</t>
  </si>
  <si>
    <t>ΑΗ208876</t>
  </si>
  <si>
    <t>1210-1245-1268-1269-1214</t>
  </si>
  <si>
    <t>ΣΛΑΒΙΔΗΣ</t>
  </si>
  <si>
    <t>ΒΑΡΥΤΙΜΟΣ</t>
  </si>
  <si>
    <t>Π411204</t>
  </si>
  <si>
    <t>1267-1212-1208-1214-1211-1215-1209-1210-1245</t>
  </si>
  <si>
    <t>ΚΟΥΛΙΤΣΑΣ</t>
  </si>
  <si>
    <t>ΑΗ827023</t>
  </si>
  <si>
    <t>1213-1214-1211-1245-1209</t>
  </si>
  <si>
    <t>ΤΣΙΡΩΝΗΣ</t>
  </si>
  <si>
    <t>ΟΔΥΣΣΕΑΣ</t>
  </si>
  <si>
    <t>ΑΜ545189</t>
  </si>
  <si>
    <t>623,7</t>
  </si>
  <si>
    <t>1321,7</t>
  </si>
  <si>
    <t>1212-1210-1245-1208-1211-1214-1268-1213-1207-1225-1215-1209-1246-1269</t>
  </si>
  <si>
    <t>ΔΟΥΜΑΣ</t>
  </si>
  <si>
    <t>ΑΖ296129</t>
  </si>
  <si>
    <t>1214-1268-1208-1269-1267-1207-1213-1211-1225-1210-1245-1212-1209-1215</t>
  </si>
  <si>
    <t>ΓΚΙΑΤΑΣ</t>
  </si>
  <si>
    <t>Σ463223</t>
  </si>
  <si>
    <t>697,4</t>
  </si>
  <si>
    <t>1315,4</t>
  </si>
  <si>
    <t>1208-1215-1268-1209-1211-1213-1225-1246-1245-1214-1210-1212-1207</t>
  </si>
  <si>
    <t>ΡΕΠΟΥΛΗΣ</t>
  </si>
  <si>
    <t>ΑΜ387948</t>
  </si>
  <si>
    <t>661,1</t>
  </si>
  <si>
    <t>1307,1</t>
  </si>
  <si>
    <t>1215-1212-1207-1245-1225-1213-1267-1246</t>
  </si>
  <si>
    <t>ΜΠΑΚΑΛΗΣ</t>
  </si>
  <si>
    <t>ΘΕΟΧΑΡΗΣ-ΙΩΑΝΝΗΣ</t>
  </si>
  <si>
    <t>ΘΕΟΧΑΡΗΣ</t>
  </si>
  <si>
    <t>Ρ853300</t>
  </si>
  <si>
    <t>1268-1214-1208-1269-1211-1212-1207-1213-1210-1225-1245-1209</t>
  </si>
  <si>
    <t>ΜΠΙΓΕΡΗΣ</t>
  </si>
  <si>
    <t>ΑΖ744384</t>
  </si>
  <si>
    <t>1208-1209-1210-1211-1212-1213-1214-1215-1225-1245-1246</t>
  </si>
  <si>
    <t>ΚΑΡΑΛΙΓΚΑΣ</t>
  </si>
  <si>
    <t>Π559590</t>
  </si>
  <si>
    <t>1212-1210-1245-1216-1211-1208-1269-1214-1215-1209-1213-1225-1207-1246-1235</t>
  </si>
  <si>
    <t>ΜΑΣΟΥΡΑ</t>
  </si>
  <si>
    <t>ΑΙΚΑΤΕΡΙΝΗ</t>
  </si>
  <si>
    <t>ΧΡΙΣΤΟΦΟΡΟΣ</t>
  </si>
  <si>
    <t>Ξ689954</t>
  </si>
  <si>
    <t>1208-1269-1214-1268-1245-1210-1211-1212-1215</t>
  </si>
  <si>
    <t>ΚΑΡΣΑΝΙΔΗΣ</t>
  </si>
  <si>
    <t>ΑΒ448312</t>
  </si>
  <si>
    <t>722,7</t>
  </si>
  <si>
    <t>1295,7</t>
  </si>
  <si>
    <t>1267-1213-1269-1208-1214-1207-1211-1225-1268-1212-1215-1209-1210-1245-1246</t>
  </si>
  <si>
    <t>ΔΑΓΛΗΣ</t>
  </si>
  <si>
    <t>ΑΙ607310</t>
  </si>
  <si>
    <t>810,7</t>
  </si>
  <si>
    <t>1293,7</t>
  </si>
  <si>
    <t>1269-1208-1211-1245-1214-1213-1210-1212-1246</t>
  </si>
  <si>
    <t>ΔΙΜΗΖΑΣ</t>
  </si>
  <si>
    <t>ΑΗ350180</t>
  </si>
  <si>
    <t>675,4</t>
  </si>
  <si>
    <t>1293,4</t>
  </si>
  <si>
    <t>1207-1211-1214-1245-1209</t>
  </si>
  <si>
    <t>ΑΚ982540</t>
  </si>
  <si>
    <t>1212-1245-1225-1213-1207-1208-1269-1211-1214-1209-1215-1268-1246-1210</t>
  </si>
  <si>
    <t>ΜΑΝΟΥΣΗΣ</t>
  </si>
  <si>
    <t>Τ129717</t>
  </si>
  <si>
    <t>669,9</t>
  </si>
  <si>
    <t>1287,9</t>
  </si>
  <si>
    <t>1207-1208-1209-1211-1214-1215-1245-1268-1269</t>
  </si>
  <si>
    <t>ΧΡΟΝΗ</t>
  </si>
  <si>
    <t>ΑΓΓΕΛΙΚΗ</t>
  </si>
  <si>
    <t>ΑΙ797859</t>
  </si>
  <si>
    <t>666,6</t>
  </si>
  <si>
    <t>1284,6</t>
  </si>
  <si>
    <t>1246-1245-1210-1212-1211-1208-1269-1207-1209-1214-1213</t>
  </si>
  <si>
    <t>ΣΙΩΠΗΣ</t>
  </si>
  <si>
    <t>Χ390263</t>
  </si>
  <si>
    <t>696,3</t>
  </si>
  <si>
    <t>1284,3</t>
  </si>
  <si>
    <t>1213-1267-1207-1225-1208-1214-1268-1203-1269-1211-1212-1210-1245-1209-1246</t>
  </si>
  <si>
    <t>ΒΑΒΒΑΣ</t>
  </si>
  <si>
    <t>Σ751869</t>
  </si>
  <si>
    <t>665,5</t>
  </si>
  <si>
    <t>1283,5</t>
  </si>
  <si>
    <t>1213-1207-1211-1215-1214-1208-1225-1209-1210-1245</t>
  </si>
  <si>
    <t>ΣΚΙΑΔΟΠΟΥΛΟΥ</t>
  </si>
  <si>
    <t>ΗΛΙΤΣΑ</t>
  </si>
  <si>
    <t>ΑΜ484119</t>
  </si>
  <si>
    <t>663,3</t>
  </si>
  <si>
    <t>1281,3</t>
  </si>
  <si>
    <t>1211-1208-1214-1212-1210-1209-1245-1207-1213-1246-1268-1269-1215-1225-1267</t>
  </si>
  <si>
    <t>ΜΑΜΑΝΟΣ</t>
  </si>
  <si>
    <t>ΕΥΑΓΓΕΛΟΣ</t>
  </si>
  <si>
    <t>ΑΖ764454</t>
  </si>
  <si>
    <t>1212-1245-1269-1208-1211-1214-1215-1210-1213-1268-1209-1246-1225-1207</t>
  </si>
  <si>
    <t>ΑΝΤΩΝΙΑΝ</t>
  </si>
  <si>
    <t>Ρ474301</t>
  </si>
  <si>
    <t>1208-1269-1211-1214-1225-1212-1210-1245-1209-1246</t>
  </si>
  <si>
    <t>ΣΟΥΜΕΛΗ</t>
  </si>
  <si>
    <t>ΧΑΡΑ</t>
  </si>
  <si>
    <t>Ρ777177</t>
  </si>
  <si>
    <t>655,6</t>
  </si>
  <si>
    <t>1273,6</t>
  </si>
  <si>
    <t>1212-1210-1208-1214-1245-1211-1215-1209</t>
  </si>
  <si>
    <t>ΚΑΤΣΙΚΑΡΟΣ</t>
  </si>
  <si>
    <t>ΑΙ463606</t>
  </si>
  <si>
    <t>1215-1214-1269-1208-1245-1209-1210-1211-1212</t>
  </si>
  <si>
    <t>ΔΡΟΥΜΠΑΛΗΣ</t>
  </si>
  <si>
    <t>ΑΖ730325</t>
  </si>
  <si>
    <t>680,9</t>
  </si>
  <si>
    <t>1268,9</t>
  </si>
  <si>
    <t>ΚΟΚΚΑΛΗΣ</t>
  </si>
  <si>
    <t>ΑΖ247674</t>
  </si>
  <si>
    <t>1266,7</t>
  </si>
  <si>
    <t>1212-1213-1207-1225-1245-1215-1246-1214</t>
  </si>
  <si>
    <t>ΕΥΣΤΑΘΙΑΔΗΣ</t>
  </si>
  <si>
    <t>Χ390387</t>
  </si>
  <si>
    <t>1265,1</t>
  </si>
  <si>
    <t>1269-1207-1213-1215-1225-1245-1246-1212</t>
  </si>
  <si>
    <t>ΖΥΓΟΥΡΗΣ</t>
  </si>
  <si>
    <t>ΑΜ522835</t>
  </si>
  <si>
    <t>646,8</t>
  </si>
  <si>
    <t>1264,8</t>
  </si>
  <si>
    <t>1211-1214-1245-1210-1212-1209</t>
  </si>
  <si>
    <t>ΔΙΟΝΥΣΟΠΟΥΛΟΣ</t>
  </si>
  <si>
    <t>ΑΖ229871</t>
  </si>
  <si>
    <t>676,5</t>
  </si>
  <si>
    <t>1264,5</t>
  </si>
  <si>
    <t>ΣΤΑΘΟΠΟΥΛΟΣ</t>
  </si>
  <si>
    <t>ΑΓΓΕΛΟΣ</t>
  </si>
  <si>
    <t>Χ698228</t>
  </si>
  <si>
    <t>805,2</t>
  </si>
  <si>
    <t>1263,2</t>
  </si>
  <si>
    <t>1212-1210-1214-1245-1246-1211-1209-1213-1207-1225</t>
  </si>
  <si>
    <t>ΚΟΝΤΟΖΟΥΔΗΣ</t>
  </si>
  <si>
    <t>Ρ846733</t>
  </si>
  <si>
    <t>653,4</t>
  </si>
  <si>
    <t>1261,4</t>
  </si>
  <si>
    <t>1207-1208-1209-1211-1212-1213-1214-1215-1225-1245-1246-1269</t>
  </si>
  <si>
    <t>ΒΑΛΣΑΜΙΔΗΣ</t>
  </si>
  <si>
    <t>ΣΤΑΥΡΟΣ</t>
  </si>
  <si>
    <t>ΑΖ376004</t>
  </si>
  <si>
    <t>1207-1225-1213-1215-1212-1246-1245</t>
  </si>
  <si>
    <t>ΣΤΥΛΙΑΝΗ</t>
  </si>
  <si>
    <t>ΑΚ619644</t>
  </si>
  <si>
    <t>1214-1212-1268-1269-1211-1215-1209-1208-1210-1225-1213-1207-1245-1246</t>
  </si>
  <si>
    <t>ΓΙΑΝΝΙΩΤΗΣ</t>
  </si>
  <si>
    <t>Φ239168</t>
  </si>
  <si>
    <t>700,7</t>
  </si>
  <si>
    <t>1257,7</t>
  </si>
  <si>
    <t>1212-1214-1208-1211-1213-1210-1209-1245</t>
  </si>
  <si>
    <t>ΚΑΖΑΝΤΖΙΔΗΣ</t>
  </si>
  <si>
    <t>ΓΡΗΓΟΡΙΟΣ</t>
  </si>
  <si>
    <t>ΙΟΡΔΑΝΗΣ</t>
  </si>
  <si>
    <t>ΑΖ659459</t>
  </si>
  <si>
    <t>1207-1225-1213-1208-1211-1212-1214-1215-1246-1245-1209-1210</t>
  </si>
  <si>
    <t>ΑΡΒΑΝΙΤΗΣ</t>
  </si>
  <si>
    <t>ΑΖ772066</t>
  </si>
  <si>
    <t>1240,4</t>
  </si>
  <si>
    <t>1214-1207-1213-1225-1208-1211-1212-1210-1245-1209-1215-1246</t>
  </si>
  <si>
    <t>ΠΙΣΣΑΣ</t>
  </si>
  <si>
    <t>Σ921337</t>
  </si>
  <si>
    <t>651,2</t>
  </si>
  <si>
    <t>1239,2</t>
  </si>
  <si>
    <t>1268-1213-1212-1207-1225-1215-1245-1208-1269-1214-1211-1210-1209</t>
  </si>
  <si>
    <t>ΣΙΔΗΡΟΠΟΥΛΟΣ</t>
  </si>
  <si>
    <t>ΧΑΡΑΛΑΜΠΟΣ</t>
  </si>
  <si>
    <t>ΑΜ811281</t>
  </si>
  <si>
    <t>1267-1207-1213-1225-1215-1245-1246</t>
  </si>
  <si>
    <t>ΑΚ957318</t>
  </si>
  <si>
    <t>691,9</t>
  </si>
  <si>
    <t>1225,9</t>
  </si>
  <si>
    <t>1245-1212-1210</t>
  </si>
  <si>
    <t>ΑΓΓΕΛΗ</t>
  </si>
  <si>
    <t>ΕΥΑΓΓΕΛΙΑ</t>
  </si>
  <si>
    <t>Τ277132</t>
  </si>
  <si>
    <t>1220,2</t>
  </si>
  <si>
    <t>1210-1208-1209-1211-1214-1215-1245-1268-1269-1207-1213-1225-1246</t>
  </si>
  <si>
    <t>ΠΑΝΑΓΙΩΤΟΠΟΥΛΟΣ</t>
  </si>
  <si>
    <t>ΑΝ501704</t>
  </si>
  <si>
    <t>711,7</t>
  </si>
  <si>
    <t>1217,7</t>
  </si>
  <si>
    <t>ΛΥΚΟΓΙΑΝΝΗΣ</t>
  </si>
  <si>
    <t>ΣΤΕΦΑΝΟΣ</t>
  </si>
  <si>
    <t>Τ235993</t>
  </si>
  <si>
    <t>654,5</t>
  </si>
  <si>
    <t>1214,5</t>
  </si>
  <si>
    <t>1215-1212-1245</t>
  </si>
  <si>
    <t>ΜΠΕΣΚΟΣ</t>
  </si>
  <si>
    <t>ΑΝ310122</t>
  </si>
  <si>
    <t>ΛΟΥΛΟΥΔΟΠΟΥΛΟΣ</t>
  </si>
  <si>
    <t>Ρ851508</t>
  </si>
  <si>
    <t>1201,3</t>
  </si>
  <si>
    <t>1268-1208-1214-1245</t>
  </si>
  <si>
    <t>ΑΜ757132</t>
  </si>
  <si>
    <t>662,2</t>
  </si>
  <si>
    <t>1194,2</t>
  </si>
  <si>
    <t>1245-1210</t>
  </si>
  <si>
    <t>ΛΙΩΛΗΣ</t>
  </si>
  <si>
    <t>ΜΙΧΑΛΗΣ</t>
  </si>
  <si>
    <t>Χ458935</t>
  </si>
  <si>
    <t>658,9</t>
  </si>
  <si>
    <t>1191,9</t>
  </si>
  <si>
    <t>1212-1210-1209-1215-1211-1214-1245</t>
  </si>
  <si>
    <t>ΓΕΡΑΣΟΠΟΥΛΟΣ</t>
  </si>
  <si>
    <t>ΣΤΕΡΓΙΟΣ</t>
  </si>
  <si>
    <t>Σ550443</t>
  </si>
  <si>
    <t>673,2</t>
  </si>
  <si>
    <t>1190,2</t>
  </si>
  <si>
    <t>1208-1209-1210-1211-1212-1214-1215-1245</t>
  </si>
  <si>
    <t>ΓΙΩΤΑΚΟΣ ΣΑΚΕΛΛΑΡΗΣ</t>
  </si>
  <si>
    <t>Χ053974</t>
  </si>
  <si>
    <t>1176,6</t>
  </si>
  <si>
    <t>1212-1210-1215-1209-1208-1269-1268-1245-1225-1211</t>
  </si>
  <si>
    <t>ΠΑΠΑΖΑΦΕΙΡΟΠΟΥΛΟΣ</t>
  </si>
  <si>
    <t>ΑΙ221885</t>
  </si>
  <si>
    <t>667,7</t>
  </si>
  <si>
    <t>1168,7</t>
  </si>
  <si>
    <t>1245-1210-1208-1269-1211-1212-1209-1215-1246-1213-1214-1207-1225</t>
  </si>
  <si>
    <t>ΚΑΚΑΡΑΝΤΖΟΥΛΑΣ</t>
  </si>
  <si>
    <t>Χ782521</t>
  </si>
  <si>
    <t>606,1</t>
  </si>
  <si>
    <t>1153,1</t>
  </si>
  <si>
    <t>1210-1214-1215-1211-1209-1245-1212-1268-1207-1208-1213-1246-1269</t>
  </si>
  <si>
    <t>ΠΛΕΞΙΔΑΣ</t>
  </si>
  <si>
    <t>Χ103745</t>
  </si>
  <si>
    <t>1146,5</t>
  </si>
  <si>
    <t>1212-1210-1245-1211-1208-1214-1209</t>
  </si>
  <si>
    <t>ΒΑΓΕΝΑΣ</t>
  </si>
  <si>
    <t>ΑΒ392191</t>
  </si>
  <si>
    <t>1134,2</t>
  </si>
  <si>
    <t>1214-1211-1210-1212-1209-1208-1267-1245-1269</t>
  </si>
  <si>
    <t>ΒΕΡΓΟΣ</t>
  </si>
  <si>
    <t>Χ270529</t>
  </si>
  <si>
    <t>710,6</t>
  </si>
  <si>
    <t>1118,6</t>
  </si>
  <si>
    <t>1211-1214-1210-1245-1208-1212</t>
  </si>
  <si>
    <t>ΤΑΛΙΑΝΗΣ</t>
  </si>
  <si>
    <t>ΑΚ640025</t>
  </si>
  <si>
    <t>709,5</t>
  </si>
  <si>
    <t>1117,5</t>
  </si>
  <si>
    <t>ΗΛΙΑΔΗΣ</t>
  </si>
  <si>
    <t>Ρ871551</t>
  </si>
  <si>
    <t>694,1</t>
  </si>
  <si>
    <t>1116,1</t>
  </si>
  <si>
    <t>1246-1227-1270-1209-1211-1213-1212-1214-1245-1225-1207-1268-1269-1210-1215</t>
  </si>
  <si>
    <t>ΙΩΑΝΝΟΥ</t>
  </si>
  <si>
    <t>Τ178670</t>
  </si>
  <si>
    <t>656,7</t>
  </si>
  <si>
    <t>1090,7</t>
  </si>
  <si>
    <t>1212-1225-1207-1246-1211-1210-1213-1269-1214-1268-1215-1209-1245</t>
  </si>
  <si>
    <t>ΦΑΣΟΥΛΑΣ</t>
  </si>
  <si>
    <t>ΑΚ980040</t>
  </si>
  <si>
    <t>1087,1</t>
  </si>
  <si>
    <t>ΛΕΙΣΟΣ</t>
  </si>
  <si>
    <t>ΛΥΚΟΥΡΓΟΣ</t>
  </si>
  <si>
    <t>ΑΚ940194</t>
  </si>
  <si>
    <t>1267-1210-1245-1246-1211-1214-1215-1209-1225-1207-1208-1213-1212</t>
  </si>
  <si>
    <t>ΜΠΑΝΤΟΥΡΑΚΗΣ</t>
  </si>
  <si>
    <t>ΕΜΜΑΝΟΥΗΛ</t>
  </si>
  <si>
    <t>ΑΙ463001</t>
  </si>
  <si>
    <t>744,7</t>
  </si>
  <si>
    <t>1077,7</t>
  </si>
  <si>
    <t>1215-1209-1210-1212-1214-1268-1208-1269-1245-1225-1211-1207-1213-1246-1267-1203</t>
  </si>
  <si>
    <t>ΠΑΠΟΥΤΣΕΛΛΗ</t>
  </si>
  <si>
    <t>ΕΥΣΤΑΘΙΑ</t>
  </si>
  <si>
    <t>ΕΥΣΤΡΑΤΙΟΣ</t>
  </si>
  <si>
    <t>Χ419817</t>
  </si>
  <si>
    <t>1064,5</t>
  </si>
  <si>
    <t>1207-1208-1209-1210-1211-1212-1213-1214-1225-1245-1246-1269-1267</t>
  </si>
  <si>
    <t>ΕΠΕΣΛΙΔΗΣ</t>
  </si>
  <si>
    <t>Ρ943306</t>
  </si>
  <si>
    <t>851,4</t>
  </si>
  <si>
    <t>1063,4</t>
  </si>
  <si>
    <t>1213-1207-1225-1212-1245-1246-1215</t>
  </si>
  <si>
    <t>ΤΣΟΥΤΣΟΥΡΑΣ</t>
  </si>
  <si>
    <t>Φ211777</t>
  </si>
  <si>
    <t>640,2</t>
  </si>
  <si>
    <t>1055,2</t>
  </si>
  <si>
    <t>1245-1210-1212-1211-1208-1214-1209-1215</t>
  </si>
  <si>
    <t>ΚΑΛΟΓΕΡΟΠΟΥΛΟΣ</t>
  </si>
  <si>
    <t>ΑΒ780828</t>
  </si>
  <si>
    <t>1051,9</t>
  </si>
  <si>
    <t>1212-1215-1211-1214-1245-1210-1269-1209-1207-1213-1225-1246</t>
  </si>
  <si>
    <t>ΠΡΟΚΟΠΑΚΗΣ</t>
  </si>
  <si>
    <t>Φ490829</t>
  </si>
  <si>
    <t>712,8</t>
  </si>
  <si>
    <t>1050,8</t>
  </si>
  <si>
    <t>1209-1215-1212-1210-1211-1207-1208-1213-1214-1225-1246-1245</t>
  </si>
  <si>
    <t>ΙΩΑΝΝΙΔΗΣ</t>
  </si>
  <si>
    <t>Χ314375</t>
  </si>
  <si>
    <t>1267-1207-1225-1246-1213-1245-1215-1212</t>
  </si>
  <si>
    <t>ΚΟΥΡΚΟΥΝΑΣ</t>
  </si>
  <si>
    <t>ΣΕΡΑΦΕΙΜ</t>
  </si>
  <si>
    <t>Χ876226</t>
  </si>
  <si>
    <t>1038,2</t>
  </si>
  <si>
    <t>1214-1211-1210-1209-1245-1225</t>
  </si>
  <si>
    <t>ΓΙΑΝΝΟΠΟΥΛΟΣ</t>
  </si>
  <si>
    <t>ΝΕΚΤΑΡΙΟΣ</t>
  </si>
  <si>
    <t>ΑΒ051095</t>
  </si>
  <si>
    <t>1212-1210-1211-1214-1245-1209-1267</t>
  </si>
  <si>
    <t>ΒΑΣΙΛΑΚΟΣ</t>
  </si>
  <si>
    <t>ΛΕΩΝΙΔΑΣ</t>
  </si>
  <si>
    <t>Τ350226</t>
  </si>
  <si>
    <t>631,4</t>
  </si>
  <si>
    <t>1007,4</t>
  </si>
  <si>
    <t>1268-1214-1269-1211-1208-1210-1245-1215-1209-1212-1213-1207-1225-1246</t>
  </si>
  <si>
    <t>ΚΑΡΥΩΤΗΣ</t>
  </si>
  <si>
    <t>ΤΗΛΕΜΑΧΟΣ</t>
  </si>
  <si>
    <t>ΑΙ281272</t>
  </si>
  <si>
    <t>1005,5</t>
  </si>
  <si>
    <t>1208-1211-1214-1212-1210-1245-1209-1215</t>
  </si>
  <si>
    <t>ΜΕΡΕΝΤΙΤΗ</t>
  </si>
  <si>
    <t>Ρ851776</t>
  </si>
  <si>
    <t>729,3</t>
  </si>
  <si>
    <t>1002,3</t>
  </si>
  <si>
    <t>1207-1212-1213-1225-1245-1246</t>
  </si>
  <si>
    <t>ΛΙΟΛΙΟΣ</t>
  </si>
  <si>
    <t>ΒΗΣΣΑΡΙΩΝ</t>
  </si>
  <si>
    <t>ΑΧΙΛΛΕΥΣ</t>
  </si>
  <si>
    <t>Σ956460</t>
  </si>
  <si>
    <t>686,4</t>
  </si>
  <si>
    <t>996,4</t>
  </si>
  <si>
    <t>1208-1210-1211-1214-1215-1209-1245-1246</t>
  </si>
  <si>
    <t>ΝΑΤΣΙΑΣ</t>
  </si>
  <si>
    <t>ΑΑ380766</t>
  </si>
  <si>
    <t>753,5</t>
  </si>
  <si>
    <t>993,5</t>
  </si>
  <si>
    <t>1207-1209-1210-1211-1212-1213-1214-1245</t>
  </si>
  <si>
    <t>ΣΤΑΜΟΥΛΗΣ</t>
  </si>
  <si>
    <t>Π981458</t>
  </si>
  <si>
    <t>1225-1215-1213-1245-1207-1212-1246</t>
  </si>
  <si>
    <t>ΠΑΝΑΓΟΠΟΥΛΟΣ</t>
  </si>
  <si>
    <t>ΑΚ340048</t>
  </si>
  <si>
    <t>984,2</t>
  </si>
  <si>
    <t>1245-1212-1267</t>
  </si>
  <si>
    <t>ΣΚΙΑΔΑΣ</t>
  </si>
  <si>
    <t>ΑΑ314435</t>
  </si>
  <si>
    <t>713,9</t>
  </si>
  <si>
    <t>981,9</t>
  </si>
  <si>
    <t>1245-1210-1212-1214-1215-1211-1209-1246-1208-1207-1225-1213</t>
  </si>
  <si>
    <t>ΠΑΠΑΝΔΡΕΟΥ</t>
  </si>
  <si>
    <t>ΕΥΓΕΝΙΑ</t>
  </si>
  <si>
    <t>Π526933</t>
  </si>
  <si>
    <t>679,8</t>
  </si>
  <si>
    <t>970,8</t>
  </si>
  <si>
    <t>1245-1210-1212-1211-1214-1209</t>
  </si>
  <si>
    <t>ΚΑΤΣΙΓΙΑΝΝΗΣ</t>
  </si>
  <si>
    <t>Χ800626</t>
  </si>
  <si>
    <t>968,4</t>
  </si>
  <si>
    <t>ΥΦΑΝΤΙΔΗΣ</t>
  </si>
  <si>
    <t>ΑΗ786658</t>
  </si>
  <si>
    <t>787,6</t>
  </si>
  <si>
    <t>967,6</t>
  </si>
  <si>
    <t>1269-1246-1225-1208-1209-1211-1213-1214-1207-1212-1245</t>
  </si>
  <si>
    <t>ΠΡΑΝΤΑΛΟΣ</t>
  </si>
  <si>
    <t>ΑΚ627716</t>
  </si>
  <si>
    <t>965,3</t>
  </si>
  <si>
    <t>1212-1245-1215-1207-1225-1246-1208-1209-1210-1211-1213-1214</t>
  </si>
  <si>
    <t>ΚΑΤΣΗΣ</t>
  </si>
  <si>
    <t>ΒΑΣΙΛΑΚΗΣ</t>
  </si>
  <si>
    <t>ΓΙΩΡΓΟΣ</t>
  </si>
  <si>
    <t>ΑΚ828796</t>
  </si>
  <si>
    <t>956,4</t>
  </si>
  <si>
    <t>1212-1210-1207-1214-1245-1211-1225-1213-1246-1267</t>
  </si>
  <si>
    <t>ΚΩΣΤΟΠΟΥΛΟΣ</t>
  </si>
  <si>
    <t>ΑΜ328023</t>
  </si>
  <si>
    <t>1210-1245-1209-1212-1214-1211-1213-1225-1207-1246</t>
  </si>
  <si>
    <t>ΛΟΥΤΟΣ</t>
  </si>
  <si>
    <t>ΑΖ544211</t>
  </si>
  <si>
    <t>1212-1245-1210-1214-1211-1213-1207-1225-1209-1246</t>
  </si>
  <si>
    <t>ΚΑΡΑΚΑΣΗΣ</t>
  </si>
  <si>
    <t>ΣΤΥΛΙΑΝΟΣ</t>
  </si>
  <si>
    <t>ΑΑ427284</t>
  </si>
  <si>
    <t>784,3</t>
  </si>
  <si>
    <t>945,3</t>
  </si>
  <si>
    <t>1208-1269-1211-1209-1268-1214-1212-1213-1225-1207-1210-1246-1245</t>
  </si>
  <si>
    <t>ΔΕΔΙΚΟΥΣΗΣ</t>
  </si>
  <si>
    <t>ΑΣΤΕΡΙΟΣ</t>
  </si>
  <si>
    <t>Χ414197</t>
  </si>
  <si>
    <t>689,7</t>
  </si>
  <si>
    <t>939,7</t>
  </si>
  <si>
    <t>1208-1212-1213-1245-1267</t>
  </si>
  <si>
    <t>ΔΙΔΑΣΚΑΛΟΥ</t>
  </si>
  <si>
    <t>Χ785566</t>
  </si>
  <si>
    <t>614,9</t>
  </si>
  <si>
    <t>933,9</t>
  </si>
  <si>
    <t>1246-1212-1209-1210-1211-1213-1208-1207-1214-1215-1245-1268-1269</t>
  </si>
  <si>
    <t>ΔΗΜΗΤΡΑΚΗΣ</t>
  </si>
  <si>
    <t>Χ112126</t>
  </si>
  <si>
    <t>926,7</t>
  </si>
  <si>
    <t>1209-1210-1211-1212-1214-1215-1245</t>
  </si>
  <si>
    <t>ΖΑΚΚΑ</t>
  </si>
  <si>
    <t>ΑΕ437819</t>
  </si>
  <si>
    <t>1211-1210-1209-1214-1245-1207-1213-1212-1225-1246</t>
  </si>
  <si>
    <t>ΤΣΑΠΑΛΟΣ</t>
  </si>
  <si>
    <t>Χ801359</t>
  </si>
  <si>
    <t>738,1</t>
  </si>
  <si>
    <t>917,1</t>
  </si>
  <si>
    <t>1212-1210-1214-1209-1211-1213-1207-1225-1245-1246</t>
  </si>
  <si>
    <t>ΠΑΠΟΥΛΙΑ</t>
  </si>
  <si>
    <t>ΔΗΜΗΤΡΑ-ΑΙΚΑΤΕΡΙΝΗ</t>
  </si>
  <si>
    <t>ΑΜ548499</t>
  </si>
  <si>
    <t>687,5</t>
  </si>
  <si>
    <t>913,5</t>
  </si>
  <si>
    <t>1212-1210-1245-1211-1208-1214-1268-1207-1267-1213</t>
  </si>
  <si>
    <t>ΓΑΒΡΙΛΙΑΔΗΣ</t>
  </si>
  <si>
    <t>ΑΚ009833</t>
  </si>
  <si>
    <t>707,3</t>
  </si>
  <si>
    <t>896,3</t>
  </si>
  <si>
    <t>1209-1210-1211-1212-1245</t>
  </si>
  <si>
    <t>ΚΟΥΙΜΤΣΟΓΛΟΥ</t>
  </si>
  <si>
    <t>ΑΒ448490</t>
  </si>
  <si>
    <t>833,8</t>
  </si>
  <si>
    <t>893,8</t>
  </si>
  <si>
    <t>1213-1225-1208-1212-1214-1211-1210-1245-1209-1246</t>
  </si>
  <si>
    <t>ΚΡΟΜΛΙΔΟΥ</t>
  </si>
  <si>
    <t>Χ393085</t>
  </si>
  <si>
    <t>763,4</t>
  </si>
  <si>
    <t>886,4</t>
  </si>
  <si>
    <t>1267-1214-1211-1207-1213-1225-1210-1212-1209-1215-1245</t>
  </si>
  <si>
    <t>ΜΠΙΝΤΖΙΟΣ</t>
  </si>
  <si>
    <t>ΔΗΜΗΤΡΙΟΣ ΜΑΡΙΝΟΣ</t>
  </si>
  <si>
    <t>ΑΖ725927</t>
  </si>
  <si>
    <t>1210-1245-1212-1214-1211-1209-1213-1207-1225</t>
  </si>
  <si>
    <t>ΤΣΑΒΑΛΙΑΣ</t>
  </si>
  <si>
    <t>ΔΗΜΗΤΡΗΣ</t>
  </si>
  <si>
    <t>ΑΚ497167</t>
  </si>
  <si>
    <t>1211-1212-1213-1215-1225-1245-1214-1210-1208-1207-1209</t>
  </si>
  <si>
    <t>ΠΟΛΙΤΗΣ</t>
  </si>
  <si>
    <t>ΒΑΣΙΛΗΣ</t>
  </si>
  <si>
    <t>Χ533674</t>
  </si>
  <si>
    <t>877,1</t>
  </si>
  <si>
    <t>1212-1210-1211-1245-1208-1268-1207-1213-1209</t>
  </si>
  <si>
    <t>ΓΟΛΟΒΑΝΗΣ</t>
  </si>
  <si>
    <t>Φ250977</t>
  </si>
  <si>
    <t>872,4</t>
  </si>
  <si>
    <t>1209-1212-1214-1215-1267-1225-1210-1213-1211-1203-1268-1207-1245-1246-1208-1269</t>
  </si>
  <si>
    <t>ΑΚ367563</t>
  </si>
  <si>
    <t>ΧΑΤΖΗΕΡΓΑΤΗΣ</t>
  </si>
  <si>
    <t>ΣΑΒΒΑΣ</t>
  </si>
  <si>
    <t>Φ321624</t>
  </si>
  <si>
    <t>866,4</t>
  </si>
  <si>
    <t>1211-1214-1208-1210-1212-1245-1268-1209-1215</t>
  </si>
  <si>
    <t>ΒΟΥΛΓΑΡΑΚΗΣ</t>
  </si>
  <si>
    <t>ΑΝ957119</t>
  </si>
  <si>
    <t>850,2</t>
  </si>
  <si>
    <t>1246-1207-1209-1210-1211-1212-1213-1214-1225-1245</t>
  </si>
  <si>
    <t>ΚΑΡΜΠΑΛΙΩΤΗΣ</t>
  </si>
  <si>
    <t>ΑΚ957805</t>
  </si>
  <si>
    <t>837,9</t>
  </si>
  <si>
    <t>ΤΕΛΟ</t>
  </si>
  <si>
    <t>ΣΕΒΑΣΤΗ</t>
  </si>
  <si>
    <t>ΓΙΑΝΙ</t>
  </si>
  <si>
    <t>ΑΙ353982</t>
  </si>
  <si>
    <t>765,6</t>
  </si>
  <si>
    <t>835,6</t>
  </si>
  <si>
    <t>1269-1246-1245-1208-1209-1210-1211-1214-1215-1207-1213-1225</t>
  </si>
  <si>
    <t>ΓΚΕΚΑΣ</t>
  </si>
  <si>
    <t>ΑΑ432878</t>
  </si>
  <si>
    <t>699,6</t>
  </si>
  <si>
    <t>827,6</t>
  </si>
  <si>
    <t>1208-1269-1211-1214-1267-1212-1209-1210-1215-1245</t>
  </si>
  <si>
    <t>ΚΟΥΤΣΙΟΥΜΠΗΣ</t>
  </si>
  <si>
    <t>Φ435534</t>
  </si>
  <si>
    <t>668,8</t>
  </si>
  <si>
    <t>824,8</t>
  </si>
  <si>
    <t>1245-1246-1215-1209-1208-1211-1207-1212-1213-1214-1225</t>
  </si>
  <si>
    <t>ΓΕΡΟΠΑΥΛΟΥ</t>
  </si>
  <si>
    <t>ΔΙΟΜΗΔΗΣ</t>
  </si>
  <si>
    <t>ΑΚ931254</t>
  </si>
  <si>
    <t>824,3</t>
  </si>
  <si>
    <t>1207-1213-1225-1208-1211-1214-1268-1210-1245-1246-1212-1209</t>
  </si>
  <si>
    <t>ΚΑΓΙΑ</t>
  </si>
  <si>
    <t>ΑΛΕΞΑΝΤΕΡ</t>
  </si>
  <si>
    <t>ΑΝ363396</t>
  </si>
  <si>
    <t>1208-1211-1267-1214-1212-1246-1225-1245-1209</t>
  </si>
  <si>
    <t>ΤΣΑΡΚΟΣ</t>
  </si>
  <si>
    <t>Σ775249</t>
  </si>
  <si>
    <t>814,4</t>
  </si>
  <si>
    <t>1210-1212-1245-1214-1211-1213</t>
  </si>
  <si>
    <t>ΜΠΟΥΡΓΟΣ</t>
  </si>
  <si>
    <t>ΑΙ267753</t>
  </si>
  <si>
    <t>652,3</t>
  </si>
  <si>
    <t>813,3</t>
  </si>
  <si>
    <t>1212-1207-1213-1225-1245-1246-1214-1268-1269-1211-1210-1208-1209-1215</t>
  </si>
  <si>
    <t>ΓΙΑΟΥΖΑΚΗΣ</t>
  </si>
  <si>
    <t>ΑΙ947269</t>
  </si>
  <si>
    <t>650,1</t>
  </si>
  <si>
    <t>811,1</t>
  </si>
  <si>
    <t>1209-1215-1212-1210-1211-1245-1214</t>
  </si>
  <si>
    <t>ΑΚΡΙΒΟΥΣΗ</t>
  </si>
  <si>
    <t>ΑΝΘΗ</t>
  </si>
  <si>
    <t>Σ916130</t>
  </si>
  <si>
    <t>808,1</t>
  </si>
  <si>
    <t>1245-1210-1212-1211-1209-1214</t>
  </si>
  <si>
    <t>ΧΙΟΝΑΣ</t>
  </si>
  <si>
    <t>ΑΙ835422</t>
  </si>
  <si>
    <t>802,2</t>
  </si>
  <si>
    <t>1208-1211-1214-1268-1269-1225-1207-1212-1213-1245-1210-1209-1215-1246</t>
  </si>
  <si>
    <t>ΓΙΩΤΑΣ</t>
  </si>
  <si>
    <t>ΑΧΙΛΛΕΑΣ</t>
  </si>
  <si>
    <t>Χ877245</t>
  </si>
  <si>
    <t>1214-1208-1211-1268-1209-1210-1212-1215-1207-1245-1246-1213</t>
  </si>
  <si>
    <t>ΠΑΡΙΑΝΟΣ</t>
  </si>
  <si>
    <t>ΑΜ302312</t>
  </si>
  <si>
    <t>801,4</t>
  </si>
  <si>
    <t>1214-1210-1208-1209-1212-1246-1245</t>
  </si>
  <si>
    <t>ΠΑΤΣΙΑΣ</t>
  </si>
  <si>
    <t>ΕΥΘΥΜΙΟΣ</t>
  </si>
  <si>
    <t>Σ977346</t>
  </si>
  <si>
    <t>1214-1208-1211-1207-1209-1210-1212-1213-1215-1225-1245-1246-1268-1269</t>
  </si>
  <si>
    <t>ΤΣΕΛΙΚΗΣ</t>
  </si>
  <si>
    <t>ΑΙ856988</t>
  </si>
  <si>
    <t>639,1</t>
  </si>
  <si>
    <t>800,1</t>
  </si>
  <si>
    <t>1211-1208-1214-1269-1267-1213-1225-1207-1209-1210-1212-1246-1245</t>
  </si>
  <si>
    <t>ΜΕΡΡΑ</t>
  </si>
  <si>
    <t>ΑΖ480238</t>
  </si>
  <si>
    <t>768,9</t>
  </si>
  <si>
    <t>798,9</t>
  </si>
  <si>
    <t>1211-1214-1212-1210-1245-1213-1207-1225-1209-1208-1269-1246-1268-1267-1215-1203</t>
  </si>
  <si>
    <t>ΑΣΑΝΑΚΗΣ</t>
  </si>
  <si>
    <t>ΑΥΓΟΥΣΤΙΝΟΣ</t>
  </si>
  <si>
    <t>Χ394249</t>
  </si>
  <si>
    <t>797,1</t>
  </si>
  <si>
    <t>1267-1268-1212-1245-1215</t>
  </si>
  <si>
    <t>ΝΙΚΟΛΑΟΥ</t>
  </si>
  <si>
    <t>Χ795739</t>
  </si>
  <si>
    <t>1212-1209-1210-1208-1214-1211-1245</t>
  </si>
  <si>
    <t>ΕΛΠΑΣΙΔΟΥ</t>
  </si>
  <si>
    <t>ΑΚ670875</t>
  </si>
  <si>
    <t>762,3</t>
  </si>
  <si>
    <t>792,3</t>
  </si>
  <si>
    <t>1209-1211-1214-1245-1210-1212-1246-1225-1207-1213</t>
  </si>
  <si>
    <t>ΑΗ212710</t>
  </si>
  <si>
    <t>786,8</t>
  </si>
  <si>
    <t>1267-1209-1210-1213-1212-1211-1245-1246</t>
  </si>
  <si>
    <t>ΧΟΡΤΟΜΑΡΗΣ</t>
  </si>
  <si>
    <t>Χ470971</t>
  </si>
  <si>
    <t>701,8</t>
  </si>
  <si>
    <t>785,8</t>
  </si>
  <si>
    <t>1207-1245-1212-1213-1225-1246-1268-1214-1215-1211-1209-1208-1210-1269</t>
  </si>
  <si>
    <t>ΚΑΡΑΚΕΛΗΣ</t>
  </si>
  <si>
    <t>Χ987435</t>
  </si>
  <si>
    <t>708,4</t>
  </si>
  <si>
    <t>785,4</t>
  </si>
  <si>
    <t>1267-1210-1208-1269-1209-1211-1214-1245-1212-1246-1213-1225-1207</t>
  </si>
  <si>
    <t>Χ296573</t>
  </si>
  <si>
    <t>778,5</t>
  </si>
  <si>
    <t>1207-1225-1209-1210-1245-1212-1213-1211-1208-1214-1246</t>
  </si>
  <si>
    <t>ΤΣΙΝΤΖΟΣ</t>
  </si>
  <si>
    <t>ΑΝ512397</t>
  </si>
  <si>
    <t>641,3</t>
  </si>
  <si>
    <t>774,3</t>
  </si>
  <si>
    <t>ΠΑΛΑΒΟΥΖΗΣ</t>
  </si>
  <si>
    <t>ΜΟΣΧΟΣ</t>
  </si>
  <si>
    <t>Χ043696</t>
  </si>
  <si>
    <t>635,8</t>
  </si>
  <si>
    <t>772,8</t>
  </si>
  <si>
    <t>ΚΟΚΚΟΣ</t>
  </si>
  <si>
    <t>Χ792131</t>
  </si>
  <si>
    <t>770,7</t>
  </si>
  <si>
    <t>1245-1210-1209-1211-1214-1212</t>
  </si>
  <si>
    <t>ΣΚΕΝΔΕΡΗΣ</t>
  </si>
  <si>
    <t>ΑΒ 113549</t>
  </si>
  <si>
    <t>769,9</t>
  </si>
  <si>
    <t>1212-1245-1213-1207-1246-1225</t>
  </si>
  <si>
    <t>ΤΙΓΚΑ</t>
  </si>
  <si>
    <t>ΑΝΘΟΥΛΑ</t>
  </si>
  <si>
    <t>Σ786529</t>
  </si>
  <si>
    <t>1212-1210-1214-1245-1211-1213-1208-1207-1225-1246-1209</t>
  </si>
  <si>
    <t>ΓΕΩΡΓΟΠΟΥΛΟΥ</t>
  </si>
  <si>
    <t>ΠΟΛΥΞΕΝΗ</t>
  </si>
  <si>
    <t>ΑΒ866389</t>
  </si>
  <si>
    <t>767,4</t>
  </si>
  <si>
    <t>1215-1209-1208-1269-1211-1213-1225-1207-1246-1210-1214-1268-1212-1245</t>
  </si>
  <si>
    <t>ΠΕΝΤΣΙΟΣ</t>
  </si>
  <si>
    <t>ΑΕ374393</t>
  </si>
  <si>
    <t>1207-1208-1209-1210-1211-1212-1213-1214-1215-1225-1245-1246-1268-1269-1267-1203</t>
  </si>
  <si>
    <t>ΠΑΝΑΓΙΩΤΙΔΗΣ</t>
  </si>
  <si>
    <t>Χ342837</t>
  </si>
  <si>
    <t>763,7</t>
  </si>
  <si>
    <t>1212-1245-1213-1207-1225</t>
  </si>
  <si>
    <t>ΓΙΑΝΝΟΥΛΗΣ</t>
  </si>
  <si>
    <t>Χ801638</t>
  </si>
  <si>
    <t>757,1</t>
  </si>
  <si>
    <t>ΑΗ360117</t>
  </si>
  <si>
    <t>755,7</t>
  </si>
  <si>
    <t>1213-1267-1207-1225-1212-1245-1246</t>
  </si>
  <si>
    <t>ΤΟΥΛΙΟΠΟΥΛΟΥ</t>
  </si>
  <si>
    <t>ΚΩΝΣΤΑΝΤΙΝΙΑ</t>
  </si>
  <si>
    <t>ΦΙΛΟΠΟΙΜΗΝ</t>
  </si>
  <si>
    <t>ΑΖ791571</t>
  </si>
  <si>
    <t>1211-1269-1210-1245-1209-1212</t>
  </si>
  <si>
    <t>ΗΛΙΟΠΟΥΛΟΣ</t>
  </si>
  <si>
    <t>ΜΑΡΙΟΣ</t>
  </si>
  <si>
    <t>ΑΝ268078</t>
  </si>
  <si>
    <t>753,6</t>
  </si>
  <si>
    <t>1212-1211-1214-1210-1209-1245-1213-1225</t>
  </si>
  <si>
    <t>ΠΑΠΑΓΙΩΤΗΣ</t>
  </si>
  <si>
    <t>ΑΛΚΙΒΙΑΔΗΣ</t>
  </si>
  <si>
    <t>ΑΜ369209</t>
  </si>
  <si>
    <t>751,8</t>
  </si>
  <si>
    <t>1208-1211-1214-1213-1207-1246-1212-1209-1225-1245</t>
  </si>
  <si>
    <t>ΤΑΣΙΟΣ</t>
  </si>
  <si>
    <t>ΑΕ799290</t>
  </si>
  <si>
    <t>749,7</t>
  </si>
  <si>
    <t>1214-1268-1208-1269-1211-1212-1209-1245</t>
  </si>
  <si>
    <t>ΣΑΜΑΡΤΖΗΣ</t>
  </si>
  <si>
    <t>ΑΑ024666</t>
  </si>
  <si>
    <t>1212-1245-1210-1211-1214-1209-1213-1225-1246-1207-1267</t>
  </si>
  <si>
    <t>ΚΑΡΑΒΕΛΑΚΗΣ</t>
  </si>
  <si>
    <t>ΑΒ964523</t>
  </si>
  <si>
    <t>747,2</t>
  </si>
  <si>
    <t>1212-1209-1215-1211-1210-1246-1269-1268-1208-1214-1245-1225-1207-1213</t>
  </si>
  <si>
    <t>ΚΑΨΗΣ</t>
  </si>
  <si>
    <t>ΛΥΜΠΕΡΗΣ</t>
  </si>
  <si>
    <t>ΑΕ253231</t>
  </si>
  <si>
    <t>743,9</t>
  </si>
  <si>
    <t>1245-1210-1211-1212-1214-1209-1207-1213-1225-1246</t>
  </si>
  <si>
    <t>ΚΥΡΙΑΚΙΔΗΣ</t>
  </si>
  <si>
    <t>ΑΖ296301</t>
  </si>
  <si>
    <t>1207-1214-1215-1209-1269-1208-1268-1246-1213-1211-1210-1212-1225-1245</t>
  </si>
  <si>
    <t>ΓΕΩΡΓΑΡΗΣ</t>
  </si>
  <si>
    <t>Χ898652</t>
  </si>
  <si>
    <t>738,6</t>
  </si>
  <si>
    <t>1210-1212-1245-1211-1214-1209-1208</t>
  </si>
  <si>
    <t>ΣΥΡΙΟΣ</t>
  </si>
  <si>
    <t>ΑΗ732919</t>
  </si>
  <si>
    <t>738,4</t>
  </si>
  <si>
    <t>ΚΩΣΤΟΠΟΥΛΟΥ</t>
  </si>
  <si>
    <t>ΙΩΑΝΝΑ</t>
  </si>
  <si>
    <t>ΑΜ311830</t>
  </si>
  <si>
    <t>737,3</t>
  </si>
  <si>
    <t>1212-1267-1210-1209-1211-1214-1245-1208-1207-1213-1225-1246</t>
  </si>
  <si>
    <t>ΤΕΡΖΗΣ</t>
  </si>
  <si>
    <t>ΑΕ655730</t>
  </si>
  <si>
    <t>734,2</t>
  </si>
  <si>
    <t>1207-1208-1209-1210-1211-1212-1213-1214-1215-1225-1245-1246-1269</t>
  </si>
  <si>
    <t>ΒΟΓΛΙΔΗΣ</t>
  </si>
  <si>
    <t>ΑΒ867946</t>
  </si>
  <si>
    <t>702,9</t>
  </si>
  <si>
    <t>732,9</t>
  </si>
  <si>
    <t>1213-1211-1214-1207-1225-1209-1210-1245-1212</t>
  </si>
  <si>
    <t>ΑΠΟΣΤΟΛΟΣ - ΓΕΩΡΓΙΟΣ</t>
  </si>
  <si>
    <t>ΑΒ617480</t>
  </si>
  <si>
    <t>1245-1209-1211-1212-1210-1213-1214-1225-1246</t>
  </si>
  <si>
    <t>ΣΑΚΕΛΛΑΡΙΔΗΣ</t>
  </si>
  <si>
    <t>ΑΑ320587</t>
  </si>
  <si>
    <t>731,8</t>
  </si>
  <si>
    <t>1208-1207-1210-1211-1214-1268-1269-1225-1212-1209-1213-1215-1245-1246</t>
  </si>
  <si>
    <t>ΜΩΥΣΙΔΗΣ</t>
  </si>
  <si>
    <t>ΑΖ695907</t>
  </si>
  <si>
    <t>731,5</t>
  </si>
  <si>
    <t>ΚΟΚΚΙΝΟΣ</t>
  </si>
  <si>
    <t>ΞΕΝΟΦΩΝ</t>
  </si>
  <si>
    <t>ΑΗ352137</t>
  </si>
  <si>
    <t>1207-1213-1225-1246-1245</t>
  </si>
  <si>
    <t>Χ848658</t>
  </si>
  <si>
    <t>724,8</t>
  </si>
  <si>
    <t>ΜΑΝΩΛΗΣ</t>
  </si>
  <si>
    <t>Χ061898</t>
  </si>
  <si>
    <t>ΧΡΥΣΟΣΤΟΜΟΣ</t>
  </si>
  <si>
    <t>ΜΙΧΑΗΛ-ΧΑΡΑΛΑΜΠΟΣ</t>
  </si>
  <si>
    <t>ΑΚ804877</t>
  </si>
  <si>
    <t>717,7</t>
  </si>
  <si>
    <t>1212-1245-1267</t>
  </si>
  <si>
    <t>ΤΣΙΛΗΣ</t>
  </si>
  <si>
    <t>ΣΥΜΕΩΝ</t>
  </si>
  <si>
    <t>Χ848996</t>
  </si>
  <si>
    <t>717,5</t>
  </si>
  <si>
    <t>1213-1207-1211-1214-1225-1212-1210-1245-1209-1246</t>
  </si>
  <si>
    <t>ΣΑΓΑΝΗΣ</t>
  </si>
  <si>
    <t>ΑΒ092392</t>
  </si>
  <si>
    <t>1212-1215-1209-1210-1208-1214-1213-1245-1211-1207-1225</t>
  </si>
  <si>
    <t>ΠΕΤΣΗΣ</t>
  </si>
  <si>
    <t>Χ177381</t>
  </si>
  <si>
    <t>717,4</t>
  </si>
  <si>
    <t>1207-1208-1209-1210-1211-1212-1214-1225-1245</t>
  </si>
  <si>
    <t>ΤΟΚΑΣ</t>
  </si>
  <si>
    <t>Χ840826</t>
  </si>
  <si>
    <t>1213-1207-1225-1246-1245-1267-1212</t>
  </si>
  <si>
    <t>ΒΑΙΟΠΟΥΛΟΣ</t>
  </si>
  <si>
    <t>ΑΜ312274</t>
  </si>
  <si>
    <t>1212-1267-1207-1213-1245</t>
  </si>
  <si>
    <t>ΓΚΟΡΟΓΙΑΣ</t>
  </si>
  <si>
    <t>ΑΒ999390</t>
  </si>
  <si>
    <t>713,1</t>
  </si>
  <si>
    <t>1208-1211-1212-1213-1214-1245-1246-1207</t>
  </si>
  <si>
    <t>ΓΕΡΑΣΙΜΟΣ</t>
  </si>
  <si>
    <t>BIKATOΣ</t>
  </si>
  <si>
    <t>ΘΕΟΦΑΝΗΣ</t>
  </si>
  <si>
    <t>ΑΕ225283</t>
  </si>
  <si>
    <t>1212-1210-1246-1245-1211-1208-1209</t>
  </si>
  <si>
    <t>ΝΕΣΤΟΡΙΔΗ</t>
  </si>
  <si>
    <t>ΧΡΙΣΤΙΝΑ</t>
  </si>
  <si>
    <t>Τ273589</t>
  </si>
  <si>
    <t>708,7</t>
  </si>
  <si>
    <t>1212-1267-1209-1245-1211-1214</t>
  </si>
  <si>
    <t>ΣΟΥΒΑΤΖΙΔΑΚΗΣ</t>
  </si>
  <si>
    <t>Φ354043</t>
  </si>
  <si>
    <t>705,4</t>
  </si>
  <si>
    <t>1212-1210-1245-1209-1207-1211-1213-1214</t>
  </si>
  <si>
    <t>ΓΚΑΓΚΑΣΟΥΛΗΣ</t>
  </si>
  <si>
    <t>ΑΕ125417</t>
  </si>
  <si>
    <t>1207-1225-1213-1212-1245-1246</t>
  </si>
  <si>
    <t>ΠΟΥΛΙΟΣ</t>
  </si>
  <si>
    <t>Τ354408</t>
  </si>
  <si>
    <t>695,1</t>
  </si>
  <si>
    <t>1212-1210-1214-1211-1245-1268</t>
  </si>
  <si>
    <t>ΜΑΛΛΙΟΣ</t>
  </si>
  <si>
    <t>ΑΒ393773</t>
  </si>
  <si>
    <t>664,4</t>
  </si>
  <si>
    <t>694,4</t>
  </si>
  <si>
    <t>ΜΑΓΕΙΡΑΣ</t>
  </si>
  <si>
    <t>ΑΒ403456</t>
  </si>
  <si>
    <t>693,2</t>
  </si>
  <si>
    <t>ΔΟΥΣΗΣ</t>
  </si>
  <si>
    <t>ΕΥΣΤΑΘΙΟΣ</t>
  </si>
  <si>
    <t>Χ179377</t>
  </si>
  <si>
    <t>691,1</t>
  </si>
  <si>
    <t>1208-1209-1210-1211-1212-1214-1245-1267-1269</t>
  </si>
  <si>
    <t>ΠΑΠΑΝΔΡΕΟΠΟΥΛΟΣ</t>
  </si>
  <si>
    <t>ΑΗ052718</t>
  </si>
  <si>
    <t>686,7</t>
  </si>
  <si>
    <t>1212-1210-1208-1245-1211-1214-1209</t>
  </si>
  <si>
    <t>Τ237456</t>
  </si>
  <si>
    <t>685,1</t>
  </si>
  <si>
    <t>ΒΟΥΛΓΑΡΗΣ</t>
  </si>
  <si>
    <t>ΑΑ768703</t>
  </si>
  <si>
    <t>681,2</t>
  </si>
  <si>
    <t>1210-1211-1212-1214-1245</t>
  </si>
  <si>
    <t>ΜΑΥΡΟΜΑΤΗΣ</t>
  </si>
  <si>
    <t>ΗΡΑΚΛΗΣ</t>
  </si>
  <si>
    <t>ΑΖ857600</t>
  </si>
  <si>
    <t>680,1</t>
  </si>
  <si>
    <t>1209-1211-1214-1245</t>
  </si>
  <si>
    <t>ΑΑ967265</t>
  </si>
  <si>
    <t>1211-1213-1268-1225-1210-1212-1267-1245-1214-1215-1207-1209-1269-1246-1208-1203</t>
  </si>
  <si>
    <t>Βρόντος</t>
  </si>
  <si>
    <t>Κωνσταντίνος</t>
  </si>
  <si>
    <t>Μιχάλης</t>
  </si>
  <si>
    <t>ΑΙ090146</t>
  </si>
  <si>
    <t>ΜΑΡΚΟΥ</t>
  </si>
  <si>
    <t>ΑΕ752982</t>
  </si>
  <si>
    <t>625,9</t>
  </si>
  <si>
    <t>675,9</t>
  </si>
  <si>
    <t>1245-1212-1210-1246-1215-1209-1270-1214-1211-1213-1207-1208-1269-1225-1268</t>
  </si>
  <si>
    <t>ΔΑΡΔΑΜΑΝΗΣ</t>
  </si>
  <si>
    <t>ΑΙ253746</t>
  </si>
  <si>
    <t>1212-1207-1213-1225-1245-1246</t>
  </si>
  <si>
    <t>ΑΚΡΙΒΟΣ</t>
  </si>
  <si>
    <t>ΚΩΝ/ΝΟΣ</t>
  </si>
  <si>
    <t>ΑΒ442865</t>
  </si>
  <si>
    <t>670,2</t>
  </si>
  <si>
    <t>1213-1207-1235-1214-1216-1225-1209-1211-1212-1246-1245-1210</t>
  </si>
  <si>
    <t>ΚΟΝΤΟΣ</t>
  </si>
  <si>
    <t>ΑΚ984153</t>
  </si>
  <si>
    <t>669,1</t>
  </si>
  <si>
    <t>1208-1269-1211-1245-1246-1209-1214-1215-1210-1268</t>
  </si>
  <si>
    <t>ΚΑΤΣΑΜΠΕΡΗ</t>
  </si>
  <si>
    <t>ΔΙΟΝΥΣΙΑ</t>
  </si>
  <si>
    <t>Σ847186</t>
  </si>
  <si>
    <t>636,9</t>
  </si>
  <si>
    <t>666,9</t>
  </si>
  <si>
    <t>1209-1210-1211-1212-1214-1245-1257-1267</t>
  </si>
  <si>
    <t>ΑΓΓΕΛΟΠΟΥΛΟΣ</t>
  </si>
  <si>
    <t>ΑΗ701066</t>
  </si>
  <si>
    <t>ΟΡΜΑΝΗΣ</t>
  </si>
  <si>
    <t>ΑΕ349541</t>
  </si>
  <si>
    <t>1213-1207-1225-1212-1246-1245</t>
  </si>
  <si>
    <t>ΣΑΜΙΩΤΗΣ</t>
  </si>
  <si>
    <t>Φ054624</t>
  </si>
  <si>
    <t>1227-1212-1245</t>
  </si>
  <si>
    <t>ΚΟΥΒΕΛΑΣ</t>
  </si>
  <si>
    <t>ΑΗ284171</t>
  </si>
  <si>
    <t>1268-1214-1208-1269-1212-1211-1210-1225-1213-1245-1215-1209-1246</t>
  </si>
  <si>
    <t>ΘΩΜΑΙΔΗΣ</t>
  </si>
  <si>
    <t>ΑΖ808559</t>
  </si>
  <si>
    <t>633,6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</si>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</sst>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5651</v>
      </c>
      <c r="C8" t="s">
        <v>13</v>
      </c>
      <c r="D8" t="s">
        <v>14</v>
      </c>
      <c r="E8" t="s">
        <v>15</v>
      </c>
      <c r="F8" t="s">
        <v>16</v>
      </c>
      <c r="G8" t="str">
        <f>"201409000399"</f>
        <v>201409000399</v>
      </c>
      <c r="H8" t="s">
        <v>17</v>
      </c>
      <c r="I8">
        <v>150</v>
      </c>
      <c r="J8">
        <v>0</v>
      </c>
      <c r="K8">
        <v>0</v>
      </c>
      <c r="L8">
        <v>200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3980</v>
      </c>
      <c r="C10" t="s">
        <v>20</v>
      </c>
      <c r="D10" t="s">
        <v>21</v>
      </c>
      <c r="E10" t="s">
        <v>22</v>
      </c>
      <c r="F10" t="s">
        <v>23</v>
      </c>
      <c r="G10" t="str">
        <f>"201410001025"</f>
        <v>201410001025</v>
      </c>
      <c r="H10" t="s">
        <v>24</v>
      </c>
      <c r="I10">
        <v>150</v>
      </c>
      <c r="J10">
        <v>0</v>
      </c>
      <c r="K10">
        <v>0</v>
      </c>
      <c r="L10">
        <v>200</v>
      </c>
      <c r="M10">
        <v>30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70</v>
      </c>
      <c r="W10">
        <v>490</v>
      </c>
      <c r="X10">
        <v>0</v>
      </c>
      <c r="Z10">
        <v>0</v>
      </c>
      <c r="AA10">
        <v>0</v>
      </c>
      <c r="AB10">
        <v>14</v>
      </c>
      <c r="AC10">
        <v>238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4532</v>
      </c>
      <c r="C12" t="s">
        <v>27</v>
      </c>
      <c r="D12" t="s">
        <v>28</v>
      </c>
      <c r="E12" t="s">
        <v>29</v>
      </c>
      <c r="F12" t="s">
        <v>30</v>
      </c>
      <c r="G12" t="str">
        <f>"201409001072"</f>
        <v>201409001072</v>
      </c>
      <c r="H12" t="s">
        <v>31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32</v>
      </c>
    </row>
    <row r="13" spans="1:30" x14ac:dyDescent="0.25">
      <c r="H13" t="s">
        <v>33</v>
      </c>
    </row>
    <row r="14" spans="1:30" x14ac:dyDescent="0.25">
      <c r="A14">
        <v>4</v>
      </c>
      <c r="B14">
        <v>3060</v>
      </c>
      <c r="C14" t="s">
        <v>34</v>
      </c>
      <c r="D14" t="s">
        <v>28</v>
      </c>
      <c r="E14" t="s">
        <v>35</v>
      </c>
      <c r="F14" t="s">
        <v>36</v>
      </c>
      <c r="G14" t="str">
        <f>"201402005647"</f>
        <v>201402005647</v>
      </c>
      <c r="H14" t="s">
        <v>37</v>
      </c>
      <c r="I14">
        <v>0</v>
      </c>
      <c r="J14">
        <v>0</v>
      </c>
      <c r="K14">
        <v>0</v>
      </c>
      <c r="L14">
        <v>260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68</v>
      </c>
      <c r="W14">
        <v>476</v>
      </c>
      <c r="X14">
        <v>0</v>
      </c>
      <c r="Z14">
        <v>0</v>
      </c>
      <c r="AA14">
        <v>0</v>
      </c>
      <c r="AB14">
        <v>16</v>
      </c>
      <c r="AC14">
        <v>272</v>
      </c>
      <c r="AD14" t="s">
        <v>38</v>
      </c>
    </row>
    <row r="15" spans="1:30" x14ac:dyDescent="0.25">
      <c r="H15" t="s">
        <v>39</v>
      </c>
    </row>
    <row r="16" spans="1:30" x14ac:dyDescent="0.25">
      <c r="A16">
        <v>5</v>
      </c>
      <c r="B16">
        <v>3478</v>
      </c>
      <c r="C16" t="s">
        <v>40</v>
      </c>
      <c r="D16" t="s">
        <v>41</v>
      </c>
      <c r="E16" t="s">
        <v>42</v>
      </c>
      <c r="F16" t="s">
        <v>43</v>
      </c>
      <c r="G16" t="str">
        <f>"201504001685"</f>
        <v>201504001685</v>
      </c>
      <c r="H16" t="s">
        <v>44</v>
      </c>
      <c r="I16">
        <v>150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45</v>
      </c>
    </row>
    <row r="17" spans="1:30" x14ac:dyDescent="0.25">
      <c r="H17" t="s">
        <v>46</v>
      </c>
    </row>
    <row r="18" spans="1:30" x14ac:dyDescent="0.25">
      <c r="A18">
        <v>6</v>
      </c>
      <c r="B18">
        <v>614</v>
      </c>
      <c r="C18" t="s">
        <v>47</v>
      </c>
      <c r="D18" t="s">
        <v>48</v>
      </c>
      <c r="E18" t="s">
        <v>49</v>
      </c>
      <c r="F18" t="s">
        <v>50</v>
      </c>
      <c r="G18" t="str">
        <f>"201511010153"</f>
        <v>201511010153</v>
      </c>
      <c r="H18" t="s">
        <v>51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56</v>
      </c>
      <c r="W18">
        <v>392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52</v>
      </c>
    </row>
    <row r="19" spans="1:30" x14ac:dyDescent="0.25">
      <c r="H19" t="s">
        <v>53</v>
      </c>
    </row>
    <row r="20" spans="1:30" x14ac:dyDescent="0.25">
      <c r="A20">
        <v>7</v>
      </c>
      <c r="B20">
        <v>5606</v>
      </c>
      <c r="C20" t="s">
        <v>54</v>
      </c>
      <c r="D20" t="s">
        <v>55</v>
      </c>
      <c r="E20" t="s">
        <v>56</v>
      </c>
      <c r="F20" t="s">
        <v>57</v>
      </c>
      <c r="G20" t="str">
        <f>"201410006142"</f>
        <v>201410006142</v>
      </c>
      <c r="H20">
        <v>803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>
        <v>1661</v>
      </c>
    </row>
    <row r="21" spans="1:30" x14ac:dyDescent="0.25">
      <c r="H21" t="s">
        <v>58</v>
      </c>
    </row>
    <row r="22" spans="1:30" x14ac:dyDescent="0.25">
      <c r="A22">
        <v>8</v>
      </c>
      <c r="B22">
        <v>2078</v>
      </c>
      <c r="C22" t="s">
        <v>59</v>
      </c>
      <c r="D22" t="s">
        <v>60</v>
      </c>
      <c r="E22" t="s">
        <v>21</v>
      </c>
      <c r="F22" t="s">
        <v>61</v>
      </c>
      <c r="G22" t="str">
        <f>"201402011220"</f>
        <v>201402011220</v>
      </c>
      <c r="H22" t="s">
        <v>62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30</v>
      </c>
      <c r="P22">
        <v>0</v>
      </c>
      <c r="Q22">
        <v>30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63</v>
      </c>
    </row>
    <row r="23" spans="1:30" x14ac:dyDescent="0.25">
      <c r="H23" t="s">
        <v>64</v>
      </c>
    </row>
    <row r="24" spans="1:30" x14ac:dyDescent="0.25">
      <c r="A24">
        <v>9</v>
      </c>
      <c r="B24">
        <v>4266</v>
      </c>
      <c r="C24" t="s">
        <v>65</v>
      </c>
      <c r="D24" t="s">
        <v>66</v>
      </c>
      <c r="E24" t="s">
        <v>67</v>
      </c>
      <c r="F24" t="s">
        <v>68</v>
      </c>
      <c r="G24" t="str">
        <f>"201409007153"</f>
        <v>201409007153</v>
      </c>
      <c r="H24" t="s">
        <v>69</v>
      </c>
      <c r="I24">
        <v>150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70</v>
      </c>
    </row>
    <row r="25" spans="1:30" x14ac:dyDescent="0.25">
      <c r="H25" t="s">
        <v>71</v>
      </c>
    </row>
    <row r="26" spans="1:30" x14ac:dyDescent="0.25">
      <c r="A26">
        <v>10</v>
      </c>
      <c r="B26">
        <v>1912</v>
      </c>
      <c r="C26" t="s">
        <v>72</v>
      </c>
      <c r="D26" t="s">
        <v>73</v>
      </c>
      <c r="E26" t="s">
        <v>74</v>
      </c>
      <c r="F26" t="s">
        <v>75</v>
      </c>
      <c r="G26" t="str">
        <f>"201409004354"</f>
        <v>201409004354</v>
      </c>
      <c r="H26" t="s">
        <v>76</v>
      </c>
      <c r="I26">
        <v>0</v>
      </c>
      <c r="J26">
        <v>400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77</v>
      </c>
    </row>
    <row r="27" spans="1:30" x14ac:dyDescent="0.25">
      <c r="H27" t="s">
        <v>78</v>
      </c>
    </row>
    <row r="28" spans="1:30" x14ac:dyDescent="0.25">
      <c r="A28">
        <v>11</v>
      </c>
      <c r="B28">
        <v>156</v>
      </c>
      <c r="C28" t="s">
        <v>79</v>
      </c>
      <c r="D28" t="s">
        <v>80</v>
      </c>
      <c r="E28" t="s">
        <v>22</v>
      </c>
      <c r="F28" t="s">
        <v>81</v>
      </c>
      <c r="G28" t="str">
        <f>"00020156"</f>
        <v>00020156</v>
      </c>
      <c r="H28" t="s">
        <v>82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83</v>
      </c>
    </row>
    <row r="29" spans="1:30" x14ac:dyDescent="0.25">
      <c r="H29" t="s">
        <v>84</v>
      </c>
    </row>
    <row r="30" spans="1:30" x14ac:dyDescent="0.25">
      <c r="A30">
        <v>12</v>
      </c>
      <c r="B30">
        <v>433</v>
      </c>
      <c r="C30" t="s">
        <v>85</v>
      </c>
      <c r="D30" t="s">
        <v>86</v>
      </c>
      <c r="E30" t="s">
        <v>60</v>
      </c>
      <c r="F30" t="s">
        <v>87</v>
      </c>
      <c r="G30" t="str">
        <f>"200801000389"</f>
        <v>200801000389</v>
      </c>
      <c r="H30" t="s">
        <v>88</v>
      </c>
      <c r="I30">
        <v>150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73</v>
      </c>
      <c r="W30">
        <v>511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89</v>
      </c>
    </row>
    <row r="31" spans="1:30" x14ac:dyDescent="0.25">
      <c r="H31" t="s">
        <v>90</v>
      </c>
    </row>
    <row r="32" spans="1:30" x14ac:dyDescent="0.25">
      <c r="A32">
        <v>13</v>
      </c>
      <c r="B32">
        <v>4700</v>
      </c>
      <c r="C32" t="s">
        <v>91</v>
      </c>
      <c r="D32" t="s">
        <v>92</v>
      </c>
      <c r="E32" t="s">
        <v>15</v>
      </c>
      <c r="F32" t="s">
        <v>93</v>
      </c>
      <c r="G32" t="str">
        <f>"201410007555"</f>
        <v>201410007555</v>
      </c>
      <c r="H32" t="s">
        <v>88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36</v>
      </c>
      <c r="W32">
        <v>252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94</v>
      </c>
    </row>
    <row r="33" spans="1:30" x14ac:dyDescent="0.25">
      <c r="H33" t="s">
        <v>95</v>
      </c>
    </row>
    <row r="34" spans="1:30" x14ac:dyDescent="0.25">
      <c r="A34">
        <v>14</v>
      </c>
      <c r="B34">
        <v>2346</v>
      </c>
      <c r="C34" t="s">
        <v>96</v>
      </c>
      <c r="D34" t="s">
        <v>97</v>
      </c>
      <c r="E34" t="s">
        <v>98</v>
      </c>
      <c r="F34" t="s">
        <v>99</v>
      </c>
      <c r="G34" t="str">
        <f>"201409006500"</f>
        <v>201409006500</v>
      </c>
      <c r="H34">
        <v>770</v>
      </c>
      <c r="I34">
        <v>0</v>
      </c>
      <c r="J34">
        <v>0</v>
      </c>
      <c r="K34">
        <v>0</v>
      </c>
      <c r="L34">
        <v>0</v>
      </c>
      <c r="M34">
        <v>0</v>
      </c>
      <c r="N34">
        <v>50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>
        <v>1648</v>
      </c>
    </row>
    <row r="35" spans="1:30" x14ac:dyDescent="0.25">
      <c r="H35" t="s">
        <v>100</v>
      </c>
    </row>
    <row r="36" spans="1:30" x14ac:dyDescent="0.25">
      <c r="A36">
        <v>15</v>
      </c>
      <c r="B36">
        <v>2671</v>
      </c>
      <c r="C36" t="s">
        <v>101</v>
      </c>
      <c r="D36" t="s">
        <v>102</v>
      </c>
      <c r="E36" t="s">
        <v>103</v>
      </c>
      <c r="F36" t="s">
        <v>104</v>
      </c>
      <c r="G36" t="str">
        <f>"201410006441"</f>
        <v>201410006441</v>
      </c>
      <c r="H36">
        <v>748</v>
      </c>
      <c r="I36">
        <v>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>
        <v>1646</v>
      </c>
    </row>
    <row r="37" spans="1:30" x14ac:dyDescent="0.25">
      <c r="H37" t="s">
        <v>105</v>
      </c>
    </row>
    <row r="38" spans="1:30" x14ac:dyDescent="0.25">
      <c r="A38">
        <v>16</v>
      </c>
      <c r="B38">
        <v>4159</v>
      </c>
      <c r="C38" t="s">
        <v>106</v>
      </c>
      <c r="D38" t="s">
        <v>56</v>
      </c>
      <c r="E38" t="s">
        <v>15</v>
      </c>
      <c r="F38" t="s">
        <v>107</v>
      </c>
      <c r="G38" t="str">
        <f>"201410003961"</f>
        <v>201410003961</v>
      </c>
      <c r="H38" t="s">
        <v>108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109</v>
      </c>
    </row>
    <row r="39" spans="1:30" x14ac:dyDescent="0.25">
      <c r="H39" t="s">
        <v>110</v>
      </c>
    </row>
    <row r="40" spans="1:30" x14ac:dyDescent="0.25">
      <c r="A40">
        <v>17</v>
      </c>
      <c r="B40">
        <v>3197</v>
      </c>
      <c r="C40" t="s">
        <v>111</v>
      </c>
      <c r="D40" t="s">
        <v>92</v>
      </c>
      <c r="E40" t="s">
        <v>29</v>
      </c>
      <c r="F40" t="s">
        <v>112</v>
      </c>
      <c r="G40" t="str">
        <f>"201409002457"</f>
        <v>201409002457</v>
      </c>
      <c r="H40" t="s">
        <v>113</v>
      </c>
      <c r="I40">
        <v>150</v>
      </c>
      <c r="J40">
        <v>0</v>
      </c>
      <c r="K40">
        <v>0</v>
      </c>
      <c r="L40">
        <v>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</v>
      </c>
      <c r="W40">
        <v>42</v>
      </c>
      <c r="X40">
        <v>0</v>
      </c>
      <c r="Z40">
        <v>0</v>
      </c>
      <c r="AA40">
        <v>0</v>
      </c>
      <c r="AB40">
        <v>24</v>
      </c>
      <c r="AC40">
        <v>408</v>
      </c>
      <c r="AD40" t="s">
        <v>114</v>
      </c>
    </row>
    <row r="41" spans="1:30" x14ac:dyDescent="0.25">
      <c r="H41" t="s">
        <v>115</v>
      </c>
    </row>
    <row r="42" spans="1:30" x14ac:dyDescent="0.25">
      <c r="A42">
        <v>18</v>
      </c>
      <c r="B42">
        <v>5049</v>
      </c>
      <c r="C42" t="s">
        <v>116</v>
      </c>
      <c r="D42" t="s">
        <v>117</v>
      </c>
      <c r="E42" t="s">
        <v>28</v>
      </c>
      <c r="F42" t="s">
        <v>118</v>
      </c>
      <c r="G42" t="str">
        <f>"00352210"</f>
        <v>00352210</v>
      </c>
      <c r="H42">
        <v>759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>
        <v>1617</v>
      </c>
    </row>
    <row r="43" spans="1:30" x14ac:dyDescent="0.25">
      <c r="H43" t="s">
        <v>119</v>
      </c>
    </row>
    <row r="44" spans="1:30" x14ac:dyDescent="0.25">
      <c r="A44">
        <v>19</v>
      </c>
      <c r="B44">
        <v>1115</v>
      </c>
      <c r="C44" t="s">
        <v>120</v>
      </c>
      <c r="D44" t="s">
        <v>121</v>
      </c>
      <c r="E44" t="s">
        <v>122</v>
      </c>
      <c r="F44" t="s">
        <v>123</v>
      </c>
      <c r="G44" t="str">
        <f>"201409000720"</f>
        <v>201409000720</v>
      </c>
      <c r="H44" t="s">
        <v>124</v>
      </c>
      <c r="I44">
        <v>0</v>
      </c>
      <c r="J44">
        <v>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1</v>
      </c>
      <c r="AA44">
        <v>0</v>
      </c>
      <c r="AB44">
        <v>0</v>
      </c>
      <c r="AC44">
        <v>0</v>
      </c>
      <c r="AD44" t="s">
        <v>125</v>
      </c>
    </row>
    <row r="45" spans="1:30" x14ac:dyDescent="0.25">
      <c r="H45" t="s">
        <v>126</v>
      </c>
    </row>
    <row r="46" spans="1:30" x14ac:dyDescent="0.25">
      <c r="A46">
        <v>20</v>
      </c>
      <c r="B46">
        <v>421</v>
      </c>
      <c r="C46" t="s">
        <v>127</v>
      </c>
      <c r="D46" t="s">
        <v>121</v>
      </c>
      <c r="E46" t="s">
        <v>29</v>
      </c>
      <c r="F46" t="s">
        <v>128</v>
      </c>
      <c r="G46" t="str">
        <f>"00153479"</f>
        <v>00153479</v>
      </c>
      <c r="H46" t="s">
        <v>129</v>
      </c>
      <c r="I46">
        <v>150</v>
      </c>
      <c r="J46">
        <v>0</v>
      </c>
      <c r="K46">
        <v>0</v>
      </c>
      <c r="L46">
        <v>200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58</v>
      </c>
      <c r="W46">
        <v>406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130</v>
      </c>
    </row>
    <row r="47" spans="1:30" x14ac:dyDescent="0.25">
      <c r="H47" t="s">
        <v>131</v>
      </c>
    </row>
    <row r="48" spans="1:30" x14ac:dyDescent="0.25">
      <c r="A48">
        <v>21</v>
      </c>
      <c r="B48">
        <v>160</v>
      </c>
      <c r="C48" t="s">
        <v>132</v>
      </c>
      <c r="D48" t="s">
        <v>133</v>
      </c>
      <c r="E48" t="s">
        <v>121</v>
      </c>
      <c r="F48" t="s">
        <v>134</v>
      </c>
      <c r="G48" t="str">
        <f>"201401000355"</f>
        <v>201401000355</v>
      </c>
      <c r="H48">
        <v>627</v>
      </c>
      <c r="I48">
        <v>0</v>
      </c>
      <c r="J48">
        <v>0</v>
      </c>
      <c r="K48">
        <v>0</v>
      </c>
      <c r="L48">
        <v>200</v>
      </c>
      <c r="M48">
        <v>30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76</v>
      </c>
      <c r="W48">
        <v>532</v>
      </c>
      <c r="X48">
        <v>0</v>
      </c>
      <c r="Z48">
        <v>0</v>
      </c>
      <c r="AA48">
        <v>0</v>
      </c>
      <c r="AB48">
        <v>8</v>
      </c>
      <c r="AC48">
        <v>136</v>
      </c>
      <c r="AD48">
        <v>1595</v>
      </c>
    </row>
    <row r="49" spans="1:30" x14ac:dyDescent="0.25">
      <c r="H49" t="s">
        <v>135</v>
      </c>
    </row>
    <row r="50" spans="1:30" x14ac:dyDescent="0.25">
      <c r="A50">
        <v>22</v>
      </c>
      <c r="B50">
        <v>2131</v>
      </c>
      <c r="C50" t="s">
        <v>136</v>
      </c>
      <c r="D50" t="s">
        <v>21</v>
      </c>
      <c r="E50" t="s">
        <v>102</v>
      </c>
      <c r="F50" t="s">
        <v>137</v>
      </c>
      <c r="G50" t="str">
        <f>"201504005402"</f>
        <v>201504005402</v>
      </c>
      <c r="H50">
        <v>704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2</v>
      </c>
      <c r="AA50">
        <v>0</v>
      </c>
      <c r="AB50">
        <v>24</v>
      </c>
      <c r="AC50">
        <v>408</v>
      </c>
      <c r="AD50">
        <v>1562</v>
      </c>
    </row>
    <row r="51" spans="1:30" x14ac:dyDescent="0.25">
      <c r="H51" t="s">
        <v>138</v>
      </c>
    </row>
    <row r="52" spans="1:30" x14ac:dyDescent="0.25">
      <c r="A52">
        <v>23</v>
      </c>
      <c r="B52">
        <v>243</v>
      </c>
      <c r="C52" t="s">
        <v>139</v>
      </c>
      <c r="D52" t="s">
        <v>55</v>
      </c>
      <c r="E52" t="s">
        <v>28</v>
      </c>
      <c r="F52" t="s">
        <v>140</v>
      </c>
      <c r="G52" t="str">
        <f>"201503000585"</f>
        <v>201503000585</v>
      </c>
      <c r="H52">
        <v>671</v>
      </c>
      <c r="I52">
        <v>150</v>
      </c>
      <c r="J52">
        <v>0</v>
      </c>
      <c r="K52">
        <v>0</v>
      </c>
      <c r="L52">
        <v>0</v>
      </c>
      <c r="M52">
        <v>100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81</v>
      </c>
      <c r="W52">
        <v>567</v>
      </c>
      <c r="X52">
        <v>0</v>
      </c>
      <c r="Z52">
        <v>0</v>
      </c>
      <c r="AA52">
        <v>0</v>
      </c>
      <c r="AB52">
        <v>0</v>
      </c>
      <c r="AC52">
        <v>0</v>
      </c>
      <c r="AD52">
        <v>1558</v>
      </c>
    </row>
    <row r="53" spans="1:30" x14ac:dyDescent="0.25">
      <c r="H53" t="s">
        <v>141</v>
      </c>
    </row>
    <row r="54" spans="1:30" x14ac:dyDescent="0.25">
      <c r="A54">
        <v>24</v>
      </c>
      <c r="B54">
        <v>602</v>
      </c>
      <c r="C54" t="s">
        <v>142</v>
      </c>
      <c r="D54" t="s">
        <v>28</v>
      </c>
      <c r="E54" t="s">
        <v>60</v>
      </c>
      <c r="F54" t="s">
        <v>143</v>
      </c>
      <c r="G54" t="str">
        <f>"201402006871"</f>
        <v>201402006871</v>
      </c>
      <c r="H54">
        <v>660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50</v>
      </c>
      <c r="T54">
        <v>0</v>
      </c>
      <c r="U54">
        <v>0</v>
      </c>
      <c r="V54">
        <v>61</v>
      </c>
      <c r="W54">
        <v>427</v>
      </c>
      <c r="X54">
        <v>0</v>
      </c>
      <c r="Z54">
        <v>0</v>
      </c>
      <c r="AA54">
        <v>0</v>
      </c>
      <c r="AB54">
        <v>23</v>
      </c>
      <c r="AC54">
        <v>391</v>
      </c>
      <c r="AD54">
        <v>1558</v>
      </c>
    </row>
    <row r="55" spans="1:30" x14ac:dyDescent="0.25">
      <c r="H55" t="s">
        <v>144</v>
      </c>
    </row>
    <row r="56" spans="1:30" x14ac:dyDescent="0.25">
      <c r="A56">
        <v>25</v>
      </c>
      <c r="B56">
        <v>634</v>
      </c>
      <c r="C56" t="s">
        <v>145</v>
      </c>
      <c r="D56" t="s">
        <v>121</v>
      </c>
      <c r="E56" t="s">
        <v>146</v>
      </c>
      <c r="F56" t="s">
        <v>147</v>
      </c>
      <c r="G56" t="str">
        <f>"00021241"</f>
        <v>00021241</v>
      </c>
      <c r="H56" t="s">
        <v>148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149</v>
      </c>
    </row>
    <row r="57" spans="1:30" x14ac:dyDescent="0.25">
      <c r="H57" t="s">
        <v>150</v>
      </c>
    </row>
    <row r="58" spans="1:30" x14ac:dyDescent="0.25">
      <c r="A58">
        <v>26</v>
      </c>
      <c r="B58">
        <v>377</v>
      </c>
      <c r="C58" t="s">
        <v>151</v>
      </c>
      <c r="D58" t="s">
        <v>121</v>
      </c>
      <c r="E58" t="s">
        <v>28</v>
      </c>
      <c r="F58" t="s">
        <v>152</v>
      </c>
      <c r="G58" t="str">
        <f>"201409000378"</f>
        <v>201409000378</v>
      </c>
      <c r="H58" t="s">
        <v>153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154</v>
      </c>
    </row>
    <row r="59" spans="1:30" x14ac:dyDescent="0.25">
      <c r="H59" t="s">
        <v>155</v>
      </c>
    </row>
    <row r="60" spans="1:30" x14ac:dyDescent="0.25">
      <c r="A60">
        <v>27</v>
      </c>
      <c r="B60">
        <v>599</v>
      </c>
      <c r="C60" t="s">
        <v>156</v>
      </c>
      <c r="D60" t="s">
        <v>28</v>
      </c>
      <c r="E60" t="s">
        <v>157</v>
      </c>
      <c r="F60" t="s">
        <v>158</v>
      </c>
      <c r="G60" t="str">
        <f>"00077451"</f>
        <v>00077451</v>
      </c>
      <c r="H60" t="s">
        <v>159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160</v>
      </c>
    </row>
    <row r="61" spans="1:30" x14ac:dyDescent="0.25">
      <c r="H61" t="s">
        <v>161</v>
      </c>
    </row>
    <row r="62" spans="1:30" x14ac:dyDescent="0.25">
      <c r="A62">
        <v>28</v>
      </c>
      <c r="B62">
        <v>2150</v>
      </c>
      <c r="C62" t="s">
        <v>162</v>
      </c>
      <c r="D62" t="s">
        <v>163</v>
      </c>
      <c r="E62" t="s">
        <v>28</v>
      </c>
      <c r="F62" t="s">
        <v>164</v>
      </c>
      <c r="G62" t="str">
        <f>"201504005403"</f>
        <v>201504005403</v>
      </c>
      <c r="H62">
        <v>682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2</v>
      </c>
      <c r="AA62">
        <v>0</v>
      </c>
      <c r="AB62">
        <v>24</v>
      </c>
      <c r="AC62">
        <v>408</v>
      </c>
      <c r="AD62">
        <v>1540</v>
      </c>
    </row>
    <row r="63" spans="1:30" x14ac:dyDescent="0.25">
      <c r="H63" t="s">
        <v>165</v>
      </c>
    </row>
    <row r="64" spans="1:30" x14ac:dyDescent="0.25">
      <c r="A64">
        <v>29</v>
      </c>
      <c r="B64">
        <v>4466</v>
      </c>
      <c r="C64" t="s">
        <v>166</v>
      </c>
      <c r="D64" t="s">
        <v>29</v>
      </c>
      <c r="E64" t="s">
        <v>15</v>
      </c>
      <c r="F64" t="s">
        <v>167</v>
      </c>
      <c r="G64" t="str">
        <f>"201410008467"</f>
        <v>201410008467</v>
      </c>
      <c r="H64" t="s">
        <v>168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169</v>
      </c>
    </row>
    <row r="65" spans="1:30" x14ac:dyDescent="0.25">
      <c r="H65" t="s">
        <v>170</v>
      </c>
    </row>
    <row r="66" spans="1:30" x14ac:dyDescent="0.25">
      <c r="A66">
        <v>30</v>
      </c>
      <c r="B66">
        <v>1505</v>
      </c>
      <c r="C66" t="s">
        <v>171</v>
      </c>
      <c r="D66" t="s">
        <v>172</v>
      </c>
      <c r="E66" t="s">
        <v>28</v>
      </c>
      <c r="F66" t="s">
        <v>173</v>
      </c>
      <c r="G66" t="str">
        <f>"201409005122"</f>
        <v>201409005122</v>
      </c>
      <c r="H66" t="s">
        <v>31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174</v>
      </c>
    </row>
    <row r="67" spans="1:30" x14ac:dyDescent="0.25">
      <c r="H67">
        <v>1245</v>
      </c>
    </row>
    <row r="68" spans="1:30" x14ac:dyDescent="0.25">
      <c r="A68">
        <v>31</v>
      </c>
      <c r="B68">
        <v>1568</v>
      </c>
      <c r="C68" t="s">
        <v>175</v>
      </c>
      <c r="D68" t="s">
        <v>60</v>
      </c>
      <c r="E68" t="s">
        <v>28</v>
      </c>
      <c r="F68" t="s">
        <v>176</v>
      </c>
      <c r="G68" t="str">
        <f>"201410008415"</f>
        <v>201410008415</v>
      </c>
      <c r="H68">
        <v>649</v>
      </c>
      <c r="I68">
        <v>0</v>
      </c>
      <c r="J68">
        <v>0</v>
      </c>
      <c r="K68">
        <v>0</v>
      </c>
      <c r="L68">
        <v>260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>
        <v>1527</v>
      </c>
    </row>
    <row r="69" spans="1:30" x14ac:dyDescent="0.25">
      <c r="H69" t="s">
        <v>177</v>
      </c>
    </row>
    <row r="70" spans="1:30" x14ac:dyDescent="0.25">
      <c r="A70">
        <v>32</v>
      </c>
      <c r="B70">
        <v>2108</v>
      </c>
      <c r="C70" t="s">
        <v>178</v>
      </c>
      <c r="D70" t="s">
        <v>60</v>
      </c>
      <c r="E70" t="s">
        <v>121</v>
      </c>
      <c r="F70" t="s">
        <v>179</v>
      </c>
      <c r="G70" t="str">
        <f>"201410003787"</f>
        <v>201410003787</v>
      </c>
      <c r="H70" t="s">
        <v>180</v>
      </c>
      <c r="I70">
        <v>0</v>
      </c>
      <c r="J70">
        <v>0</v>
      </c>
      <c r="K70">
        <v>0</v>
      </c>
      <c r="L70">
        <v>0</v>
      </c>
      <c r="M70">
        <v>100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181</v>
      </c>
    </row>
    <row r="71" spans="1:30" x14ac:dyDescent="0.25">
      <c r="H71" t="s">
        <v>182</v>
      </c>
    </row>
    <row r="72" spans="1:30" x14ac:dyDescent="0.25">
      <c r="A72">
        <v>33</v>
      </c>
      <c r="B72">
        <v>2312</v>
      </c>
      <c r="C72" t="s">
        <v>183</v>
      </c>
      <c r="D72" t="s">
        <v>184</v>
      </c>
      <c r="E72" t="s">
        <v>74</v>
      </c>
      <c r="F72" t="s">
        <v>185</v>
      </c>
      <c r="G72" t="str">
        <f>"00255522"</f>
        <v>00255522</v>
      </c>
      <c r="H72" t="s">
        <v>186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187</v>
      </c>
    </row>
    <row r="73" spans="1:30" x14ac:dyDescent="0.25">
      <c r="H73" t="s">
        <v>188</v>
      </c>
    </row>
    <row r="74" spans="1:30" x14ac:dyDescent="0.25">
      <c r="A74">
        <v>34</v>
      </c>
      <c r="B74">
        <v>679</v>
      </c>
      <c r="C74" t="s">
        <v>189</v>
      </c>
      <c r="D74" t="s">
        <v>190</v>
      </c>
      <c r="E74" t="s">
        <v>191</v>
      </c>
      <c r="F74" t="s">
        <v>192</v>
      </c>
      <c r="G74" t="str">
        <f>"201401002499"</f>
        <v>201401002499</v>
      </c>
      <c r="H74" t="s">
        <v>193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 t="s">
        <v>194</v>
      </c>
    </row>
    <row r="75" spans="1:30" x14ac:dyDescent="0.25">
      <c r="H75" t="s">
        <v>195</v>
      </c>
    </row>
    <row r="76" spans="1:30" x14ac:dyDescent="0.25">
      <c r="A76">
        <v>35</v>
      </c>
      <c r="B76">
        <v>496</v>
      </c>
      <c r="C76" t="s">
        <v>196</v>
      </c>
      <c r="D76" t="s">
        <v>197</v>
      </c>
      <c r="E76" t="s">
        <v>198</v>
      </c>
      <c r="F76" t="s">
        <v>199</v>
      </c>
      <c r="G76" t="str">
        <f>"201402010188"</f>
        <v>201402010188</v>
      </c>
      <c r="H76" t="s">
        <v>200</v>
      </c>
      <c r="I76">
        <v>0</v>
      </c>
      <c r="J76">
        <v>0</v>
      </c>
      <c r="K76">
        <v>0</v>
      </c>
      <c r="L76">
        <v>0</v>
      </c>
      <c r="M76">
        <v>100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201</v>
      </c>
    </row>
    <row r="77" spans="1:30" x14ac:dyDescent="0.25">
      <c r="H77" t="s">
        <v>202</v>
      </c>
    </row>
    <row r="78" spans="1:30" x14ac:dyDescent="0.25">
      <c r="A78">
        <v>36</v>
      </c>
      <c r="B78">
        <v>2540</v>
      </c>
      <c r="C78" t="s">
        <v>59</v>
      </c>
      <c r="D78" t="s">
        <v>203</v>
      </c>
      <c r="E78" t="s">
        <v>21</v>
      </c>
      <c r="F78" t="s">
        <v>204</v>
      </c>
      <c r="G78" t="str">
        <f>"00215479"</f>
        <v>00215479</v>
      </c>
      <c r="H78">
        <v>638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2</v>
      </c>
      <c r="AA78">
        <v>0</v>
      </c>
      <c r="AB78">
        <v>24</v>
      </c>
      <c r="AC78">
        <v>408</v>
      </c>
      <c r="AD78">
        <v>1496</v>
      </c>
    </row>
    <row r="79" spans="1:30" x14ac:dyDescent="0.25">
      <c r="H79" t="s">
        <v>205</v>
      </c>
    </row>
    <row r="80" spans="1:30" x14ac:dyDescent="0.25">
      <c r="A80">
        <v>37</v>
      </c>
      <c r="B80">
        <v>3858</v>
      </c>
      <c r="C80" t="s">
        <v>206</v>
      </c>
      <c r="D80" t="s">
        <v>29</v>
      </c>
      <c r="E80" t="s">
        <v>60</v>
      </c>
      <c r="F80" t="s">
        <v>207</v>
      </c>
      <c r="G80" t="str">
        <f>"00291939"</f>
        <v>00291939</v>
      </c>
      <c r="H80" t="s">
        <v>208</v>
      </c>
      <c r="I80">
        <v>0</v>
      </c>
      <c r="J80">
        <v>0</v>
      </c>
      <c r="K80">
        <v>0</v>
      </c>
      <c r="L80">
        <v>0</v>
      </c>
      <c r="M80">
        <v>0</v>
      </c>
      <c r="N80">
        <v>50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48</v>
      </c>
      <c r="W80">
        <v>336</v>
      </c>
      <c r="X80">
        <v>0</v>
      </c>
      <c r="Z80">
        <v>1</v>
      </c>
      <c r="AA80">
        <v>0</v>
      </c>
      <c r="AB80">
        <v>24</v>
      </c>
      <c r="AC80">
        <v>408</v>
      </c>
      <c r="AD80" t="s">
        <v>209</v>
      </c>
    </row>
    <row r="81" spans="1:30" x14ac:dyDescent="0.25">
      <c r="H81" t="s">
        <v>210</v>
      </c>
    </row>
    <row r="82" spans="1:30" x14ac:dyDescent="0.25">
      <c r="A82">
        <v>38</v>
      </c>
      <c r="B82">
        <v>4491</v>
      </c>
      <c r="C82" t="s">
        <v>211</v>
      </c>
      <c r="D82" t="s">
        <v>212</v>
      </c>
      <c r="E82" t="s">
        <v>184</v>
      </c>
      <c r="F82" t="s">
        <v>213</v>
      </c>
      <c r="G82" t="str">
        <f>"201409001418"</f>
        <v>201409001418</v>
      </c>
      <c r="H82">
        <v>693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68</v>
      </c>
      <c r="W82">
        <v>476</v>
      </c>
      <c r="X82">
        <v>0</v>
      </c>
      <c r="Z82">
        <v>0</v>
      </c>
      <c r="AA82">
        <v>0</v>
      </c>
      <c r="AB82">
        <v>16</v>
      </c>
      <c r="AC82">
        <v>272</v>
      </c>
      <c r="AD82">
        <v>1471</v>
      </c>
    </row>
    <row r="83" spans="1:30" x14ac:dyDescent="0.25">
      <c r="H83" t="s">
        <v>214</v>
      </c>
    </row>
    <row r="84" spans="1:30" x14ac:dyDescent="0.25">
      <c r="A84">
        <v>39</v>
      </c>
      <c r="B84">
        <v>4214</v>
      </c>
      <c r="C84" t="s">
        <v>215</v>
      </c>
      <c r="D84" t="s">
        <v>216</v>
      </c>
      <c r="E84" t="s">
        <v>60</v>
      </c>
      <c r="F84" t="s">
        <v>217</v>
      </c>
      <c r="G84" t="str">
        <f>"200807000481"</f>
        <v>200807000481</v>
      </c>
      <c r="H84">
        <v>682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67</v>
      </c>
      <c r="W84">
        <v>469</v>
      </c>
      <c r="X84">
        <v>0</v>
      </c>
      <c r="Z84">
        <v>0</v>
      </c>
      <c r="AA84">
        <v>0</v>
      </c>
      <c r="AB84">
        <v>17</v>
      </c>
      <c r="AC84">
        <v>289</v>
      </c>
      <c r="AD84">
        <v>1470</v>
      </c>
    </row>
    <row r="85" spans="1:30" x14ac:dyDescent="0.25">
      <c r="H85" t="s">
        <v>218</v>
      </c>
    </row>
    <row r="86" spans="1:30" x14ac:dyDescent="0.25">
      <c r="A86">
        <v>40</v>
      </c>
      <c r="B86">
        <v>345</v>
      </c>
      <c r="C86" t="s">
        <v>219</v>
      </c>
      <c r="D86" t="s">
        <v>220</v>
      </c>
      <c r="E86" t="s">
        <v>21</v>
      </c>
      <c r="F86" t="s">
        <v>221</v>
      </c>
      <c r="G86" t="str">
        <f>"00251783"</f>
        <v>00251783</v>
      </c>
      <c r="H86">
        <v>803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>
        <v>1421</v>
      </c>
    </row>
    <row r="87" spans="1:30" x14ac:dyDescent="0.25">
      <c r="H87" t="s">
        <v>222</v>
      </c>
    </row>
    <row r="88" spans="1:30" x14ac:dyDescent="0.25">
      <c r="A88">
        <v>41</v>
      </c>
      <c r="B88">
        <v>3220</v>
      </c>
      <c r="C88" t="s">
        <v>223</v>
      </c>
      <c r="D88" t="s">
        <v>163</v>
      </c>
      <c r="E88" t="s">
        <v>197</v>
      </c>
      <c r="F88" t="s">
        <v>224</v>
      </c>
      <c r="G88" t="str">
        <f>"200801006959"</f>
        <v>200801006959</v>
      </c>
      <c r="H88" t="s">
        <v>225</v>
      </c>
      <c r="I88">
        <v>0</v>
      </c>
      <c r="J88">
        <v>0</v>
      </c>
      <c r="K88">
        <v>0</v>
      </c>
      <c r="L88">
        <v>260</v>
      </c>
      <c r="M88">
        <v>0</v>
      </c>
      <c r="N88">
        <v>70</v>
      </c>
      <c r="O88">
        <v>70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30</v>
      </c>
      <c r="W88">
        <v>210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226</v>
      </c>
    </row>
    <row r="89" spans="1:30" x14ac:dyDescent="0.25">
      <c r="H89" t="s">
        <v>227</v>
      </c>
    </row>
    <row r="90" spans="1:30" x14ac:dyDescent="0.25">
      <c r="A90">
        <v>42</v>
      </c>
      <c r="B90">
        <v>11</v>
      </c>
      <c r="C90" t="s">
        <v>228</v>
      </c>
      <c r="D90" t="s">
        <v>163</v>
      </c>
      <c r="E90" t="s">
        <v>229</v>
      </c>
      <c r="F90" t="s">
        <v>230</v>
      </c>
      <c r="G90" t="str">
        <f>"201402005066"</f>
        <v>201402005066</v>
      </c>
      <c r="H90">
        <v>715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76</v>
      </c>
      <c r="W90">
        <v>532</v>
      </c>
      <c r="X90">
        <v>0</v>
      </c>
      <c r="Z90">
        <v>0</v>
      </c>
      <c r="AA90">
        <v>0</v>
      </c>
      <c r="AB90">
        <v>8</v>
      </c>
      <c r="AC90">
        <v>136</v>
      </c>
      <c r="AD90">
        <v>1413</v>
      </c>
    </row>
    <row r="91" spans="1:30" x14ac:dyDescent="0.25">
      <c r="H91" t="s">
        <v>231</v>
      </c>
    </row>
    <row r="92" spans="1:30" x14ac:dyDescent="0.25">
      <c r="A92">
        <v>43</v>
      </c>
      <c r="B92">
        <v>6080</v>
      </c>
      <c r="C92" t="s">
        <v>232</v>
      </c>
      <c r="D92" t="s">
        <v>220</v>
      </c>
      <c r="E92" t="s">
        <v>121</v>
      </c>
      <c r="F92" t="s">
        <v>233</v>
      </c>
      <c r="G92" t="str">
        <f>"00158549"</f>
        <v>00158549</v>
      </c>
      <c r="H92" t="s">
        <v>234</v>
      </c>
      <c r="I92">
        <v>0</v>
      </c>
      <c r="J92">
        <v>0</v>
      </c>
      <c r="K92">
        <v>0</v>
      </c>
      <c r="L92">
        <v>0</v>
      </c>
      <c r="M92">
        <v>100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74</v>
      </c>
      <c r="W92">
        <v>518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235</v>
      </c>
    </row>
    <row r="93" spans="1:30" x14ac:dyDescent="0.25">
      <c r="H93" t="s">
        <v>236</v>
      </c>
    </row>
    <row r="94" spans="1:30" x14ac:dyDescent="0.25">
      <c r="A94">
        <v>44</v>
      </c>
      <c r="B94">
        <v>3612</v>
      </c>
      <c r="C94" t="s">
        <v>237</v>
      </c>
      <c r="D94" t="s">
        <v>238</v>
      </c>
      <c r="E94" t="s">
        <v>239</v>
      </c>
      <c r="F94" t="s">
        <v>240</v>
      </c>
      <c r="G94" t="str">
        <f>"201410001139"</f>
        <v>201410001139</v>
      </c>
      <c r="H94">
        <v>649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70</v>
      </c>
      <c r="W94">
        <v>490</v>
      </c>
      <c r="X94">
        <v>0</v>
      </c>
      <c r="Z94">
        <v>0</v>
      </c>
      <c r="AA94">
        <v>0</v>
      </c>
      <c r="AB94">
        <v>14</v>
      </c>
      <c r="AC94">
        <v>238</v>
      </c>
      <c r="AD94">
        <v>1407</v>
      </c>
    </row>
    <row r="95" spans="1:30" x14ac:dyDescent="0.25">
      <c r="H95" t="s">
        <v>241</v>
      </c>
    </row>
    <row r="96" spans="1:30" x14ac:dyDescent="0.25">
      <c r="A96">
        <v>45</v>
      </c>
      <c r="B96">
        <v>341</v>
      </c>
      <c r="C96" t="s">
        <v>242</v>
      </c>
      <c r="D96" t="s">
        <v>243</v>
      </c>
      <c r="E96" t="s">
        <v>244</v>
      </c>
      <c r="F96" t="s">
        <v>245</v>
      </c>
      <c r="G96" t="str">
        <f>"201410009996"</f>
        <v>201410009996</v>
      </c>
      <c r="H96" t="s">
        <v>246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247</v>
      </c>
    </row>
    <row r="97" spans="1:30" x14ac:dyDescent="0.25">
      <c r="H97" t="s">
        <v>248</v>
      </c>
    </row>
    <row r="98" spans="1:30" x14ac:dyDescent="0.25">
      <c r="A98">
        <v>46</v>
      </c>
      <c r="B98">
        <v>4013</v>
      </c>
      <c r="C98" t="s">
        <v>249</v>
      </c>
      <c r="D98" t="s">
        <v>157</v>
      </c>
      <c r="E98" t="s">
        <v>21</v>
      </c>
      <c r="F98" t="s">
        <v>250</v>
      </c>
      <c r="G98" t="str">
        <f>"201410010343"</f>
        <v>201410010343</v>
      </c>
      <c r="H98" t="s">
        <v>251</v>
      </c>
      <c r="I98">
        <v>0</v>
      </c>
      <c r="J98">
        <v>0</v>
      </c>
      <c r="K98">
        <v>0</v>
      </c>
      <c r="L98">
        <v>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252</v>
      </c>
    </row>
    <row r="99" spans="1:30" x14ac:dyDescent="0.25">
      <c r="H99" t="s">
        <v>253</v>
      </c>
    </row>
    <row r="100" spans="1:30" x14ac:dyDescent="0.25">
      <c r="A100">
        <v>47</v>
      </c>
      <c r="B100">
        <v>1696</v>
      </c>
      <c r="C100" t="s">
        <v>254</v>
      </c>
      <c r="D100" t="s">
        <v>56</v>
      </c>
      <c r="E100" t="s">
        <v>28</v>
      </c>
      <c r="F100" t="s">
        <v>255</v>
      </c>
      <c r="G100" t="str">
        <f>"200801011825"</f>
        <v>200801011825</v>
      </c>
      <c r="H100">
        <v>748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>
        <v>1366</v>
      </c>
    </row>
    <row r="101" spans="1:30" x14ac:dyDescent="0.25">
      <c r="H101" t="s">
        <v>256</v>
      </c>
    </row>
    <row r="102" spans="1:30" x14ac:dyDescent="0.25">
      <c r="A102">
        <v>48</v>
      </c>
      <c r="B102">
        <v>4787</v>
      </c>
      <c r="C102" t="s">
        <v>257</v>
      </c>
      <c r="D102" t="s">
        <v>258</v>
      </c>
      <c r="E102" t="s">
        <v>21</v>
      </c>
      <c r="F102" t="s">
        <v>259</v>
      </c>
      <c r="G102" t="str">
        <f>"201409007228"</f>
        <v>201409007228</v>
      </c>
      <c r="H102" t="s">
        <v>260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261</v>
      </c>
    </row>
    <row r="103" spans="1:30" x14ac:dyDescent="0.25">
      <c r="H103" t="s">
        <v>262</v>
      </c>
    </row>
    <row r="104" spans="1:30" x14ac:dyDescent="0.25">
      <c r="A104">
        <v>49</v>
      </c>
      <c r="B104">
        <v>1297</v>
      </c>
      <c r="C104" t="s">
        <v>263</v>
      </c>
      <c r="D104" t="s">
        <v>28</v>
      </c>
      <c r="E104" t="s">
        <v>220</v>
      </c>
      <c r="F104" t="s">
        <v>264</v>
      </c>
      <c r="G104" t="str">
        <f>"00221467"</f>
        <v>00221467</v>
      </c>
      <c r="H104" t="s">
        <v>265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76</v>
      </c>
      <c r="W104">
        <v>532</v>
      </c>
      <c r="X104">
        <v>0</v>
      </c>
      <c r="Z104">
        <v>1</v>
      </c>
      <c r="AA104">
        <v>0</v>
      </c>
      <c r="AB104">
        <v>0</v>
      </c>
      <c r="AC104">
        <v>0</v>
      </c>
      <c r="AD104" t="s">
        <v>266</v>
      </c>
    </row>
    <row r="105" spans="1:30" x14ac:dyDescent="0.25">
      <c r="H105" t="s">
        <v>267</v>
      </c>
    </row>
    <row r="106" spans="1:30" x14ac:dyDescent="0.25">
      <c r="A106">
        <v>50</v>
      </c>
      <c r="B106">
        <v>6194</v>
      </c>
      <c r="C106" t="s">
        <v>268</v>
      </c>
      <c r="D106" t="s">
        <v>269</v>
      </c>
      <c r="E106" t="s">
        <v>244</v>
      </c>
      <c r="F106" t="s">
        <v>270</v>
      </c>
      <c r="G106" t="str">
        <f>"200801000966"</f>
        <v>200801000966</v>
      </c>
      <c r="H106">
        <v>671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50</v>
      </c>
      <c r="O106">
        <v>0</v>
      </c>
      <c r="P106">
        <v>30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>
        <v>1339</v>
      </c>
    </row>
    <row r="107" spans="1:30" x14ac:dyDescent="0.25">
      <c r="H107" t="s">
        <v>271</v>
      </c>
    </row>
    <row r="108" spans="1:30" x14ac:dyDescent="0.25">
      <c r="A108">
        <v>51</v>
      </c>
      <c r="B108">
        <v>6240</v>
      </c>
      <c r="C108" t="s">
        <v>272</v>
      </c>
      <c r="D108" t="s">
        <v>273</v>
      </c>
      <c r="E108" t="s">
        <v>274</v>
      </c>
      <c r="F108" t="s">
        <v>275</v>
      </c>
      <c r="G108" t="str">
        <f>"200801004853"</f>
        <v>200801004853</v>
      </c>
      <c r="H108">
        <v>704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28</v>
      </c>
      <c r="W108">
        <v>196</v>
      </c>
      <c r="X108">
        <v>0</v>
      </c>
      <c r="Z108">
        <v>2</v>
      </c>
      <c r="AA108">
        <v>0</v>
      </c>
      <c r="AB108">
        <v>24</v>
      </c>
      <c r="AC108">
        <v>408</v>
      </c>
      <c r="AD108">
        <v>1338</v>
      </c>
    </row>
    <row r="109" spans="1:30" x14ac:dyDescent="0.25">
      <c r="H109" t="s">
        <v>276</v>
      </c>
    </row>
    <row r="110" spans="1:30" x14ac:dyDescent="0.25">
      <c r="A110">
        <v>52</v>
      </c>
      <c r="B110">
        <v>809</v>
      </c>
      <c r="C110" t="s">
        <v>277</v>
      </c>
      <c r="D110" t="s">
        <v>21</v>
      </c>
      <c r="E110" t="s">
        <v>278</v>
      </c>
      <c r="F110" t="s">
        <v>279</v>
      </c>
      <c r="G110" t="str">
        <f>"201410008250"</f>
        <v>201410008250</v>
      </c>
      <c r="H110" t="s">
        <v>280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50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281</v>
      </c>
    </row>
    <row r="111" spans="1:30" x14ac:dyDescent="0.25">
      <c r="H111" t="s">
        <v>188</v>
      </c>
    </row>
    <row r="112" spans="1:30" x14ac:dyDescent="0.25">
      <c r="A112">
        <v>53</v>
      </c>
      <c r="B112">
        <v>5174</v>
      </c>
      <c r="C112" t="s">
        <v>282</v>
      </c>
      <c r="D112" t="s">
        <v>97</v>
      </c>
      <c r="E112" t="s">
        <v>60</v>
      </c>
      <c r="F112" t="s">
        <v>283</v>
      </c>
      <c r="G112" t="str">
        <f>"00342669"</f>
        <v>00342669</v>
      </c>
      <c r="H112">
        <v>748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2</v>
      </c>
      <c r="AA112">
        <v>0</v>
      </c>
      <c r="AB112">
        <v>0</v>
      </c>
      <c r="AC112">
        <v>0</v>
      </c>
      <c r="AD112">
        <v>1336</v>
      </c>
    </row>
    <row r="113" spans="1:30" x14ac:dyDescent="0.25">
      <c r="H113" t="s">
        <v>284</v>
      </c>
    </row>
    <row r="114" spans="1:30" x14ac:dyDescent="0.25">
      <c r="A114">
        <v>54</v>
      </c>
      <c r="B114">
        <v>4948</v>
      </c>
      <c r="C114" t="s">
        <v>285</v>
      </c>
      <c r="D114" t="s">
        <v>86</v>
      </c>
      <c r="E114" t="s">
        <v>286</v>
      </c>
      <c r="F114" t="s">
        <v>287</v>
      </c>
      <c r="G114" t="str">
        <f>"201001000042"</f>
        <v>201001000042</v>
      </c>
      <c r="H114" t="s">
        <v>288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2</v>
      </c>
      <c r="AA114">
        <v>0</v>
      </c>
      <c r="AB114">
        <v>0</v>
      </c>
      <c r="AC114">
        <v>0</v>
      </c>
      <c r="AD114" t="s">
        <v>289</v>
      </c>
    </row>
    <row r="115" spans="1:30" x14ac:dyDescent="0.25">
      <c r="H115" t="s">
        <v>290</v>
      </c>
    </row>
    <row r="116" spans="1:30" x14ac:dyDescent="0.25">
      <c r="A116">
        <v>55</v>
      </c>
      <c r="B116">
        <v>4136</v>
      </c>
      <c r="C116" t="s">
        <v>291</v>
      </c>
      <c r="D116" t="s">
        <v>121</v>
      </c>
      <c r="E116" t="s">
        <v>244</v>
      </c>
      <c r="F116" t="s">
        <v>292</v>
      </c>
      <c r="G116" t="str">
        <f>"201409005021"</f>
        <v>201409005021</v>
      </c>
      <c r="H116" t="s">
        <v>293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294</v>
      </c>
    </row>
    <row r="117" spans="1:30" x14ac:dyDescent="0.25">
      <c r="H117" t="s">
        <v>295</v>
      </c>
    </row>
    <row r="118" spans="1:30" x14ac:dyDescent="0.25">
      <c r="A118">
        <v>56</v>
      </c>
      <c r="B118">
        <v>5308</v>
      </c>
      <c r="C118" t="s">
        <v>296</v>
      </c>
      <c r="D118" t="s">
        <v>60</v>
      </c>
      <c r="E118" t="s">
        <v>244</v>
      </c>
      <c r="F118" t="s">
        <v>297</v>
      </c>
      <c r="G118" t="str">
        <f>"00217252"</f>
        <v>00217252</v>
      </c>
      <c r="H118" t="s">
        <v>293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294</v>
      </c>
    </row>
    <row r="119" spans="1:30" x14ac:dyDescent="0.25">
      <c r="H119" t="s">
        <v>298</v>
      </c>
    </row>
    <row r="120" spans="1:30" x14ac:dyDescent="0.25">
      <c r="A120">
        <v>57</v>
      </c>
      <c r="B120">
        <v>5034</v>
      </c>
      <c r="C120" t="s">
        <v>299</v>
      </c>
      <c r="D120" t="s">
        <v>28</v>
      </c>
      <c r="E120" t="s">
        <v>300</v>
      </c>
      <c r="F120" t="s">
        <v>301</v>
      </c>
      <c r="G120" t="str">
        <f>"00216548"</f>
        <v>00216548</v>
      </c>
      <c r="H120" t="s">
        <v>302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303</v>
      </c>
    </row>
    <row r="121" spans="1:30" x14ac:dyDescent="0.25">
      <c r="H121" t="s">
        <v>188</v>
      </c>
    </row>
    <row r="122" spans="1:30" x14ac:dyDescent="0.25">
      <c r="A122">
        <v>58</v>
      </c>
      <c r="B122">
        <v>3620</v>
      </c>
      <c r="C122" t="s">
        <v>304</v>
      </c>
      <c r="D122" t="s">
        <v>21</v>
      </c>
      <c r="E122" t="s">
        <v>146</v>
      </c>
      <c r="F122" t="s">
        <v>305</v>
      </c>
      <c r="G122" t="str">
        <f>"201504001648"</f>
        <v>201504001648</v>
      </c>
      <c r="H122">
        <v>715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>
        <v>1333</v>
      </c>
    </row>
    <row r="123" spans="1:30" x14ac:dyDescent="0.25">
      <c r="H123" t="s">
        <v>306</v>
      </c>
    </row>
    <row r="124" spans="1:30" x14ac:dyDescent="0.25">
      <c r="A124">
        <v>59</v>
      </c>
      <c r="B124">
        <v>1926</v>
      </c>
      <c r="C124" t="s">
        <v>307</v>
      </c>
      <c r="D124" t="s">
        <v>308</v>
      </c>
      <c r="E124" t="s">
        <v>309</v>
      </c>
      <c r="F124" t="s">
        <v>310</v>
      </c>
      <c r="G124" t="str">
        <f>"201409000218"</f>
        <v>201409000218</v>
      </c>
      <c r="H124" t="s">
        <v>311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312</v>
      </c>
    </row>
    <row r="125" spans="1:30" x14ac:dyDescent="0.25">
      <c r="H125" t="s">
        <v>313</v>
      </c>
    </row>
    <row r="126" spans="1:30" x14ac:dyDescent="0.25">
      <c r="A126">
        <v>60</v>
      </c>
      <c r="B126">
        <v>1088</v>
      </c>
      <c r="C126" t="s">
        <v>314</v>
      </c>
      <c r="D126" t="s">
        <v>315</v>
      </c>
      <c r="E126" t="s">
        <v>121</v>
      </c>
      <c r="F126" t="s">
        <v>316</v>
      </c>
      <c r="G126" t="str">
        <f>"201409002578"</f>
        <v>201409002578</v>
      </c>
      <c r="H126">
        <v>715</v>
      </c>
      <c r="I126">
        <v>0</v>
      </c>
      <c r="J126">
        <v>0</v>
      </c>
      <c r="K126">
        <v>0</v>
      </c>
      <c r="L126">
        <v>0</v>
      </c>
      <c r="M126">
        <v>100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63</v>
      </c>
      <c r="W126">
        <v>441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1326</v>
      </c>
    </row>
    <row r="127" spans="1:30" x14ac:dyDescent="0.25">
      <c r="H127" t="s">
        <v>205</v>
      </c>
    </row>
    <row r="128" spans="1:30" x14ac:dyDescent="0.25">
      <c r="A128">
        <v>61</v>
      </c>
      <c r="B128">
        <v>2980</v>
      </c>
      <c r="C128" t="s">
        <v>317</v>
      </c>
      <c r="D128" t="s">
        <v>74</v>
      </c>
      <c r="E128" t="s">
        <v>60</v>
      </c>
      <c r="F128" t="s">
        <v>318</v>
      </c>
      <c r="G128" t="str">
        <f>"00212187"</f>
        <v>00212187</v>
      </c>
      <c r="H128">
        <v>737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1325</v>
      </c>
    </row>
    <row r="129" spans="1:30" x14ac:dyDescent="0.25">
      <c r="H129" t="s">
        <v>319</v>
      </c>
    </row>
    <row r="130" spans="1:30" x14ac:dyDescent="0.25">
      <c r="A130">
        <v>62</v>
      </c>
      <c r="B130">
        <v>471</v>
      </c>
      <c r="C130" t="s">
        <v>320</v>
      </c>
      <c r="D130" t="s">
        <v>321</v>
      </c>
      <c r="E130" t="s">
        <v>121</v>
      </c>
      <c r="F130" t="s">
        <v>322</v>
      </c>
      <c r="G130" t="str">
        <f>"201410011544"</f>
        <v>201410011544</v>
      </c>
      <c r="H130">
        <v>704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1322</v>
      </c>
    </row>
    <row r="131" spans="1:30" x14ac:dyDescent="0.25">
      <c r="H131" t="s">
        <v>323</v>
      </c>
    </row>
    <row r="132" spans="1:30" x14ac:dyDescent="0.25">
      <c r="A132">
        <v>63</v>
      </c>
      <c r="B132">
        <v>5505</v>
      </c>
      <c r="C132" t="s">
        <v>324</v>
      </c>
      <c r="D132" t="s">
        <v>29</v>
      </c>
      <c r="E132" t="s">
        <v>28</v>
      </c>
      <c r="F132" t="s">
        <v>325</v>
      </c>
      <c r="G132" t="str">
        <f>"00279379"</f>
        <v>00279379</v>
      </c>
      <c r="H132">
        <v>704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1322</v>
      </c>
    </row>
    <row r="133" spans="1:30" x14ac:dyDescent="0.25">
      <c r="H133" t="s">
        <v>326</v>
      </c>
    </row>
    <row r="134" spans="1:30" x14ac:dyDescent="0.25">
      <c r="A134">
        <v>64</v>
      </c>
      <c r="B134">
        <v>3049</v>
      </c>
      <c r="C134" t="s">
        <v>327</v>
      </c>
      <c r="D134" t="s">
        <v>60</v>
      </c>
      <c r="E134" t="s">
        <v>328</v>
      </c>
      <c r="F134" t="s">
        <v>329</v>
      </c>
      <c r="G134" t="str">
        <f>"00110033"</f>
        <v>00110033</v>
      </c>
      <c r="H134" t="s">
        <v>330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76</v>
      </c>
      <c r="W134">
        <v>532</v>
      </c>
      <c r="X134">
        <v>0</v>
      </c>
      <c r="Z134">
        <v>0</v>
      </c>
      <c r="AA134">
        <v>0</v>
      </c>
      <c r="AB134">
        <v>8</v>
      </c>
      <c r="AC134">
        <v>136</v>
      </c>
      <c r="AD134" t="s">
        <v>331</v>
      </c>
    </row>
    <row r="135" spans="1:30" x14ac:dyDescent="0.25">
      <c r="H135" t="s">
        <v>332</v>
      </c>
    </row>
    <row r="136" spans="1:30" x14ac:dyDescent="0.25">
      <c r="A136">
        <v>65</v>
      </c>
      <c r="B136">
        <v>3694</v>
      </c>
      <c r="C136" t="s">
        <v>333</v>
      </c>
      <c r="D136" t="s">
        <v>21</v>
      </c>
      <c r="E136" t="s">
        <v>121</v>
      </c>
      <c r="F136" t="s">
        <v>334</v>
      </c>
      <c r="G136" t="str">
        <f>"201409004845"</f>
        <v>201409004845</v>
      </c>
      <c r="H136">
        <v>682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>
        <v>1320</v>
      </c>
    </row>
    <row r="137" spans="1:30" x14ac:dyDescent="0.25">
      <c r="H137" t="s">
        <v>335</v>
      </c>
    </row>
    <row r="138" spans="1:30" x14ac:dyDescent="0.25">
      <c r="A138">
        <v>66</v>
      </c>
      <c r="B138">
        <v>837</v>
      </c>
      <c r="C138" t="s">
        <v>336</v>
      </c>
      <c r="D138" t="s">
        <v>28</v>
      </c>
      <c r="E138" t="s">
        <v>29</v>
      </c>
      <c r="F138" t="s">
        <v>337</v>
      </c>
      <c r="G138" t="str">
        <f>"201409001230"</f>
        <v>201409001230</v>
      </c>
      <c r="H138" t="s">
        <v>338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339</v>
      </c>
    </row>
    <row r="139" spans="1:30" x14ac:dyDescent="0.25">
      <c r="H139" t="s">
        <v>340</v>
      </c>
    </row>
    <row r="140" spans="1:30" x14ac:dyDescent="0.25">
      <c r="A140">
        <v>67</v>
      </c>
      <c r="B140">
        <v>2194</v>
      </c>
      <c r="C140" t="s">
        <v>341</v>
      </c>
      <c r="D140" t="s">
        <v>244</v>
      </c>
      <c r="E140" t="s">
        <v>117</v>
      </c>
      <c r="F140" t="s">
        <v>342</v>
      </c>
      <c r="G140" t="str">
        <f>"201410006173"</f>
        <v>201410006173</v>
      </c>
      <c r="H140" t="s">
        <v>343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34</v>
      </c>
      <c r="W140">
        <v>238</v>
      </c>
      <c r="X140">
        <v>0</v>
      </c>
      <c r="Z140">
        <v>0</v>
      </c>
      <c r="AA140">
        <v>0</v>
      </c>
      <c r="AB140">
        <v>24</v>
      </c>
      <c r="AC140">
        <v>408</v>
      </c>
      <c r="AD140" t="s">
        <v>344</v>
      </c>
    </row>
    <row r="141" spans="1:30" x14ac:dyDescent="0.25">
      <c r="H141" t="s">
        <v>345</v>
      </c>
    </row>
    <row r="142" spans="1:30" x14ac:dyDescent="0.25">
      <c r="A142">
        <v>68</v>
      </c>
      <c r="B142">
        <v>5395</v>
      </c>
      <c r="C142" t="s">
        <v>346</v>
      </c>
      <c r="D142" t="s">
        <v>347</v>
      </c>
      <c r="E142" t="s">
        <v>348</v>
      </c>
      <c r="F142" t="s">
        <v>349</v>
      </c>
      <c r="G142" t="str">
        <f>"201406013343"</f>
        <v>201406013343</v>
      </c>
      <c r="H142">
        <v>671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58</v>
      </c>
      <c r="W142">
        <v>406</v>
      </c>
      <c r="X142">
        <v>0</v>
      </c>
      <c r="Z142">
        <v>0</v>
      </c>
      <c r="AA142">
        <v>0</v>
      </c>
      <c r="AB142">
        <v>0</v>
      </c>
      <c r="AC142">
        <v>0</v>
      </c>
      <c r="AD142">
        <v>1307</v>
      </c>
    </row>
    <row r="143" spans="1:30" x14ac:dyDescent="0.25">
      <c r="H143" t="s">
        <v>350</v>
      </c>
    </row>
    <row r="144" spans="1:30" x14ac:dyDescent="0.25">
      <c r="A144">
        <v>69</v>
      </c>
      <c r="B144">
        <v>4026</v>
      </c>
      <c r="C144" t="s">
        <v>351</v>
      </c>
      <c r="D144" t="s">
        <v>21</v>
      </c>
      <c r="E144" t="s">
        <v>121</v>
      </c>
      <c r="F144" t="s">
        <v>352</v>
      </c>
      <c r="G144" t="str">
        <f>"201409005489"</f>
        <v>201409005489</v>
      </c>
      <c r="H144">
        <v>682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>
        <v>1300</v>
      </c>
    </row>
    <row r="145" spans="1:30" x14ac:dyDescent="0.25">
      <c r="H145" t="s">
        <v>353</v>
      </c>
    </row>
    <row r="146" spans="1:30" x14ac:dyDescent="0.25">
      <c r="A146">
        <v>70</v>
      </c>
      <c r="B146">
        <v>1286</v>
      </c>
      <c r="C146" t="s">
        <v>354</v>
      </c>
      <c r="D146" t="s">
        <v>56</v>
      </c>
      <c r="E146" t="s">
        <v>309</v>
      </c>
      <c r="F146" t="s">
        <v>355</v>
      </c>
      <c r="G146" t="str">
        <f>"00215039"</f>
        <v>00215039</v>
      </c>
      <c r="H146">
        <v>682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1300</v>
      </c>
    </row>
    <row r="147" spans="1:30" x14ac:dyDescent="0.25">
      <c r="H147" t="s">
        <v>356</v>
      </c>
    </row>
    <row r="148" spans="1:30" x14ac:dyDescent="0.25">
      <c r="A148">
        <v>71</v>
      </c>
      <c r="B148">
        <v>173</v>
      </c>
      <c r="C148" t="s">
        <v>357</v>
      </c>
      <c r="D148" t="s">
        <v>358</v>
      </c>
      <c r="E148" t="s">
        <v>359</v>
      </c>
      <c r="F148" t="s">
        <v>360</v>
      </c>
      <c r="G148" t="str">
        <f>"201409000448"</f>
        <v>201409000448</v>
      </c>
      <c r="H148">
        <v>638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>
        <v>1296</v>
      </c>
    </row>
    <row r="149" spans="1:30" x14ac:dyDescent="0.25">
      <c r="H149" t="s">
        <v>361</v>
      </c>
    </row>
    <row r="150" spans="1:30" x14ac:dyDescent="0.25">
      <c r="A150">
        <v>72</v>
      </c>
      <c r="B150">
        <v>4881</v>
      </c>
      <c r="C150" t="s">
        <v>362</v>
      </c>
      <c r="D150" t="s">
        <v>103</v>
      </c>
      <c r="E150" t="s">
        <v>60</v>
      </c>
      <c r="F150" t="s">
        <v>363</v>
      </c>
      <c r="G150" t="str">
        <f>"201410009031"</f>
        <v>201410009031</v>
      </c>
      <c r="H150" t="s">
        <v>364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30</v>
      </c>
      <c r="R150">
        <v>0</v>
      </c>
      <c r="S150">
        <v>0</v>
      </c>
      <c r="T150">
        <v>0</v>
      </c>
      <c r="U150">
        <v>0</v>
      </c>
      <c r="V150">
        <v>39</v>
      </c>
      <c r="W150">
        <v>273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365</v>
      </c>
    </row>
    <row r="151" spans="1:30" x14ac:dyDescent="0.25">
      <c r="H151" t="s">
        <v>366</v>
      </c>
    </row>
    <row r="152" spans="1:30" x14ac:dyDescent="0.25">
      <c r="A152">
        <v>73</v>
      </c>
      <c r="B152">
        <v>534</v>
      </c>
      <c r="C152" t="s">
        <v>367</v>
      </c>
      <c r="D152" t="s">
        <v>15</v>
      </c>
      <c r="E152" t="s">
        <v>220</v>
      </c>
      <c r="F152" t="s">
        <v>368</v>
      </c>
      <c r="G152" t="str">
        <f>"201401000385"</f>
        <v>201401000385</v>
      </c>
      <c r="H152" t="s">
        <v>369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59</v>
      </c>
      <c r="W152">
        <v>413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370</v>
      </c>
    </row>
    <row r="153" spans="1:30" x14ac:dyDescent="0.25">
      <c r="H153" t="s">
        <v>371</v>
      </c>
    </row>
    <row r="154" spans="1:30" x14ac:dyDescent="0.25">
      <c r="A154">
        <v>74</v>
      </c>
      <c r="B154">
        <v>5554</v>
      </c>
      <c r="C154" t="s">
        <v>372</v>
      </c>
      <c r="D154" t="s">
        <v>103</v>
      </c>
      <c r="E154" t="s">
        <v>98</v>
      </c>
      <c r="F154" t="s">
        <v>373</v>
      </c>
      <c r="G154" t="str">
        <f>"201410009096"</f>
        <v>201410009096</v>
      </c>
      <c r="H154" t="s">
        <v>374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375</v>
      </c>
    </row>
    <row r="155" spans="1:30" x14ac:dyDescent="0.25">
      <c r="H155" t="s">
        <v>376</v>
      </c>
    </row>
    <row r="156" spans="1:30" x14ac:dyDescent="0.25">
      <c r="A156">
        <v>75</v>
      </c>
      <c r="B156">
        <v>3778</v>
      </c>
      <c r="C156" t="s">
        <v>219</v>
      </c>
      <c r="D156" t="s">
        <v>121</v>
      </c>
      <c r="E156" t="s">
        <v>21</v>
      </c>
      <c r="F156" t="s">
        <v>377</v>
      </c>
      <c r="G156" t="str">
        <f>"00249632"</f>
        <v>00249632</v>
      </c>
      <c r="H156">
        <v>704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>
        <v>1292</v>
      </c>
    </row>
    <row r="157" spans="1:30" x14ac:dyDescent="0.25">
      <c r="H157" t="s">
        <v>378</v>
      </c>
    </row>
    <row r="158" spans="1:30" x14ac:dyDescent="0.25">
      <c r="A158">
        <v>76</v>
      </c>
      <c r="B158">
        <v>2493</v>
      </c>
      <c r="C158" t="s">
        <v>379</v>
      </c>
      <c r="D158" t="s">
        <v>146</v>
      </c>
      <c r="E158" t="s">
        <v>28</v>
      </c>
      <c r="F158" t="s">
        <v>380</v>
      </c>
      <c r="G158" t="str">
        <f>"00263781"</f>
        <v>00263781</v>
      </c>
      <c r="H158" t="s">
        <v>381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382</v>
      </c>
    </row>
    <row r="159" spans="1:30" x14ac:dyDescent="0.25">
      <c r="H159" t="s">
        <v>383</v>
      </c>
    </row>
    <row r="160" spans="1:30" x14ac:dyDescent="0.25">
      <c r="A160">
        <v>77</v>
      </c>
      <c r="B160">
        <v>4381</v>
      </c>
      <c r="C160" t="s">
        <v>384</v>
      </c>
      <c r="D160" t="s">
        <v>385</v>
      </c>
      <c r="E160" t="s">
        <v>56</v>
      </c>
      <c r="F160" t="s">
        <v>386</v>
      </c>
      <c r="G160" t="str">
        <f>"201409001611"</f>
        <v>201409001611</v>
      </c>
      <c r="H160" t="s">
        <v>387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388</v>
      </c>
    </row>
    <row r="161" spans="1:30" x14ac:dyDescent="0.25">
      <c r="H161" t="s">
        <v>389</v>
      </c>
    </row>
    <row r="162" spans="1:30" x14ac:dyDescent="0.25">
      <c r="A162">
        <v>78</v>
      </c>
      <c r="B162">
        <v>4494</v>
      </c>
      <c r="C162" t="s">
        <v>390</v>
      </c>
      <c r="D162" t="s">
        <v>21</v>
      </c>
      <c r="E162" t="s">
        <v>121</v>
      </c>
      <c r="F162" t="s">
        <v>391</v>
      </c>
      <c r="G162" t="str">
        <f>"201410011530"</f>
        <v>201410011530</v>
      </c>
      <c r="H162" t="s">
        <v>392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393</v>
      </c>
    </row>
    <row r="163" spans="1:30" x14ac:dyDescent="0.25">
      <c r="H163" t="s">
        <v>394</v>
      </c>
    </row>
    <row r="164" spans="1:30" x14ac:dyDescent="0.25">
      <c r="A164">
        <v>79</v>
      </c>
      <c r="B164">
        <v>4669</v>
      </c>
      <c r="C164" t="s">
        <v>395</v>
      </c>
      <c r="D164" t="s">
        <v>29</v>
      </c>
      <c r="E164" t="s">
        <v>244</v>
      </c>
      <c r="F164" t="s">
        <v>396</v>
      </c>
      <c r="G164" t="str">
        <f>"201402011346"</f>
        <v>201402011346</v>
      </c>
      <c r="H164" t="s">
        <v>397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2</v>
      </c>
      <c r="AA164">
        <v>0</v>
      </c>
      <c r="AB164">
        <v>0</v>
      </c>
      <c r="AC164">
        <v>0</v>
      </c>
      <c r="AD164" t="s">
        <v>398</v>
      </c>
    </row>
    <row r="165" spans="1:30" x14ac:dyDescent="0.25">
      <c r="H165" t="s">
        <v>399</v>
      </c>
    </row>
    <row r="166" spans="1:30" x14ac:dyDescent="0.25">
      <c r="A166">
        <v>80</v>
      </c>
      <c r="B166">
        <v>5804</v>
      </c>
      <c r="C166" t="s">
        <v>400</v>
      </c>
      <c r="D166" t="s">
        <v>401</v>
      </c>
      <c r="E166" t="s">
        <v>60</v>
      </c>
      <c r="F166" t="s">
        <v>402</v>
      </c>
      <c r="G166" t="str">
        <f>"201410001850"</f>
        <v>201410001850</v>
      </c>
      <c r="H166" t="s">
        <v>403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404</v>
      </c>
    </row>
    <row r="167" spans="1:30" x14ac:dyDescent="0.25">
      <c r="H167" t="s">
        <v>405</v>
      </c>
    </row>
    <row r="168" spans="1:30" x14ac:dyDescent="0.25">
      <c r="A168">
        <v>81</v>
      </c>
      <c r="B168">
        <v>6230</v>
      </c>
      <c r="C168" t="s">
        <v>406</v>
      </c>
      <c r="D168" t="s">
        <v>407</v>
      </c>
      <c r="E168" t="s">
        <v>56</v>
      </c>
      <c r="F168" t="s">
        <v>408</v>
      </c>
      <c r="G168" t="str">
        <f>"201410011585"</f>
        <v>201410011585</v>
      </c>
      <c r="H168">
        <v>693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1</v>
      </c>
      <c r="AA168">
        <v>0</v>
      </c>
      <c r="AB168">
        <v>0</v>
      </c>
      <c r="AC168">
        <v>0</v>
      </c>
      <c r="AD168">
        <v>1281</v>
      </c>
    </row>
    <row r="169" spans="1:30" x14ac:dyDescent="0.25">
      <c r="H169" t="s">
        <v>409</v>
      </c>
    </row>
    <row r="170" spans="1:30" x14ac:dyDescent="0.25">
      <c r="A170">
        <v>82</v>
      </c>
      <c r="B170">
        <v>6155</v>
      </c>
      <c r="C170" t="s">
        <v>410</v>
      </c>
      <c r="D170" t="s">
        <v>239</v>
      </c>
      <c r="E170" t="s">
        <v>407</v>
      </c>
      <c r="F170" t="s">
        <v>411</v>
      </c>
      <c r="G170" t="str">
        <f>"201412006027"</f>
        <v>201412006027</v>
      </c>
      <c r="H170">
        <v>616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2</v>
      </c>
      <c r="AA170">
        <v>0</v>
      </c>
      <c r="AB170">
        <v>0</v>
      </c>
      <c r="AC170">
        <v>0</v>
      </c>
      <c r="AD170">
        <v>1274</v>
      </c>
    </row>
    <row r="171" spans="1:30" x14ac:dyDescent="0.25">
      <c r="H171" t="s">
        <v>412</v>
      </c>
    </row>
    <row r="172" spans="1:30" x14ac:dyDescent="0.25">
      <c r="A172">
        <v>83</v>
      </c>
      <c r="B172">
        <v>5115</v>
      </c>
      <c r="C172" t="s">
        <v>413</v>
      </c>
      <c r="D172" t="s">
        <v>414</v>
      </c>
      <c r="E172" t="s">
        <v>239</v>
      </c>
      <c r="F172" t="s">
        <v>415</v>
      </c>
      <c r="G172" t="str">
        <f>"201410004284"</f>
        <v>201410004284</v>
      </c>
      <c r="H172" t="s">
        <v>416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1</v>
      </c>
      <c r="AA172">
        <v>0</v>
      </c>
      <c r="AB172">
        <v>0</v>
      </c>
      <c r="AC172">
        <v>0</v>
      </c>
      <c r="AD172" t="s">
        <v>417</v>
      </c>
    </row>
    <row r="173" spans="1:30" x14ac:dyDescent="0.25">
      <c r="H173" t="s">
        <v>418</v>
      </c>
    </row>
    <row r="174" spans="1:30" x14ac:dyDescent="0.25">
      <c r="A174">
        <v>84</v>
      </c>
      <c r="B174">
        <v>1435</v>
      </c>
      <c r="C174" t="s">
        <v>419</v>
      </c>
      <c r="D174" t="s">
        <v>97</v>
      </c>
      <c r="E174" t="s">
        <v>21</v>
      </c>
      <c r="F174" t="s">
        <v>420</v>
      </c>
      <c r="G174" t="str">
        <f>"201409000895"</f>
        <v>201409000895</v>
      </c>
      <c r="H174">
        <v>682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74</v>
      </c>
      <c r="W174">
        <v>518</v>
      </c>
      <c r="X174">
        <v>0</v>
      </c>
      <c r="Z174">
        <v>0</v>
      </c>
      <c r="AA174">
        <v>0</v>
      </c>
      <c r="AB174">
        <v>0</v>
      </c>
      <c r="AC174">
        <v>0</v>
      </c>
      <c r="AD174">
        <v>1270</v>
      </c>
    </row>
    <row r="175" spans="1:30" x14ac:dyDescent="0.25">
      <c r="H175" t="s">
        <v>421</v>
      </c>
    </row>
    <row r="176" spans="1:30" x14ac:dyDescent="0.25">
      <c r="A176">
        <v>85</v>
      </c>
      <c r="B176">
        <v>2747</v>
      </c>
      <c r="C176" t="s">
        <v>422</v>
      </c>
      <c r="D176" t="s">
        <v>21</v>
      </c>
      <c r="E176" t="s">
        <v>49</v>
      </c>
      <c r="F176" t="s">
        <v>423</v>
      </c>
      <c r="G176" t="str">
        <f>"201410000740"</f>
        <v>201410000740</v>
      </c>
      <c r="H176" t="s">
        <v>424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425</v>
      </c>
    </row>
    <row r="177" spans="1:30" x14ac:dyDescent="0.25">
      <c r="H177">
        <v>1245</v>
      </c>
    </row>
    <row r="178" spans="1:30" x14ac:dyDescent="0.25">
      <c r="A178">
        <v>86</v>
      </c>
      <c r="B178">
        <v>4570</v>
      </c>
      <c r="C178" t="s">
        <v>426</v>
      </c>
      <c r="D178" t="s">
        <v>21</v>
      </c>
      <c r="E178" t="s">
        <v>29</v>
      </c>
      <c r="F178" t="s">
        <v>427</v>
      </c>
      <c r="G178" t="str">
        <f>"201409002302"</f>
        <v>201409002302</v>
      </c>
      <c r="H178" t="s">
        <v>168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428</v>
      </c>
    </row>
    <row r="179" spans="1:30" x14ac:dyDescent="0.25">
      <c r="H179" t="s">
        <v>429</v>
      </c>
    </row>
    <row r="180" spans="1:30" x14ac:dyDescent="0.25">
      <c r="A180">
        <v>87</v>
      </c>
      <c r="B180">
        <v>5344</v>
      </c>
      <c r="C180" t="s">
        <v>430</v>
      </c>
      <c r="D180" t="s">
        <v>60</v>
      </c>
      <c r="E180" t="s">
        <v>239</v>
      </c>
      <c r="F180" t="s">
        <v>431</v>
      </c>
      <c r="G180" t="str">
        <f>"00367642"</f>
        <v>00367642</v>
      </c>
      <c r="H180" t="s">
        <v>31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80</v>
      </c>
      <c r="W180">
        <v>560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432</v>
      </c>
    </row>
    <row r="181" spans="1:30" x14ac:dyDescent="0.25">
      <c r="H181" t="s">
        <v>433</v>
      </c>
    </row>
    <row r="182" spans="1:30" x14ac:dyDescent="0.25">
      <c r="A182">
        <v>88</v>
      </c>
      <c r="B182">
        <v>6158</v>
      </c>
      <c r="C182" t="s">
        <v>434</v>
      </c>
      <c r="D182" t="s">
        <v>121</v>
      </c>
      <c r="E182" t="s">
        <v>60</v>
      </c>
      <c r="F182" t="s">
        <v>435</v>
      </c>
      <c r="G182" t="str">
        <f>"00330641"</f>
        <v>00330641</v>
      </c>
      <c r="H182" t="s">
        <v>436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437</v>
      </c>
    </row>
    <row r="183" spans="1:30" x14ac:dyDescent="0.25">
      <c r="H183" t="s">
        <v>438</v>
      </c>
    </row>
    <row r="184" spans="1:30" x14ac:dyDescent="0.25">
      <c r="A184">
        <v>89</v>
      </c>
      <c r="B184">
        <v>590</v>
      </c>
      <c r="C184" t="s">
        <v>439</v>
      </c>
      <c r="D184" t="s">
        <v>21</v>
      </c>
      <c r="E184" t="s">
        <v>102</v>
      </c>
      <c r="F184" t="s">
        <v>440</v>
      </c>
      <c r="G184" t="str">
        <f>"00252314"</f>
        <v>00252314</v>
      </c>
      <c r="H184" t="s">
        <v>441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442</v>
      </c>
    </row>
    <row r="185" spans="1:30" x14ac:dyDescent="0.25">
      <c r="H185">
        <v>1245</v>
      </c>
    </row>
    <row r="186" spans="1:30" x14ac:dyDescent="0.25">
      <c r="A186">
        <v>90</v>
      </c>
      <c r="B186">
        <v>5109</v>
      </c>
      <c r="C186" t="s">
        <v>443</v>
      </c>
      <c r="D186" t="s">
        <v>444</v>
      </c>
      <c r="E186" t="s">
        <v>28</v>
      </c>
      <c r="F186" t="s">
        <v>445</v>
      </c>
      <c r="G186" t="str">
        <f>"00349956"</f>
        <v>00349956</v>
      </c>
      <c r="H186" t="s">
        <v>446</v>
      </c>
      <c r="I186">
        <v>150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34</v>
      </c>
      <c r="W186">
        <v>238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447</v>
      </c>
    </row>
    <row r="187" spans="1:30" x14ac:dyDescent="0.25">
      <c r="H187" t="s">
        <v>448</v>
      </c>
    </row>
    <row r="188" spans="1:30" x14ac:dyDescent="0.25">
      <c r="A188">
        <v>91</v>
      </c>
      <c r="B188">
        <v>2602</v>
      </c>
      <c r="C188" t="s">
        <v>449</v>
      </c>
      <c r="D188" t="s">
        <v>274</v>
      </c>
      <c r="E188" t="s">
        <v>56</v>
      </c>
      <c r="F188" t="s">
        <v>450</v>
      </c>
      <c r="G188" t="str">
        <f>"201410002113"</f>
        <v>201410002113</v>
      </c>
      <c r="H188" t="s">
        <v>451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54</v>
      </c>
      <c r="W188">
        <v>378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452</v>
      </c>
    </row>
    <row r="189" spans="1:30" x14ac:dyDescent="0.25">
      <c r="H189" t="s">
        <v>453</v>
      </c>
    </row>
    <row r="190" spans="1:30" x14ac:dyDescent="0.25">
      <c r="A190">
        <v>92</v>
      </c>
      <c r="B190">
        <v>2628</v>
      </c>
      <c r="C190" t="s">
        <v>454</v>
      </c>
      <c r="D190" t="s">
        <v>49</v>
      </c>
      <c r="E190" t="s">
        <v>455</v>
      </c>
      <c r="F190" t="s">
        <v>456</v>
      </c>
      <c r="G190" t="str">
        <f>"00273166"</f>
        <v>00273166</v>
      </c>
      <c r="H190">
        <v>671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1259</v>
      </c>
    </row>
    <row r="191" spans="1:30" x14ac:dyDescent="0.25">
      <c r="H191" t="s">
        <v>457</v>
      </c>
    </row>
    <row r="192" spans="1:30" x14ac:dyDescent="0.25">
      <c r="A192">
        <v>93</v>
      </c>
      <c r="B192">
        <v>3219</v>
      </c>
      <c r="C192" t="s">
        <v>223</v>
      </c>
      <c r="D192" t="s">
        <v>458</v>
      </c>
      <c r="E192" t="s">
        <v>197</v>
      </c>
      <c r="F192" t="s">
        <v>459</v>
      </c>
      <c r="G192" t="str">
        <f>"200801001812"</f>
        <v>200801001812</v>
      </c>
      <c r="H192">
        <v>671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>
        <v>1259</v>
      </c>
    </row>
    <row r="193" spans="1:30" x14ac:dyDescent="0.25">
      <c r="H193" t="s">
        <v>460</v>
      </c>
    </row>
    <row r="194" spans="1:30" x14ac:dyDescent="0.25">
      <c r="A194">
        <v>94</v>
      </c>
      <c r="B194">
        <v>453</v>
      </c>
      <c r="C194" t="s">
        <v>461</v>
      </c>
      <c r="D194" t="s">
        <v>28</v>
      </c>
      <c r="E194" t="s">
        <v>60</v>
      </c>
      <c r="F194" t="s">
        <v>462</v>
      </c>
      <c r="G194" t="str">
        <f>"201409001771"</f>
        <v>201409001771</v>
      </c>
      <c r="H194" t="s">
        <v>463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41</v>
      </c>
      <c r="W194">
        <v>287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464</v>
      </c>
    </row>
    <row r="195" spans="1:30" x14ac:dyDescent="0.25">
      <c r="H195" t="s">
        <v>465</v>
      </c>
    </row>
    <row r="196" spans="1:30" x14ac:dyDescent="0.25">
      <c r="A196">
        <v>95</v>
      </c>
      <c r="B196">
        <v>1809</v>
      </c>
      <c r="C196" t="s">
        <v>466</v>
      </c>
      <c r="D196" t="s">
        <v>467</v>
      </c>
      <c r="E196" t="s">
        <v>468</v>
      </c>
      <c r="F196" t="s">
        <v>469</v>
      </c>
      <c r="G196" t="str">
        <f>"00285172"</f>
        <v>00285172</v>
      </c>
      <c r="H196">
        <v>627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1245</v>
      </c>
    </row>
    <row r="197" spans="1:30" x14ac:dyDescent="0.25">
      <c r="H197" t="s">
        <v>470</v>
      </c>
    </row>
    <row r="198" spans="1:30" x14ac:dyDescent="0.25">
      <c r="A198">
        <v>96</v>
      </c>
      <c r="B198">
        <v>622</v>
      </c>
      <c r="C198" t="s">
        <v>471</v>
      </c>
      <c r="D198" t="s">
        <v>300</v>
      </c>
      <c r="E198" t="s">
        <v>28</v>
      </c>
      <c r="F198" t="s">
        <v>472</v>
      </c>
      <c r="G198" t="str">
        <f>"00011504"</f>
        <v>00011504</v>
      </c>
      <c r="H198" t="s">
        <v>200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67</v>
      </c>
      <c r="W198">
        <v>469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473</v>
      </c>
    </row>
    <row r="199" spans="1:30" x14ac:dyDescent="0.25">
      <c r="H199" t="s">
        <v>474</v>
      </c>
    </row>
    <row r="200" spans="1:30" x14ac:dyDescent="0.25">
      <c r="A200">
        <v>97</v>
      </c>
      <c r="B200">
        <v>5725</v>
      </c>
      <c r="C200" t="s">
        <v>475</v>
      </c>
      <c r="D200" t="s">
        <v>21</v>
      </c>
      <c r="E200" t="s">
        <v>102</v>
      </c>
      <c r="F200" t="s">
        <v>476</v>
      </c>
      <c r="G200" t="str">
        <f>"201410010060"</f>
        <v>201410010060</v>
      </c>
      <c r="H200" t="s">
        <v>477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478</v>
      </c>
    </row>
    <row r="201" spans="1:30" x14ac:dyDescent="0.25">
      <c r="H201" t="s">
        <v>479</v>
      </c>
    </row>
    <row r="202" spans="1:30" x14ac:dyDescent="0.25">
      <c r="A202">
        <v>98</v>
      </c>
      <c r="B202">
        <v>4247</v>
      </c>
      <c r="C202" t="s">
        <v>480</v>
      </c>
      <c r="D202" t="s">
        <v>49</v>
      </c>
      <c r="E202" t="s">
        <v>481</v>
      </c>
      <c r="F202" t="s">
        <v>482</v>
      </c>
      <c r="G202" t="str">
        <f>"00209798"</f>
        <v>00209798</v>
      </c>
      <c r="H202" t="s">
        <v>477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478</v>
      </c>
    </row>
    <row r="203" spans="1:30" x14ac:dyDescent="0.25">
      <c r="H203" t="s">
        <v>483</v>
      </c>
    </row>
    <row r="204" spans="1:30" x14ac:dyDescent="0.25">
      <c r="A204">
        <v>99</v>
      </c>
      <c r="B204">
        <v>6184</v>
      </c>
      <c r="C204" t="s">
        <v>183</v>
      </c>
      <c r="D204" t="s">
        <v>21</v>
      </c>
      <c r="E204" t="s">
        <v>60</v>
      </c>
      <c r="F204" t="s">
        <v>484</v>
      </c>
      <c r="G204" t="str">
        <f>"00368908"</f>
        <v>00368908</v>
      </c>
      <c r="H204" t="s">
        <v>485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72</v>
      </c>
      <c r="W204">
        <v>504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486</v>
      </c>
    </row>
    <row r="205" spans="1:30" x14ac:dyDescent="0.25">
      <c r="H205" t="s">
        <v>487</v>
      </c>
    </row>
    <row r="206" spans="1:30" x14ac:dyDescent="0.25">
      <c r="A206">
        <v>100</v>
      </c>
      <c r="B206">
        <v>3685</v>
      </c>
      <c r="C206" t="s">
        <v>488</v>
      </c>
      <c r="D206" t="s">
        <v>489</v>
      </c>
      <c r="E206" t="s">
        <v>21</v>
      </c>
      <c r="F206" t="s">
        <v>490</v>
      </c>
      <c r="G206" t="str">
        <f>"200802009454"</f>
        <v>200802009454</v>
      </c>
      <c r="H206" t="s">
        <v>148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66</v>
      </c>
      <c r="W206">
        <v>462</v>
      </c>
      <c r="X206">
        <v>0</v>
      </c>
      <c r="Z206">
        <v>1</v>
      </c>
      <c r="AA206">
        <v>0</v>
      </c>
      <c r="AB206">
        <v>0</v>
      </c>
      <c r="AC206">
        <v>0</v>
      </c>
      <c r="AD206" t="s">
        <v>491</v>
      </c>
    </row>
    <row r="207" spans="1:30" x14ac:dyDescent="0.25">
      <c r="H207" t="s">
        <v>492</v>
      </c>
    </row>
    <row r="208" spans="1:30" x14ac:dyDescent="0.25">
      <c r="A208">
        <v>101</v>
      </c>
      <c r="B208">
        <v>5979</v>
      </c>
      <c r="C208" t="s">
        <v>493</v>
      </c>
      <c r="D208" t="s">
        <v>21</v>
      </c>
      <c r="E208" t="s">
        <v>60</v>
      </c>
      <c r="F208" t="s">
        <v>494</v>
      </c>
      <c r="G208" t="str">
        <f>"00217517"</f>
        <v>00217517</v>
      </c>
      <c r="H208" t="s">
        <v>495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68</v>
      </c>
      <c r="W208">
        <v>476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496</v>
      </c>
    </row>
    <row r="209" spans="1:30" x14ac:dyDescent="0.25">
      <c r="H209" t="s">
        <v>188</v>
      </c>
    </row>
    <row r="210" spans="1:30" x14ac:dyDescent="0.25">
      <c r="A210">
        <v>102</v>
      </c>
      <c r="B210">
        <v>2592</v>
      </c>
      <c r="C210" t="s">
        <v>497</v>
      </c>
      <c r="D210" t="s">
        <v>56</v>
      </c>
      <c r="E210" t="s">
        <v>498</v>
      </c>
      <c r="F210" t="s">
        <v>499</v>
      </c>
      <c r="G210" t="str">
        <f>"00155474"</f>
        <v>00155474</v>
      </c>
      <c r="H210" t="s">
        <v>500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80</v>
      </c>
      <c r="W210">
        <v>560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501</v>
      </c>
    </row>
    <row r="211" spans="1:30" x14ac:dyDescent="0.25">
      <c r="H211" t="s">
        <v>502</v>
      </c>
    </row>
    <row r="212" spans="1:30" x14ac:dyDescent="0.25">
      <c r="A212">
        <v>103</v>
      </c>
      <c r="B212">
        <v>3864</v>
      </c>
      <c r="C212" t="s">
        <v>503</v>
      </c>
      <c r="D212" t="s">
        <v>455</v>
      </c>
      <c r="E212" t="s">
        <v>29</v>
      </c>
      <c r="F212" t="s">
        <v>504</v>
      </c>
      <c r="G212" t="str">
        <f>"201402003232"</f>
        <v>201402003232</v>
      </c>
      <c r="H212">
        <v>737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19</v>
      </c>
      <c r="W212">
        <v>133</v>
      </c>
      <c r="X212">
        <v>0</v>
      </c>
      <c r="Z212">
        <v>0</v>
      </c>
      <c r="AA212">
        <v>0</v>
      </c>
      <c r="AB212">
        <v>20</v>
      </c>
      <c r="AC212">
        <v>340</v>
      </c>
      <c r="AD212">
        <v>1210</v>
      </c>
    </row>
    <row r="213" spans="1:30" x14ac:dyDescent="0.25">
      <c r="H213" t="s">
        <v>188</v>
      </c>
    </row>
    <row r="214" spans="1:30" x14ac:dyDescent="0.25">
      <c r="A214">
        <v>104</v>
      </c>
      <c r="B214">
        <v>2949</v>
      </c>
      <c r="C214" t="s">
        <v>505</v>
      </c>
      <c r="D214" t="s">
        <v>35</v>
      </c>
      <c r="E214" t="s">
        <v>296</v>
      </c>
      <c r="F214" t="s">
        <v>506</v>
      </c>
      <c r="G214" t="str">
        <f>"200809001010"</f>
        <v>200809001010</v>
      </c>
      <c r="H214" t="s">
        <v>392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7</v>
      </c>
      <c r="W214">
        <v>49</v>
      </c>
      <c r="X214">
        <v>0</v>
      </c>
      <c r="Z214">
        <v>0</v>
      </c>
      <c r="AA214">
        <v>0</v>
      </c>
      <c r="AB214">
        <v>18</v>
      </c>
      <c r="AC214">
        <v>306</v>
      </c>
      <c r="AD214" t="s">
        <v>507</v>
      </c>
    </row>
    <row r="215" spans="1:30" x14ac:dyDescent="0.25">
      <c r="H215" t="s">
        <v>508</v>
      </c>
    </row>
    <row r="216" spans="1:30" x14ac:dyDescent="0.25">
      <c r="A216">
        <v>105</v>
      </c>
      <c r="B216">
        <v>5646</v>
      </c>
      <c r="C216" t="s">
        <v>443</v>
      </c>
      <c r="D216" t="s">
        <v>121</v>
      </c>
      <c r="E216" t="s">
        <v>21</v>
      </c>
      <c r="F216" t="s">
        <v>509</v>
      </c>
      <c r="G216" t="str">
        <f>"201507004936"</f>
        <v>201507004936</v>
      </c>
      <c r="H216" t="s">
        <v>510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66</v>
      </c>
      <c r="W216">
        <v>462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511</v>
      </c>
    </row>
    <row r="217" spans="1:30" x14ac:dyDescent="0.25">
      <c r="H217" t="s">
        <v>512</v>
      </c>
    </row>
    <row r="218" spans="1:30" x14ac:dyDescent="0.25">
      <c r="A218">
        <v>106</v>
      </c>
      <c r="B218">
        <v>5347</v>
      </c>
      <c r="C218" t="s">
        <v>513</v>
      </c>
      <c r="D218" t="s">
        <v>514</v>
      </c>
      <c r="E218" t="s">
        <v>220</v>
      </c>
      <c r="F218" t="s">
        <v>515</v>
      </c>
      <c r="G218" t="str">
        <f>"201111000079"</f>
        <v>201111000079</v>
      </c>
      <c r="H218" t="s">
        <v>516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69</v>
      </c>
      <c r="W218">
        <v>483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517</v>
      </c>
    </row>
    <row r="219" spans="1:30" x14ac:dyDescent="0.25">
      <c r="H219" t="s">
        <v>518</v>
      </c>
    </row>
    <row r="220" spans="1:30" x14ac:dyDescent="0.25">
      <c r="A220">
        <v>107</v>
      </c>
      <c r="B220">
        <v>670</v>
      </c>
      <c r="C220" t="s">
        <v>519</v>
      </c>
      <c r="D220" t="s">
        <v>520</v>
      </c>
      <c r="E220" t="s">
        <v>98</v>
      </c>
      <c r="F220" t="s">
        <v>521</v>
      </c>
      <c r="G220" t="str">
        <f>"201402003892"</f>
        <v>201402003892</v>
      </c>
      <c r="H220" t="s">
        <v>522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41</v>
      </c>
      <c r="W220">
        <v>287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523</v>
      </c>
    </row>
    <row r="221" spans="1:30" x14ac:dyDescent="0.25">
      <c r="H221" t="s">
        <v>524</v>
      </c>
    </row>
    <row r="222" spans="1:30" x14ac:dyDescent="0.25">
      <c r="A222">
        <v>108</v>
      </c>
      <c r="B222">
        <v>4027</v>
      </c>
      <c r="C222" t="s">
        <v>525</v>
      </c>
      <c r="D222" t="s">
        <v>21</v>
      </c>
      <c r="E222" t="s">
        <v>28</v>
      </c>
      <c r="F222" t="s">
        <v>526</v>
      </c>
      <c r="G222" t="str">
        <f>"00344108"</f>
        <v>00344108</v>
      </c>
      <c r="H222" t="s">
        <v>288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67</v>
      </c>
      <c r="W222">
        <v>469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527</v>
      </c>
    </row>
    <row r="223" spans="1:30" x14ac:dyDescent="0.25">
      <c r="H223" t="s">
        <v>528</v>
      </c>
    </row>
    <row r="224" spans="1:30" x14ac:dyDescent="0.25">
      <c r="A224">
        <v>109</v>
      </c>
      <c r="B224">
        <v>4100</v>
      </c>
      <c r="C224" t="s">
        <v>529</v>
      </c>
      <c r="D224" t="s">
        <v>481</v>
      </c>
      <c r="E224" t="s">
        <v>21</v>
      </c>
      <c r="F224" t="s">
        <v>530</v>
      </c>
      <c r="G224" t="str">
        <f>"00007806"</f>
        <v>00007806</v>
      </c>
      <c r="H224" t="s">
        <v>531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33</v>
      </c>
      <c r="W224">
        <v>231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532</v>
      </c>
    </row>
    <row r="225" spans="1:30" x14ac:dyDescent="0.25">
      <c r="H225" t="s">
        <v>533</v>
      </c>
    </row>
    <row r="226" spans="1:30" x14ac:dyDescent="0.25">
      <c r="A226">
        <v>110</v>
      </c>
      <c r="B226">
        <v>6204</v>
      </c>
      <c r="C226" t="s">
        <v>534</v>
      </c>
      <c r="D226" t="s">
        <v>29</v>
      </c>
      <c r="E226" t="s">
        <v>328</v>
      </c>
      <c r="F226" t="s">
        <v>535</v>
      </c>
      <c r="G226" t="str">
        <f>"201604005702"</f>
        <v>201604005702</v>
      </c>
      <c r="H226" t="s">
        <v>536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50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35</v>
      </c>
      <c r="W226">
        <v>245</v>
      </c>
      <c r="X226">
        <v>0</v>
      </c>
      <c r="Z226">
        <v>1</v>
      </c>
      <c r="AA226">
        <v>0</v>
      </c>
      <c r="AB226">
        <v>6</v>
      </c>
      <c r="AC226">
        <v>102</v>
      </c>
      <c r="AD226" t="s">
        <v>537</v>
      </c>
    </row>
    <row r="227" spans="1:30" x14ac:dyDescent="0.25">
      <c r="H227" t="s">
        <v>538</v>
      </c>
    </row>
    <row r="228" spans="1:30" x14ac:dyDescent="0.25">
      <c r="A228">
        <v>111</v>
      </c>
      <c r="B228">
        <v>6136</v>
      </c>
      <c r="C228" t="s">
        <v>539</v>
      </c>
      <c r="D228" t="s">
        <v>296</v>
      </c>
      <c r="E228" t="s">
        <v>28</v>
      </c>
      <c r="F228" t="s">
        <v>540</v>
      </c>
      <c r="G228" t="str">
        <f>"201402007615"</f>
        <v>201402007615</v>
      </c>
      <c r="H228" t="s">
        <v>500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66</v>
      </c>
      <c r="W228">
        <v>462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541</v>
      </c>
    </row>
    <row r="229" spans="1:30" x14ac:dyDescent="0.25">
      <c r="H229" t="s">
        <v>542</v>
      </c>
    </row>
    <row r="230" spans="1:30" x14ac:dyDescent="0.25">
      <c r="A230">
        <v>112</v>
      </c>
      <c r="B230">
        <v>308</v>
      </c>
      <c r="C230" t="s">
        <v>543</v>
      </c>
      <c r="D230" t="s">
        <v>133</v>
      </c>
      <c r="E230" t="s">
        <v>22</v>
      </c>
      <c r="F230" t="s">
        <v>544</v>
      </c>
      <c r="G230" t="str">
        <f>"201412005235"</f>
        <v>201412005235</v>
      </c>
      <c r="H230" t="s">
        <v>148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Z230">
        <v>0</v>
      </c>
      <c r="AA230">
        <v>0</v>
      </c>
      <c r="AB230">
        <v>8</v>
      </c>
      <c r="AC230">
        <v>136</v>
      </c>
      <c r="AD230" t="s">
        <v>545</v>
      </c>
    </row>
    <row r="231" spans="1:30" x14ac:dyDescent="0.25">
      <c r="H231" t="s">
        <v>546</v>
      </c>
    </row>
    <row r="232" spans="1:30" x14ac:dyDescent="0.25">
      <c r="A232">
        <v>113</v>
      </c>
      <c r="B232">
        <v>4108</v>
      </c>
      <c r="C232" t="s">
        <v>547</v>
      </c>
      <c r="D232" t="s">
        <v>184</v>
      </c>
      <c r="E232" t="s">
        <v>28</v>
      </c>
      <c r="F232" t="s">
        <v>548</v>
      </c>
      <c r="G232" t="str">
        <f>"00003841"</f>
        <v>00003841</v>
      </c>
      <c r="H232" t="s">
        <v>549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54</v>
      </c>
      <c r="W232">
        <v>378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550</v>
      </c>
    </row>
    <row r="233" spans="1:30" x14ac:dyDescent="0.25">
      <c r="H233" t="s">
        <v>551</v>
      </c>
    </row>
    <row r="234" spans="1:30" x14ac:dyDescent="0.25">
      <c r="A234">
        <v>114</v>
      </c>
      <c r="B234">
        <v>5089</v>
      </c>
      <c r="C234" t="s">
        <v>552</v>
      </c>
      <c r="D234" t="s">
        <v>42</v>
      </c>
      <c r="E234" t="s">
        <v>121</v>
      </c>
      <c r="F234" t="s">
        <v>553</v>
      </c>
      <c r="G234" t="str">
        <f>"00363864"</f>
        <v>00363864</v>
      </c>
      <c r="H234" t="s">
        <v>554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54</v>
      </c>
      <c r="W234">
        <v>378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555</v>
      </c>
    </row>
    <row r="235" spans="1:30" x14ac:dyDescent="0.25">
      <c r="H235">
        <v>1245</v>
      </c>
    </row>
    <row r="236" spans="1:30" x14ac:dyDescent="0.25">
      <c r="A236">
        <v>115</v>
      </c>
      <c r="B236">
        <v>1870</v>
      </c>
      <c r="C236" t="s">
        <v>556</v>
      </c>
      <c r="D236" t="s">
        <v>444</v>
      </c>
      <c r="E236" t="s">
        <v>21</v>
      </c>
      <c r="F236" t="s">
        <v>557</v>
      </c>
      <c r="G236" t="str">
        <f>"201408000169"</f>
        <v>201408000169</v>
      </c>
      <c r="H236" t="s">
        <v>558</v>
      </c>
      <c r="I236">
        <v>150</v>
      </c>
      <c r="J236">
        <v>0</v>
      </c>
      <c r="K236">
        <v>0</v>
      </c>
      <c r="L236">
        <v>200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6</v>
      </c>
      <c r="W236">
        <v>42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559</v>
      </c>
    </row>
    <row r="237" spans="1:30" x14ac:dyDescent="0.25">
      <c r="H237" t="s">
        <v>560</v>
      </c>
    </row>
    <row r="238" spans="1:30" x14ac:dyDescent="0.25">
      <c r="A238">
        <v>116</v>
      </c>
      <c r="B238">
        <v>5889</v>
      </c>
      <c r="C238" t="s">
        <v>561</v>
      </c>
      <c r="D238" t="s">
        <v>28</v>
      </c>
      <c r="E238" t="s">
        <v>407</v>
      </c>
      <c r="F238" t="s">
        <v>562</v>
      </c>
      <c r="G238" t="str">
        <f>"201410006589"</f>
        <v>201410006589</v>
      </c>
      <c r="H238" t="s">
        <v>563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52</v>
      </c>
      <c r="W238">
        <v>364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564</v>
      </c>
    </row>
    <row r="239" spans="1:30" x14ac:dyDescent="0.25">
      <c r="H239" t="s">
        <v>565</v>
      </c>
    </row>
    <row r="240" spans="1:30" x14ac:dyDescent="0.25">
      <c r="A240">
        <v>117</v>
      </c>
      <c r="B240">
        <v>1876</v>
      </c>
      <c r="C240" t="s">
        <v>566</v>
      </c>
      <c r="D240" t="s">
        <v>56</v>
      </c>
      <c r="E240" t="s">
        <v>15</v>
      </c>
      <c r="F240" t="s">
        <v>567</v>
      </c>
      <c r="G240" t="str">
        <f>"200804000157"</f>
        <v>200804000157</v>
      </c>
      <c r="H240" t="s">
        <v>558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30</v>
      </c>
      <c r="O240">
        <v>0</v>
      </c>
      <c r="P240">
        <v>0</v>
      </c>
      <c r="Q240">
        <v>30</v>
      </c>
      <c r="R240">
        <v>0</v>
      </c>
      <c r="S240">
        <v>0</v>
      </c>
      <c r="T240">
        <v>0</v>
      </c>
      <c r="U240">
        <v>0</v>
      </c>
      <c r="V240">
        <v>19</v>
      </c>
      <c r="W240">
        <v>133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568</v>
      </c>
    </row>
    <row r="241" spans="1:30" x14ac:dyDescent="0.25">
      <c r="H241" t="s">
        <v>205</v>
      </c>
    </row>
    <row r="242" spans="1:30" x14ac:dyDescent="0.25">
      <c r="A242">
        <v>118</v>
      </c>
      <c r="B242">
        <v>1388</v>
      </c>
      <c r="C242" t="s">
        <v>569</v>
      </c>
      <c r="D242" t="s">
        <v>570</v>
      </c>
      <c r="E242" t="s">
        <v>21</v>
      </c>
      <c r="F242" t="s">
        <v>571</v>
      </c>
      <c r="G242" t="str">
        <f>"201409001835"</f>
        <v>201409001835</v>
      </c>
      <c r="H242">
        <v>660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17</v>
      </c>
      <c r="W242">
        <v>119</v>
      </c>
      <c r="X242">
        <v>0</v>
      </c>
      <c r="Z242">
        <v>0</v>
      </c>
      <c r="AA242">
        <v>0</v>
      </c>
      <c r="AB242">
        <v>16</v>
      </c>
      <c r="AC242">
        <v>272</v>
      </c>
      <c r="AD242">
        <v>1081</v>
      </c>
    </row>
    <row r="243" spans="1:30" x14ac:dyDescent="0.25">
      <c r="H243" t="s">
        <v>572</v>
      </c>
    </row>
    <row r="244" spans="1:30" x14ac:dyDescent="0.25">
      <c r="A244">
        <v>119</v>
      </c>
      <c r="B244">
        <v>363</v>
      </c>
      <c r="C244" t="s">
        <v>573</v>
      </c>
      <c r="D244" t="s">
        <v>574</v>
      </c>
      <c r="E244" t="s">
        <v>239</v>
      </c>
      <c r="F244" t="s">
        <v>575</v>
      </c>
      <c r="G244" t="str">
        <f>"00147104"</f>
        <v>00147104</v>
      </c>
      <c r="H244" t="s">
        <v>576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6</v>
      </c>
      <c r="W244">
        <v>42</v>
      </c>
      <c r="X244">
        <v>0</v>
      </c>
      <c r="Z244">
        <v>1</v>
      </c>
      <c r="AA244">
        <v>0</v>
      </c>
      <c r="AB244">
        <v>13</v>
      </c>
      <c r="AC244">
        <v>221</v>
      </c>
      <c r="AD244" t="s">
        <v>577</v>
      </c>
    </row>
    <row r="245" spans="1:30" x14ac:dyDescent="0.25">
      <c r="H245" t="s">
        <v>578</v>
      </c>
    </row>
    <row r="246" spans="1:30" x14ac:dyDescent="0.25">
      <c r="A246">
        <v>120</v>
      </c>
      <c r="B246">
        <v>1360</v>
      </c>
      <c r="C246" t="s">
        <v>579</v>
      </c>
      <c r="D246" t="s">
        <v>580</v>
      </c>
      <c r="E246" t="s">
        <v>581</v>
      </c>
      <c r="F246" t="s">
        <v>582</v>
      </c>
      <c r="G246" t="str">
        <f>"00311483"</f>
        <v>00311483</v>
      </c>
      <c r="H246" t="s">
        <v>62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Z246">
        <v>0</v>
      </c>
      <c r="AA246">
        <v>0</v>
      </c>
      <c r="AB246">
        <v>6</v>
      </c>
      <c r="AC246">
        <v>102</v>
      </c>
      <c r="AD246" t="s">
        <v>583</v>
      </c>
    </row>
    <row r="247" spans="1:30" x14ac:dyDescent="0.25">
      <c r="H247" t="s">
        <v>584</v>
      </c>
    </row>
    <row r="248" spans="1:30" x14ac:dyDescent="0.25">
      <c r="A248">
        <v>121</v>
      </c>
      <c r="B248">
        <v>1718</v>
      </c>
      <c r="C248" t="s">
        <v>585</v>
      </c>
      <c r="D248" t="s">
        <v>28</v>
      </c>
      <c r="E248" t="s">
        <v>296</v>
      </c>
      <c r="F248" t="s">
        <v>586</v>
      </c>
      <c r="G248" t="str">
        <f>"201409004958"</f>
        <v>201409004958</v>
      </c>
      <c r="H248" t="s">
        <v>587</v>
      </c>
      <c r="I248">
        <v>0</v>
      </c>
      <c r="J248">
        <v>0</v>
      </c>
      <c r="K248">
        <v>0</v>
      </c>
      <c r="L248">
        <v>0</v>
      </c>
      <c r="M248">
        <v>100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16</v>
      </c>
      <c r="W248">
        <v>112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588</v>
      </c>
    </row>
    <row r="249" spans="1:30" x14ac:dyDescent="0.25">
      <c r="H249" t="s">
        <v>589</v>
      </c>
    </row>
    <row r="250" spans="1:30" x14ac:dyDescent="0.25">
      <c r="A250">
        <v>122</v>
      </c>
      <c r="B250">
        <v>4779</v>
      </c>
      <c r="C250" t="s">
        <v>590</v>
      </c>
      <c r="D250" t="s">
        <v>309</v>
      </c>
      <c r="E250" t="s">
        <v>21</v>
      </c>
      <c r="F250" t="s">
        <v>591</v>
      </c>
      <c r="G250" t="str">
        <f>"201410004170"</f>
        <v>201410004170</v>
      </c>
      <c r="H250" t="s">
        <v>592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55</v>
      </c>
      <c r="W250">
        <v>385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593</v>
      </c>
    </row>
    <row r="251" spans="1:30" x14ac:dyDescent="0.25">
      <c r="H251" t="s">
        <v>594</v>
      </c>
    </row>
    <row r="252" spans="1:30" x14ac:dyDescent="0.25">
      <c r="A252">
        <v>123</v>
      </c>
      <c r="B252">
        <v>1457</v>
      </c>
      <c r="C252" t="s">
        <v>595</v>
      </c>
      <c r="D252" t="s">
        <v>15</v>
      </c>
      <c r="E252" t="s">
        <v>300</v>
      </c>
      <c r="F252" t="s">
        <v>596</v>
      </c>
      <c r="G252" t="str">
        <f>"201401001944"</f>
        <v>201401001944</v>
      </c>
      <c r="H252" t="s">
        <v>69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34</v>
      </c>
      <c r="W252">
        <v>238</v>
      </c>
      <c r="X252">
        <v>0</v>
      </c>
      <c r="Z252">
        <v>0</v>
      </c>
      <c r="AA252">
        <v>0</v>
      </c>
      <c r="AB252">
        <v>8</v>
      </c>
      <c r="AC252">
        <v>136</v>
      </c>
      <c r="AD252" t="s">
        <v>597</v>
      </c>
    </row>
    <row r="253" spans="1:30" x14ac:dyDescent="0.25">
      <c r="H253" t="s">
        <v>598</v>
      </c>
    </row>
    <row r="254" spans="1:30" x14ac:dyDescent="0.25">
      <c r="A254">
        <v>124</v>
      </c>
      <c r="B254">
        <v>3136</v>
      </c>
      <c r="C254" t="s">
        <v>599</v>
      </c>
      <c r="D254" t="s">
        <v>258</v>
      </c>
      <c r="E254" t="s">
        <v>21</v>
      </c>
      <c r="F254" t="s">
        <v>600</v>
      </c>
      <c r="G254" t="str">
        <f>"201410004160"</f>
        <v>201410004160</v>
      </c>
      <c r="H254" t="s">
        <v>601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44</v>
      </c>
      <c r="W254">
        <v>308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602</v>
      </c>
    </row>
    <row r="255" spans="1:30" x14ac:dyDescent="0.25">
      <c r="H255" t="s">
        <v>603</v>
      </c>
    </row>
    <row r="256" spans="1:30" x14ac:dyDescent="0.25">
      <c r="A256">
        <v>125</v>
      </c>
      <c r="B256">
        <v>3134</v>
      </c>
      <c r="C256" t="s">
        <v>604</v>
      </c>
      <c r="D256" t="s">
        <v>244</v>
      </c>
      <c r="E256" t="s">
        <v>498</v>
      </c>
      <c r="F256" t="s">
        <v>605</v>
      </c>
      <c r="G256" t="str">
        <f>"00018135"</f>
        <v>00018135</v>
      </c>
      <c r="H256">
        <v>616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61</v>
      </c>
      <c r="W256">
        <v>427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1043</v>
      </c>
    </row>
    <row r="257" spans="1:30" x14ac:dyDescent="0.25">
      <c r="H257" t="s">
        <v>606</v>
      </c>
    </row>
    <row r="258" spans="1:30" x14ac:dyDescent="0.25">
      <c r="A258">
        <v>126</v>
      </c>
      <c r="B258">
        <v>5027</v>
      </c>
      <c r="C258" t="s">
        <v>607</v>
      </c>
      <c r="D258" t="s">
        <v>35</v>
      </c>
      <c r="E258" t="s">
        <v>608</v>
      </c>
      <c r="F258" t="s">
        <v>609</v>
      </c>
      <c r="G258" t="str">
        <f>"201402003061"</f>
        <v>201402003061</v>
      </c>
      <c r="H258" t="s">
        <v>159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12</v>
      </c>
      <c r="W258">
        <v>84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610</v>
      </c>
    </row>
    <row r="259" spans="1:30" x14ac:dyDescent="0.25">
      <c r="H259" t="s">
        <v>611</v>
      </c>
    </row>
    <row r="260" spans="1:30" x14ac:dyDescent="0.25">
      <c r="A260">
        <v>127</v>
      </c>
      <c r="B260">
        <v>3670</v>
      </c>
      <c r="C260" t="s">
        <v>612</v>
      </c>
      <c r="D260" t="s">
        <v>613</v>
      </c>
      <c r="E260" t="s">
        <v>60</v>
      </c>
      <c r="F260" t="s">
        <v>614</v>
      </c>
      <c r="G260" t="str">
        <f>"201409002208"</f>
        <v>201409002208</v>
      </c>
      <c r="H260">
        <v>803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Z260">
        <v>0</v>
      </c>
      <c r="AA260">
        <v>0</v>
      </c>
      <c r="AB260">
        <v>0</v>
      </c>
      <c r="AC260">
        <v>0</v>
      </c>
      <c r="AD260">
        <v>1033</v>
      </c>
    </row>
    <row r="261" spans="1:30" x14ac:dyDescent="0.25">
      <c r="H261" t="s">
        <v>615</v>
      </c>
    </row>
    <row r="262" spans="1:30" x14ac:dyDescent="0.25">
      <c r="A262">
        <v>128</v>
      </c>
      <c r="B262">
        <v>4422</v>
      </c>
      <c r="C262" t="s">
        <v>616</v>
      </c>
      <c r="D262" t="s">
        <v>407</v>
      </c>
      <c r="E262" t="s">
        <v>617</v>
      </c>
      <c r="F262" t="s">
        <v>618</v>
      </c>
      <c r="G262" t="str">
        <f>"201409002101"</f>
        <v>201409002101</v>
      </c>
      <c r="H262" t="s">
        <v>619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30</v>
      </c>
      <c r="R262">
        <v>0</v>
      </c>
      <c r="S262">
        <v>0</v>
      </c>
      <c r="T262">
        <v>0</v>
      </c>
      <c r="U262">
        <v>0</v>
      </c>
      <c r="V262">
        <v>33</v>
      </c>
      <c r="W262">
        <v>231</v>
      </c>
      <c r="X262">
        <v>0</v>
      </c>
      <c r="Z262">
        <v>0</v>
      </c>
      <c r="AA262">
        <v>0</v>
      </c>
      <c r="AB262">
        <v>5</v>
      </c>
      <c r="AC262">
        <v>85</v>
      </c>
      <c r="AD262" t="s">
        <v>620</v>
      </c>
    </row>
    <row r="263" spans="1:30" x14ac:dyDescent="0.25">
      <c r="H263" t="s">
        <v>621</v>
      </c>
    </row>
    <row r="264" spans="1:30" x14ac:dyDescent="0.25">
      <c r="A264">
        <v>129</v>
      </c>
      <c r="B264">
        <v>5989</v>
      </c>
      <c r="C264" t="s">
        <v>622</v>
      </c>
      <c r="D264" t="s">
        <v>623</v>
      </c>
      <c r="E264" t="s">
        <v>22</v>
      </c>
      <c r="F264" t="s">
        <v>624</v>
      </c>
      <c r="G264" t="str">
        <f>"00162285"</f>
        <v>00162285</v>
      </c>
      <c r="H264" t="s">
        <v>280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11</v>
      </c>
      <c r="W264">
        <v>77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625</v>
      </c>
    </row>
    <row r="265" spans="1:30" x14ac:dyDescent="0.25">
      <c r="H265" t="s">
        <v>626</v>
      </c>
    </row>
    <row r="266" spans="1:30" x14ac:dyDescent="0.25">
      <c r="A266">
        <v>130</v>
      </c>
      <c r="B266">
        <v>4362</v>
      </c>
      <c r="C266" t="s">
        <v>627</v>
      </c>
      <c r="D266" t="s">
        <v>489</v>
      </c>
      <c r="E266" t="s">
        <v>608</v>
      </c>
      <c r="F266" t="s">
        <v>628</v>
      </c>
      <c r="G266" t="str">
        <f>"00002759"</f>
        <v>00002759</v>
      </c>
      <c r="H266" t="s">
        <v>629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39</v>
      </c>
      <c r="W266">
        <v>273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630</v>
      </c>
    </row>
    <row r="267" spans="1:30" x14ac:dyDescent="0.25">
      <c r="H267" t="s">
        <v>631</v>
      </c>
    </row>
    <row r="268" spans="1:30" x14ac:dyDescent="0.25">
      <c r="A268">
        <v>131</v>
      </c>
      <c r="B268">
        <v>3029</v>
      </c>
      <c r="C268" t="s">
        <v>632</v>
      </c>
      <c r="D268" t="s">
        <v>633</v>
      </c>
      <c r="E268" t="s">
        <v>634</v>
      </c>
      <c r="F268" t="s">
        <v>635</v>
      </c>
      <c r="G268" t="str">
        <f>"201409000734"</f>
        <v>201409000734</v>
      </c>
      <c r="H268" t="s">
        <v>636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40</v>
      </c>
      <c r="W268">
        <v>280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637</v>
      </c>
    </row>
    <row r="269" spans="1:30" x14ac:dyDescent="0.25">
      <c r="H269" t="s">
        <v>638</v>
      </c>
    </row>
    <row r="270" spans="1:30" x14ac:dyDescent="0.25">
      <c r="A270">
        <v>132</v>
      </c>
      <c r="B270">
        <v>402</v>
      </c>
      <c r="C270" t="s">
        <v>639</v>
      </c>
      <c r="D270" t="s">
        <v>28</v>
      </c>
      <c r="E270" t="s">
        <v>60</v>
      </c>
      <c r="F270" t="s">
        <v>640</v>
      </c>
      <c r="G270" t="str">
        <f>"201409003680"</f>
        <v>201409003680</v>
      </c>
      <c r="H270" t="s">
        <v>641</v>
      </c>
      <c r="I270">
        <v>150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30</v>
      </c>
      <c r="Q270">
        <v>30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Z270">
        <v>2</v>
      </c>
      <c r="AA270">
        <v>0</v>
      </c>
      <c r="AB270">
        <v>0</v>
      </c>
      <c r="AC270">
        <v>0</v>
      </c>
      <c r="AD270" t="s">
        <v>642</v>
      </c>
    </row>
    <row r="271" spans="1:30" x14ac:dyDescent="0.25">
      <c r="H271" t="s">
        <v>643</v>
      </c>
    </row>
    <row r="272" spans="1:30" x14ac:dyDescent="0.25">
      <c r="A272">
        <v>133</v>
      </c>
      <c r="B272">
        <v>2045</v>
      </c>
      <c r="C272" t="s">
        <v>644</v>
      </c>
      <c r="D272" t="s">
        <v>29</v>
      </c>
      <c r="E272" t="s">
        <v>21</v>
      </c>
      <c r="F272" t="s">
        <v>645</v>
      </c>
      <c r="G272" t="str">
        <f>"201409001629"</f>
        <v>201409001629</v>
      </c>
      <c r="H272">
        <v>638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50</v>
      </c>
      <c r="W272">
        <v>350</v>
      </c>
      <c r="X272">
        <v>0</v>
      </c>
      <c r="Z272">
        <v>0</v>
      </c>
      <c r="AA272">
        <v>0</v>
      </c>
      <c r="AB272">
        <v>0</v>
      </c>
      <c r="AC272">
        <v>0</v>
      </c>
      <c r="AD272">
        <v>988</v>
      </c>
    </row>
    <row r="273" spans="1:30" x14ac:dyDescent="0.25">
      <c r="H273" t="s">
        <v>646</v>
      </c>
    </row>
    <row r="274" spans="1:30" x14ac:dyDescent="0.25">
      <c r="A274">
        <v>134</v>
      </c>
      <c r="B274">
        <v>2559</v>
      </c>
      <c r="C274" t="s">
        <v>647</v>
      </c>
      <c r="D274" t="s">
        <v>56</v>
      </c>
      <c r="E274" t="s">
        <v>49</v>
      </c>
      <c r="F274" t="s">
        <v>648</v>
      </c>
      <c r="G274" t="str">
        <f>"201409002947"</f>
        <v>201409002947</v>
      </c>
      <c r="H274" t="s">
        <v>477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19</v>
      </c>
      <c r="W274">
        <v>133</v>
      </c>
      <c r="X274">
        <v>0</v>
      </c>
      <c r="Z274">
        <v>0</v>
      </c>
      <c r="AA274">
        <v>0</v>
      </c>
      <c r="AB274">
        <v>10</v>
      </c>
      <c r="AC274">
        <v>170</v>
      </c>
      <c r="AD274" t="s">
        <v>649</v>
      </c>
    </row>
    <row r="275" spans="1:30" x14ac:dyDescent="0.25">
      <c r="H275" t="s">
        <v>650</v>
      </c>
    </row>
    <row r="276" spans="1:30" x14ac:dyDescent="0.25">
      <c r="A276">
        <v>135</v>
      </c>
      <c r="B276">
        <v>3999</v>
      </c>
      <c r="C276" t="s">
        <v>651</v>
      </c>
      <c r="D276" t="s">
        <v>49</v>
      </c>
      <c r="E276" t="s">
        <v>121</v>
      </c>
      <c r="F276" t="s">
        <v>652</v>
      </c>
      <c r="G276" t="str">
        <f>"201410003629"</f>
        <v>201410003629</v>
      </c>
      <c r="H276" t="s">
        <v>653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34</v>
      </c>
      <c r="W276">
        <v>238</v>
      </c>
      <c r="X276">
        <v>0</v>
      </c>
      <c r="Z276">
        <v>1</v>
      </c>
      <c r="AA276">
        <v>0</v>
      </c>
      <c r="AB276">
        <v>0</v>
      </c>
      <c r="AC276">
        <v>0</v>
      </c>
      <c r="AD276" t="s">
        <v>654</v>
      </c>
    </row>
    <row r="277" spans="1:30" x14ac:dyDescent="0.25">
      <c r="H277" t="s">
        <v>655</v>
      </c>
    </row>
    <row r="278" spans="1:30" x14ac:dyDescent="0.25">
      <c r="A278">
        <v>136</v>
      </c>
      <c r="B278">
        <v>1306</v>
      </c>
      <c r="C278" t="s">
        <v>656</v>
      </c>
      <c r="D278" t="s">
        <v>657</v>
      </c>
      <c r="E278" t="s">
        <v>98</v>
      </c>
      <c r="F278" t="s">
        <v>658</v>
      </c>
      <c r="G278" t="str">
        <f>"201402011030"</f>
        <v>201402011030</v>
      </c>
      <c r="H278" t="s">
        <v>659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30</v>
      </c>
      <c r="R278">
        <v>0</v>
      </c>
      <c r="S278">
        <v>0</v>
      </c>
      <c r="T278">
        <v>0</v>
      </c>
      <c r="U278">
        <v>0</v>
      </c>
      <c r="V278">
        <v>33</v>
      </c>
      <c r="W278">
        <v>231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660</v>
      </c>
    </row>
    <row r="279" spans="1:30" x14ac:dyDescent="0.25">
      <c r="H279" t="s">
        <v>661</v>
      </c>
    </row>
    <row r="280" spans="1:30" x14ac:dyDescent="0.25">
      <c r="A280">
        <v>137</v>
      </c>
      <c r="B280">
        <v>4908</v>
      </c>
      <c r="C280" t="s">
        <v>662</v>
      </c>
      <c r="D280" t="s">
        <v>56</v>
      </c>
      <c r="E280" t="s">
        <v>21</v>
      </c>
      <c r="F280" t="s">
        <v>663</v>
      </c>
      <c r="G280" t="str">
        <f>"201409003075"</f>
        <v>201409003075</v>
      </c>
      <c r="H280" t="s">
        <v>636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36</v>
      </c>
      <c r="W280">
        <v>252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664</v>
      </c>
    </row>
    <row r="281" spans="1:30" x14ac:dyDescent="0.25">
      <c r="H281" t="s">
        <v>205</v>
      </c>
    </row>
    <row r="282" spans="1:30" x14ac:dyDescent="0.25">
      <c r="A282">
        <v>138</v>
      </c>
      <c r="B282">
        <v>3184</v>
      </c>
      <c r="C282" t="s">
        <v>665</v>
      </c>
      <c r="D282" t="s">
        <v>244</v>
      </c>
      <c r="E282" t="s">
        <v>29</v>
      </c>
      <c r="F282" t="s">
        <v>666</v>
      </c>
      <c r="G282" t="str">
        <f>"00357142"</f>
        <v>00357142</v>
      </c>
      <c r="H282" t="s">
        <v>667</v>
      </c>
      <c r="I282">
        <v>150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668</v>
      </c>
    </row>
    <row r="283" spans="1:30" x14ac:dyDescent="0.25">
      <c r="H283" t="s">
        <v>669</v>
      </c>
    </row>
    <row r="284" spans="1:30" x14ac:dyDescent="0.25">
      <c r="A284">
        <v>139</v>
      </c>
      <c r="B284">
        <v>2416</v>
      </c>
      <c r="C284" t="s">
        <v>670</v>
      </c>
      <c r="D284" t="s">
        <v>56</v>
      </c>
      <c r="E284" t="s">
        <v>15</v>
      </c>
      <c r="F284" t="s">
        <v>671</v>
      </c>
      <c r="G284" t="str">
        <f>"00326275"</f>
        <v>00326275</v>
      </c>
      <c r="H284" t="s">
        <v>403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50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36</v>
      </c>
      <c r="W284">
        <v>252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672</v>
      </c>
    </row>
    <row r="285" spans="1:30" x14ac:dyDescent="0.25">
      <c r="H285" t="s">
        <v>673</v>
      </c>
    </row>
    <row r="286" spans="1:30" x14ac:dyDescent="0.25">
      <c r="A286">
        <v>140</v>
      </c>
      <c r="B286">
        <v>5122</v>
      </c>
      <c r="C286" t="s">
        <v>674</v>
      </c>
      <c r="D286" t="s">
        <v>675</v>
      </c>
      <c r="E286" t="s">
        <v>676</v>
      </c>
      <c r="F286" t="s">
        <v>677</v>
      </c>
      <c r="G286" t="str">
        <f>"00210027"</f>
        <v>00210027</v>
      </c>
      <c r="H286" t="s">
        <v>636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678</v>
      </c>
    </row>
    <row r="287" spans="1:30" x14ac:dyDescent="0.25">
      <c r="H287" t="s">
        <v>679</v>
      </c>
    </row>
    <row r="288" spans="1:30" x14ac:dyDescent="0.25">
      <c r="A288">
        <v>141</v>
      </c>
      <c r="B288">
        <v>1900</v>
      </c>
      <c r="C288" t="s">
        <v>680</v>
      </c>
      <c r="D288" t="s">
        <v>28</v>
      </c>
      <c r="E288" t="s">
        <v>274</v>
      </c>
      <c r="F288" t="s">
        <v>681</v>
      </c>
      <c r="G288" t="str">
        <f>"00216476"</f>
        <v>00216476</v>
      </c>
      <c r="H288">
        <v>704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31</v>
      </c>
      <c r="W288">
        <v>217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951</v>
      </c>
    </row>
    <row r="289" spans="1:30" x14ac:dyDescent="0.25">
      <c r="H289" t="s">
        <v>682</v>
      </c>
    </row>
    <row r="290" spans="1:30" x14ac:dyDescent="0.25">
      <c r="A290">
        <v>142</v>
      </c>
      <c r="B290">
        <v>1361</v>
      </c>
      <c r="C290" t="s">
        <v>683</v>
      </c>
      <c r="D290" t="s">
        <v>56</v>
      </c>
      <c r="E290" t="s">
        <v>74</v>
      </c>
      <c r="F290" t="s">
        <v>684</v>
      </c>
      <c r="G290" t="str">
        <f>"201409004207"</f>
        <v>201409004207</v>
      </c>
      <c r="H290">
        <v>682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14</v>
      </c>
      <c r="W290">
        <v>98</v>
      </c>
      <c r="X290">
        <v>0</v>
      </c>
      <c r="Z290">
        <v>0</v>
      </c>
      <c r="AA290">
        <v>0</v>
      </c>
      <c r="AB290">
        <v>8</v>
      </c>
      <c r="AC290">
        <v>136</v>
      </c>
      <c r="AD290">
        <v>946</v>
      </c>
    </row>
    <row r="291" spans="1:30" x14ac:dyDescent="0.25">
      <c r="H291" t="s">
        <v>685</v>
      </c>
    </row>
    <row r="292" spans="1:30" x14ac:dyDescent="0.25">
      <c r="A292">
        <v>143</v>
      </c>
      <c r="B292">
        <v>3123</v>
      </c>
      <c r="C292" t="s">
        <v>686</v>
      </c>
      <c r="D292" t="s">
        <v>687</v>
      </c>
      <c r="E292" t="s">
        <v>21</v>
      </c>
      <c r="F292" t="s">
        <v>688</v>
      </c>
      <c r="G292" t="str">
        <f>"201402011950"</f>
        <v>201402011950</v>
      </c>
      <c r="H292" t="s">
        <v>689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13</v>
      </c>
      <c r="W292">
        <v>91</v>
      </c>
      <c r="X292">
        <v>0</v>
      </c>
      <c r="Z292">
        <v>1</v>
      </c>
      <c r="AA292">
        <v>0</v>
      </c>
      <c r="AB292">
        <v>0</v>
      </c>
      <c r="AC292">
        <v>0</v>
      </c>
      <c r="AD292" t="s">
        <v>690</v>
      </c>
    </row>
    <row r="293" spans="1:30" x14ac:dyDescent="0.25">
      <c r="H293" t="s">
        <v>691</v>
      </c>
    </row>
    <row r="294" spans="1:30" x14ac:dyDescent="0.25">
      <c r="A294">
        <v>144</v>
      </c>
      <c r="B294">
        <v>609</v>
      </c>
      <c r="C294" t="s">
        <v>692</v>
      </c>
      <c r="D294" t="s">
        <v>693</v>
      </c>
      <c r="E294" t="s">
        <v>56</v>
      </c>
      <c r="F294" t="s">
        <v>694</v>
      </c>
      <c r="G294" t="str">
        <f>"00151950"</f>
        <v>00151950</v>
      </c>
      <c r="H294" t="s">
        <v>695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50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696</v>
      </c>
    </row>
    <row r="295" spans="1:30" x14ac:dyDescent="0.25">
      <c r="H295" t="s">
        <v>697</v>
      </c>
    </row>
    <row r="296" spans="1:30" x14ac:dyDescent="0.25">
      <c r="A296">
        <v>145</v>
      </c>
      <c r="B296">
        <v>3217</v>
      </c>
      <c r="C296" t="s">
        <v>698</v>
      </c>
      <c r="D296" t="s">
        <v>21</v>
      </c>
      <c r="E296" t="s">
        <v>29</v>
      </c>
      <c r="F296" t="s">
        <v>699</v>
      </c>
      <c r="G296" t="str">
        <f>"201504002585"</f>
        <v>201504002585</v>
      </c>
      <c r="H296" t="s">
        <v>700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Z296">
        <v>0</v>
      </c>
      <c r="AA296">
        <v>0</v>
      </c>
      <c r="AB296">
        <v>17</v>
      </c>
      <c r="AC296">
        <v>289</v>
      </c>
      <c r="AD296" t="s">
        <v>701</v>
      </c>
    </row>
    <row r="297" spans="1:30" x14ac:dyDescent="0.25">
      <c r="H297" t="s">
        <v>702</v>
      </c>
    </row>
    <row r="298" spans="1:30" x14ac:dyDescent="0.25">
      <c r="A298">
        <v>146</v>
      </c>
      <c r="B298">
        <v>3450</v>
      </c>
      <c r="C298" t="s">
        <v>703</v>
      </c>
      <c r="D298" t="s">
        <v>244</v>
      </c>
      <c r="E298" t="s">
        <v>56</v>
      </c>
      <c r="F298" t="s">
        <v>704</v>
      </c>
      <c r="G298" t="str">
        <f>"201410003722"</f>
        <v>201410003722</v>
      </c>
      <c r="H298" t="s">
        <v>463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28</v>
      </c>
      <c r="W298">
        <v>196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705</v>
      </c>
    </row>
    <row r="299" spans="1:30" x14ac:dyDescent="0.25">
      <c r="H299" t="s">
        <v>706</v>
      </c>
    </row>
    <row r="300" spans="1:30" x14ac:dyDescent="0.25">
      <c r="A300">
        <v>147</v>
      </c>
      <c r="B300">
        <v>368</v>
      </c>
      <c r="C300" t="s">
        <v>707</v>
      </c>
      <c r="D300" t="s">
        <v>163</v>
      </c>
      <c r="E300" t="s">
        <v>21</v>
      </c>
      <c r="F300" t="s">
        <v>708</v>
      </c>
      <c r="G300" t="str">
        <f>"201409006272"</f>
        <v>201409006272</v>
      </c>
      <c r="H300">
        <v>638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36</v>
      </c>
      <c r="W300">
        <v>252</v>
      </c>
      <c r="X300">
        <v>0</v>
      </c>
      <c r="Z300">
        <v>0</v>
      </c>
      <c r="AA300">
        <v>0</v>
      </c>
      <c r="AB300">
        <v>0</v>
      </c>
      <c r="AC300">
        <v>0</v>
      </c>
      <c r="AD300">
        <v>920</v>
      </c>
    </row>
    <row r="301" spans="1:30" x14ac:dyDescent="0.25">
      <c r="H301" t="s">
        <v>709</v>
      </c>
    </row>
    <row r="302" spans="1:30" x14ac:dyDescent="0.25">
      <c r="A302">
        <v>148</v>
      </c>
      <c r="B302">
        <v>3691</v>
      </c>
      <c r="C302" t="s">
        <v>710</v>
      </c>
      <c r="D302" t="s">
        <v>481</v>
      </c>
      <c r="E302" t="s">
        <v>28</v>
      </c>
      <c r="F302" t="s">
        <v>711</v>
      </c>
      <c r="G302" t="str">
        <f>"201409007181"</f>
        <v>201409007181</v>
      </c>
      <c r="H302" t="s">
        <v>712</v>
      </c>
      <c r="I302">
        <v>0</v>
      </c>
      <c r="J302">
        <v>0</v>
      </c>
      <c r="K302">
        <v>0</v>
      </c>
      <c r="L302">
        <v>0</v>
      </c>
      <c r="M302">
        <v>100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7</v>
      </c>
      <c r="W302">
        <v>49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713</v>
      </c>
    </row>
    <row r="303" spans="1:30" x14ac:dyDescent="0.25">
      <c r="H303" t="s">
        <v>714</v>
      </c>
    </row>
    <row r="304" spans="1:30" x14ac:dyDescent="0.25">
      <c r="A304">
        <v>149</v>
      </c>
      <c r="B304">
        <v>3755</v>
      </c>
      <c r="C304" t="s">
        <v>715</v>
      </c>
      <c r="D304" t="s">
        <v>716</v>
      </c>
      <c r="E304" t="s">
        <v>21</v>
      </c>
      <c r="F304" t="s">
        <v>717</v>
      </c>
      <c r="G304" t="str">
        <f>"201409000319"</f>
        <v>201409000319</v>
      </c>
      <c r="H304" t="s">
        <v>718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28</v>
      </c>
      <c r="W304">
        <v>196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719</v>
      </c>
    </row>
    <row r="305" spans="1:30" x14ac:dyDescent="0.25">
      <c r="H305" t="s">
        <v>720</v>
      </c>
    </row>
    <row r="306" spans="1:30" x14ac:dyDescent="0.25">
      <c r="A306">
        <v>150</v>
      </c>
      <c r="B306">
        <v>763</v>
      </c>
      <c r="C306" t="s">
        <v>721</v>
      </c>
      <c r="D306" t="s">
        <v>49</v>
      </c>
      <c r="E306" t="s">
        <v>74</v>
      </c>
      <c r="F306" t="s">
        <v>722</v>
      </c>
      <c r="G306" t="str">
        <f>"201401000260"</f>
        <v>201401000260</v>
      </c>
      <c r="H306" t="s">
        <v>723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17</v>
      </c>
      <c r="W306">
        <v>119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724</v>
      </c>
    </row>
    <row r="307" spans="1:30" x14ac:dyDescent="0.25">
      <c r="H307" t="s">
        <v>725</v>
      </c>
    </row>
    <row r="308" spans="1:30" x14ac:dyDescent="0.25">
      <c r="A308">
        <v>151</v>
      </c>
      <c r="B308">
        <v>5256</v>
      </c>
      <c r="C308" t="s">
        <v>726</v>
      </c>
      <c r="D308" t="s">
        <v>60</v>
      </c>
      <c r="E308" t="s">
        <v>244</v>
      </c>
      <c r="F308" t="s">
        <v>727</v>
      </c>
      <c r="G308" t="str">
        <f>"00114534"</f>
        <v>00114534</v>
      </c>
      <c r="H308" t="s">
        <v>728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30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Z308">
        <v>1</v>
      </c>
      <c r="AA308">
        <v>0</v>
      </c>
      <c r="AB308">
        <v>0</v>
      </c>
      <c r="AC308">
        <v>0</v>
      </c>
      <c r="AD308" t="s">
        <v>729</v>
      </c>
    </row>
    <row r="309" spans="1:30" x14ac:dyDescent="0.25">
      <c r="H309" t="s">
        <v>730</v>
      </c>
    </row>
    <row r="310" spans="1:30" x14ac:dyDescent="0.25">
      <c r="A310">
        <v>152</v>
      </c>
      <c r="B310">
        <v>2544</v>
      </c>
      <c r="C310" t="s">
        <v>731</v>
      </c>
      <c r="D310" t="s">
        <v>163</v>
      </c>
      <c r="E310" t="s">
        <v>49</v>
      </c>
      <c r="F310" t="s">
        <v>732</v>
      </c>
      <c r="G310" t="str">
        <f>"201410003512"</f>
        <v>201410003512</v>
      </c>
      <c r="H310" t="s">
        <v>733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30</v>
      </c>
      <c r="S310">
        <v>0</v>
      </c>
      <c r="T310">
        <v>0</v>
      </c>
      <c r="U310">
        <v>0</v>
      </c>
      <c r="V310">
        <v>9</v>
      </c>
      <c r="W310">
        <v>63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734</v>
      </c>
    </row>
    <row r="311" spans="1:30" x14ac:dyDescent="0.25">
      <c r="H311" t="s">
        <v>735</v>
      </c>
    </row>
    <row r="312" spans="1:30" x14ac:dyDescent="0.25">
      <c r="A312">
        <v>153</v>
      </c>
      <c r="B312">
        <v>979</v>
      </c>
      <c r="C312" t="s">
        <v>736</v>
      </c>
      <c r="D312" t="s">
        <v>737</v>
      </c>
      <c r="E312" t="s">
        <v>49</v>
      </c>
      <c r="F312" t="s">
        <v>738</v>
      </c>
      <c r="G312" t="str">
        <f>"00110399"</f>
        <v>00110399</v>
      </c>
      <c r="H312">
        <v>737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Z312">
        <v>0</v>
      </c>
      <c r="AA312">
        <v>0</v>
      </c>
      <c r="AB312">
        <v>7</v>
      </c>
      <c r="AC312">
        <v>119</v>
      </c>
      <c r="AD312">
        <v>886</v>
      </c>
    </row>
    <row r="313" spans="1:30" x14ac:dyDescent="0.25">
      <c r="H313" t="s">
        <v>739</v>
      </c>
    </row>
    <row r="314" spans="1:30" x14ac:dyDescent="0.25">
      <c r="A314">
        <v>154</v>
      </c>
      <c r="B314">
        <v>3216</v>
      </c>
      <c r="C314" t="s">
        <v>740</v>
      </c>
      <c r="D314" t="s">
        <v>741</v>
      </c>
      <c r="E314" t="s">
        <v>21</v>
      </c>
      <c r="F314" t="s">
        <v>742</v>
      </c>
      <c r="G314" t="str">
        <f>"201410000749"</f>
        <v>201410000749</v>
      </c>
      <c r="H314">
        <v>660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50</v>
      </c>
      <c r="O314">
        <v>70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Z314">
        <v>0</v>
      </c>
      <c r="AA314">
        <v>0</v>
      </c>
      <c r="AB314">
        <v>6</v>
      </c>
      <c r="AC314">
        <v>102</v>
      </c>
      <c r="AD314">
        <v>882</v>
      </c>
    </row>
    <row r="315" spans="1:30" x14ac:dyDescent="0.25">
      <c r="H315" t="s">
        <v>743</v>
      </c>
    </row>
    <row r="316" spans="1:30" x14ac:dyDescent="0.25">
      <c r="A316">
        <v>155</v>
      </c>
      <c r="B316">
        <v>2154</v>
      </c>
      <c r="C316" t="s">
        <v>744</v>
      </c>
      <c r="D316" t="s">
        <v>745</v>
      </c>
      <c r="E316" t="s">
        <v>102</v>
      </c>
      <c r="F316" t="s">
        <v>746</v>
      </c>
      <c r="G316" t="str">
        <f>"201409001488"</f>
        <v>201409001488</v>
      </c>
      <c r="H316" t="s">
        <v>251</v>
      </c>
      <c r="I316">
        <v>150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747</v>
      </c>
    </row>
    <row r="317" spans="1:30" x14ac:dyDescent="0.25">
      <c r="H317" t="s">
        <v>748</v>
      </c>
    </row>
    <row r="318" spans="1:30" x14ac:dyDescent="0.25">
      <c r="A318">
        <v>156</v>
      </c>
      <c r="B318">
        <v>1945</v>
      </c>
      <c r="C318" t="s">
        <v>749</v>
      </c>
      <c r="D318" t="s">
        <v>49</v>
      </c>
      <c r="E318" t="s">
        <v>258</v>
      </c>
      <c r="F318" t="s">
        <v>750</v>
      </c>
      <c r="G318" t="str">
        <f>"201409001770"</f>
        <v>201409001770</v>
      </c>
      <c r="H318" t="s">
        <v>451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27</v>
      </c>
      <c r="W318">
        <v>189</v>
      </c>
      <c r="X318">
        <v>0</v>
      </c>
      <c r="Z318">
        <v>1</v>
      </c>
      <c r="AA318">
        <v>0</v>
      </c>
      <c r="AB318">
        <v>0</v>
      </c>
      <c r="AC318">
        <v>0</v>
      </c>
      <c r="AD318" t="s">
        <v>751</v>
      </c>
    </row>
    <row r="319" spans="1:30" x14ac:dyDescent="0.25">
      <c r="H319" t="s">
        <v>752</v>
      </c>
    </row>
    <row r="320" spans="1:30" x14ac:dyDescent="0.25">
      <c r="A320">
        <v>157</v>
      </c>
      <c r="B320">
        <v>2469</v>
      </c>
      <c r="C320" t="s">
        <v>471</v>
      </c>
      <c r="D320" t="s">
        <v>60</v>
      </c>
      <c r="E320" t="s">
        <v>29</v>
      </c>
      <c r="F320" t="s">
        <v>753</v>
      </c>
      <c r="G320" t="str">
        <f>"201409001283"</f>
        <v>201409001283</v>
      </c>
      <c r="H320">
        <v>671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24</v>
      </c>
      <c r="W320">
        <v>168</v>
      </c>
      <c r="X320">
        <v>0</v>
      </c>
      <c r="Z320">
        <v>1</v>
      </c>
      <c r="AA320">
        <v>0</v>
      </c>
      <c r="AB320">
        <v>0</v>
      </c>
      <c r="AC320">
        <v>0</v>
      </c>
      <c r="AD320">
        <v>869</v>
      </c>
    </row>
    <row r="321" spans="1:30" x14ac:dyDescent="0.25">
      <c r="H321">
        <v>1245</v>
      </c>
    </row>
    <row r="322" spans="1:30" x14ac:dyDescent="0.25">
      <c r="A322">
        <v>158</v>
      </c>
      <c r="B322">
        <v>5288</v>
      </c>
      <c r="C322" t="s">
        <v>754</v>
      </c>
      <c r="D322" t="s">
        <v>755</v>
      </c>
      <c r="E322" t="s">
        <v>121</v>
      </c>
      <c r="F322" t="s">
        <v>756</v>
      </c>
      <c r="G322" t="str">
        <f>"201410001279"</f>
        <v>201410001279</v>
      </c>
      <c r="H322" t="s">
        <v>374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23</v>
      </c>
      <c r="W322">
        <v>161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757</v>
      </c>
    </row>
    <row r="323" spans="1:30" x14ac:dyDescent="0.25">
      <c r="H323" t="s">
        <v>758</v>
      </c>
    </row>
    <row r="324" spans="1:30" x14ac:dyDescent="0.25">
      <c r="A324">
        <v>159</v>
      </c>
      <c r="B324">
        <v>67</v>
      </c>
      <c r="C324" t="s">
        <v>759</v>
      </c>
      <c r="D324" t="s">
        <v>28</v>
      </c>
      <c r="E324" t="s">
        <v>220</v>
      </c>
      <c r="F324" t="s">
        <v>760</v>
      </c>
      <c r="G324" t="str">
        <f>"00137683"</f>
        <v>00137683</v>
      </c>
      <c r="H324" t="s">
        <v>522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21</v>
      </c>
      <c r="W324">
        <v>147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761</v>
      </c>
    </row>
    <row r="325" spans="1:30" x14ac:dyDescent="0.25">
      <c r="H325" t="s">
        <v>762</v>
      </c>
    </row>
    <row r="326" spans="1:30" x14ac:dyDescent="0.25">
      <c r="A326">
        <v>160</v>
      </c>
      <c r="B326">
        <v>3365</v>
      </c>
      <c r="C326" t="s">
        <v>763</v>
      </c>
      <c r="D326" t="s">
        <v>455</v>
      </c>
      <c r="E326" t="s">
        <v>28</v>
      </c>
      <c r="F326" t="s">
        <v>764</v>
      </c>
      <c r="G326" t="str">
        <f>"00315559"</f>
        <v>00315559</v>
      </c>
      <c r="H326" t="s">
        <v>381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24</v>
      </c>
      <c r="W326">
        <v>168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765</v>
      </c>
    </row>
    <row r="327" spans="1:30" x14ac:dyDescent="0.25">
      <c r="H327">
        <v>1245</v>
      </c>
    </row>
    <row r="328" spans="1:30" x14ac:dyDescent="0.25">
      <c r="A328">
        <v>161</v>
      </c>
      <c r="B328">
        <v>4563</v>
      </c>
      <c r="C328" t="s">
        <v>766</v>
      </c>
      <c r="D328" t="s">
        <v>767</v>
      </c>
      <c r="E328" t="s">
        <v>768</v>
      </c>
      <c r="F328" t="s">
        <v>769</v>
      </c>
      <c r="G328" t="str">
        <f>"00007130"</f>
        <v>00007130</v>
      </c>
      <c r="H328" t="s">
        <v>770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771</v>
      </c>
    </row>
    <row r="329" spans="1:30" x14ac:dyDescent="0.25">
      <c r="H329" t="s">
        <v>772</v>
      </c>
    </row>
    <row r="330" spans="1:30" x14ac:dyDescent="0.25">
      <c r="A330">
        <v>162</v>
      </c>
      <c r="B330">
        <v>5528</v>
      </c>
      <c r="C330" t="s">
        <v>773</v>
      </c>
      <c r="D330" t="s">
        <v>121</v>
      </c>
      <c r="E330" t="s">
        <v>60</v>
      </c>
      <c r="F330" t="s">
        <v>774</v>
      </c>
      <c r="G330" t="str">
        <f>"201504004454"</f>
        <v>201504004454</v>
      </c>
      <c r="H330" t="s">
        <v>775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14</v>
      </c>
      <c r="W330">
        <v>98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776</v>
      </c>
    </row>
    <row r="331" spans="1:30" x14ac:dyDescent="0.25">
      <c r="H331" t="s">
        <v>777</v>
      </c>
    </row>
    <row r="332" spans="1:30" x14ac:dyDescent="0.25">
      <c r="A332">
        <v>163</v>
      </c>
      <c r="B332">
        <v>5859</v>
      </c>
      <c r="C332" t="s">
        <v>778</v>
      </c>
      <c r="D332" t="s">
        <v>21</v>
      </c>
      <c r="E332" t="s">
        <v>56</v>
      </c>
      <c r="F332" t="s">
        <v>779</v>
      </c>
      <c r="G332" t="str">
        <f>"201410001570"</f>
        <v>201410001570</v>
      </c>
      <c r="H332" t="s">
        <v>780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18</v>
      </c>
      <c r="W332">
        <v>126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781</v>
      </c>
    </row>
    <row r="333" spans="1:30" x14ac:dyDescent="0.25">
      <c r="H333" t="s">
        <v>782</v>
      </c>
    </row>
    <row r="334" spans="1:30" x14ac:dyDescent="0.25">
      <c r="A334">
        <v>164</v>
      </c>
      <c r="B334">
        <v>5602</v>
      </c>
      <c r="C334" t="s">
        <v>783</v>
      </c>
      <c r="D334" t="s">
        <v>28</v>
      </c>
      <c r="E334" t="s">
        <v>784</v>
      </c>
      <c r="F334" t="s">
        <v>785</v>
      </c>
      <c r="G334" t="str">
        <f>"201409001182"</f>
        <v>201409001182</v>
      </c>
      <c r="H334" t="s">
        <v>403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13</v>
      </c>
      <c r="W334">
        <v>91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786</v>
      </c>
    </row>
    <row r="335" spans="1:30" x14ac:dyDescent="0.25">
      <c r="H335" t="s">
        <v>787</v>
      </c>
    </row>
    <row r="336" spans="1:30" x14ac:dyDescent="0.25">
      <c r="A336">
        <v>165</v>
      </c>
      <c r="B336">
        <v>2427</v>
      </c>
      <c r="C336" t="s">
        <v>788</v>
      </c>
      <c r="D336" t="s">
        <v>163</v>
      </c>
      <c r="E336" t="s">
        <v>789</v>
      </c>
      <c r="F336" t="s">
        <v>790</v>
      </c>
      <c r="G336" t="str">
        <f>"201409001422"</f>
        <v>201409001422</v>
      </c>
      <c r="H336">
        <v>792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Z336">
        <v>0</v>
      </c>
      <c r="AA336">
        <v>0</v>
      </c>
      <c r="AB336">
        <v>0</v>
      </c>
      <c r="AC336">
        <v>0</v>
      </c>
      <c r="AD336">
        <v>822</v>
      </c>
    </row>
    <row r="337" spans="1:30" x14ac:dyDescent="0.25">
      <c r="H337" t="s">
        <v>791</v>
      </c>
    </row>
    <row r="338" spans="1:30" x14ac:dyDescent="0.25">
      <c r="A338">
        <v>166</v>
      </c>
      <c r="B338">
        <v>4076</v>
      </c>
      <c r="C338" t="s">
        <v>792</v>
      </c>
      <c r="D338" t="s">
        <v>146</v>
      </c>
      <c r="E338" t="s">
        <v>28</v>
      </c>
      <c r="F338" t="s">
        <v>793</v>
      </c>
      <c r="G338" t="str">
        <f>"201409005432"</f>
        <v>201409005432</v>
      </c>
      <c r="H338" t="s">
        <v>338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10</v>
      </c>
      <c r="W338">
        <v>70</v>
      </c>
      <c r="X338">
        <v>0</v>
      </c>
      <c r="Z338">
        <v>0</v>
      </c>
      <c r="AA338">
        <v>0</v>
      </c>
      <c r="AB338">
        <v>1</v>
      </c>
      <c r="AC338">
        <v>17</v>
      </c>
      <c r="AD338" t="s">
        <v>794</v>
      </c>
    </row>
    <row r="339" spans="1:30" x14ac:dyDescent="0.25">
      <c r="H339" t="s">
        <v>795</v>
      </c>
    </row>
    <row r="340" spans="1:30" x14ac:dyDescent="0.25">
      <c r="A340">
        <v>167</v>
      </c>
      <c r="B340">
        <v>3128</v>
      </c>
      <c r="C340" t="s">
        <v>796</v>
      </c>
      <c r="D340" t="s">
        <v>21</v>
      </c>
      <c r="E340" t="s">
        <v>29</v>
      </c>
      <c r="F340" t="s">
        <v>797</v>
      </c>
      <c r="G340" t="str">
        <f>"201409000478"</f>
        <v>201409000478</v>
      </c>
      <c r="H340" t="s">
        <v>798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23</v>
      </c>
      <c r="W340">
        <v>161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799</v>
      </c>
    </row>
    <row r="341" spans="1:30" x14ac:dyDescent="0.25">
      <c r="H341" t="s">
        <v>800</v>
      </c>
    </row>
    <row r="342" spans="1:30" x14ac:dyDescent="0.25">
      <c r="A342">
        <v>168</v>
      </c>
      <c r="B342">
        <v>2411</v>
      </c>
      <c r="C342" t="s">
        <v>801</v>
      </c>
      <c r="D342" t="s">
        <v>21</v>
      </c>
      <c r="E342" t="s">
        <v>574</v>
      </c>
      <c r="F342" t="s">
        <v>802</v>
      </c>
      <c r="G342" t="str">
        <f>"201409001763"</f>
        <v>201409001763</v>
      </c>
      <c r="H342" t="s">
        <v>803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13</v>
      </c>
      <c r="W342">
        <v>91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804</v>
      </c>
    </row>
    <row r="343" spans="1:30" x14ac:dyDescent="0.25">
      <c r="H343" t="s">
        <v>805</v>
      </c>
    </row>
    <row r="344" spans="1:30" x14ac:dyDescent="0.25">
      <c r="A344">
        <v>169</v>
      </c>
      <c r="B344">
        <v>2151</v>
      </c>
      <c r="C344" t="s">
        <v>806</v>
      </c>
      <c r="D344" t="s">
        <v>807</v>
      </c>
      <c r="E344" t="s">
        <v>21</v>
      </c>
      <c r="F344" t="s">
        <v>808</v>
      </c>
      <c r="G344" t="str">
        <f>"00223103"</f>
        <v>00223103</v>
      </c>
      <c r="H344" t="s">
        <v>712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Z344">
        <v>2</v>
      </c>
      <c r="AA344">
        <v>0</v>
      </c>
      <c r="AB344">
        <v>0</v>
      </c>
      <c r="AC344">
        <v>0</v>
      </c>
      <c r="AD344" t="s">
        <v>809</v>
      </c>
    </row>
    <row r="345" spans="1:30" x14ac:dyDescent="0.25">
      <c r="H345" t="s">
        <v>810</v>
      </c>
    </row>
    <row r="346" spans="1:30" x14ac:dyDescent="0.25">
      <c r="A346">
        <v>170</v>
      </c>
      <c r="B346">
        <v>5981</v>
      </c>
      <c r="C346" t="s">
        <v>811</v>
      </c>
      <c r="D346" t="s">
        <v>444</v>
      </c>
      <c r="E346" t="s">
        <v>60</v>
      </c>
      <c r="F346" t="s">
        <v>812</v>
      </c>
      <c r="G346" t="str">
        <f>"00216275"</f>
        <v>00216275</v>
      </c>
      <c r="H346" t="s">
        <v>260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Z346">
        <v>2</v>
      </c>
      <c r="AA346">
        <v>0</v>
      </c>
      <c r="AB346">
        <v>0</v>
      </c>
      <c r="AC346">
        <v>0</v>
      </c>
      <c r="AD346" t="s">
        <v>813</v>
      </c>
    </row>
    <row r="347" spans="1:30" x14ac:dyDescent="0.25">
      <c r="H347" t="s">
        <v>814</v>
      </c>
    </row>
    <row r="348" spans="1:30" x14ac:dyDescent="0.25">
      <c r="A348">
        <v>171</v>
      </c>
      <c r="B348">
        <v>4041</v>
      </c>
      <c r="C348" t="s">
        <v>815</v>
      </c>
      <c r="D348" t="s">
        <v>21</v>
      </c>
      <c r="E348" t="s">
        <v>816</v>
      </c>
      <c r="F348" t="s">
        <v>817</v>
      </c>
      <c r="G348" t="str">
        <f>"201410009330"</f>
        <v>201410009330</v>
      </c>
      <c r="H348">
        <v>660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16</v>
      </c>
      <c r="W348">
        <v>112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802</v>
      </c>
    </row>
    <row r="349" spans="1:30" x14ac:dyDescent="0.25">
      <c r="H349" t="s">
        <v>818</v>
      </c>
    </row>
    <row r="350" spans="1:30" x14ac:dyDescent="0.25">
      <c r="A350">
        <v>172</v>
      </c>
      <c r="B350">
        <v>1326</v>
      </c>
      <c r="C350" t="s">
        <v>819</v>
      </c>
      <c r="D350" t="s">
        <v>574</v>
      </c>
      <c r="E350" t="s">
        <v>60</v>
      </c>
      <c r="F350" t="s">
        <v>820</v>
      </c>
      <c r="G350" t="str">
        <f>"00008680"</f>
        <v>00008680</v>
      </c>
      <c r="H350" t="s">
        <v>200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30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821</v>
      </c>
    </row>
    <row r="351" spans="1:30" x14ac:dyDescent="0.25">
      <c r="H351" t="s">
        <v>822</v>
      </c>
    </row>
    <row r="352" spans="1:30" x14ac:dyDescent="0.25">
      <c r="A352">
        <v>173</v>
      </c>
      <c r="B352">
        <v>2362</v>
      </c>
      <c r="C352" t="s">
        <v>823</v>
      </c>
      <c r="D352" t="s">
        <v>60</v>
      </c>
      <c r="E352" t="s">
        <v>824</v>
      </c>
      <c r="F352" t="s">
        <v>825</v>
      </c>
      <c r="G352" t="str">
        <f>"00287236"</f>
        <v>00287236</v>
      </c>
      <c r="H352">
        <v>715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</v>
      </c>
      <c r="W352">
        <v>56</v>
      </c>
      <c r="X352">
        <v>0</v>
      </c>
      <c r="Z352">
        <v>0</v>
      </c>
      <c r="AA352">
        <v>0</v>
      </c>
      <c r="AB352">
        <v>0</v>
      </c>
      <c r="AC352">
        <v>0</v>
      </c>
      <c r="AD352">
        <v>801</v>
      </c>
    </row>
    <row r="353" spans="1:30" x14ac:dyDescent="0.25">
      <c r="H353" t="s">
        <v>826</v>
      </c>
    </row>
    <row r="354" spans="1:30" x14ac:dyDescent="0.25">
      <c r="A354">
        <v>174</v>
      </c>
      <c r="B354">
        <v>881</v>
      </c>
      <c r="C354" t="s">
        <v>827</v>
      </c>
      <c r="D354" t="s">
        <v>28</v>
      </c>
      <c r="E354" t="s">
        <v>21</v>
      </c>
      <c r="F354" t="s">
        <v>828</v>
      </c>
      <c r="G354" t="str">
        <f>"201406008284"</f>
        <v>201406008284</v>
      </c>
      <c r="H354" t="s">
        <v>829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13</v>
      </c>
      <c r="W354">
        <v>91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830</v>
      </c>
    </row>
    <row r="355" spans="1:30" x14ac:dyDescent="0.25">
      <c r="H355" t="s">
        <v>831</v>
      </c>
    </row>
    <row r="356" spans="1:30" x14ac:dyDescent="0.25">
      <c r="A356">
        <v>175</v>
      </c>
      <c r="B356">
        <v>1489</v>
      </c>
      <c r="C356" t="s">
        <v>832</v>
      </c>
      <c r="D356" t="s">
        <v>212</v>
      </c>
      <c r="E356" t="s">
        <v>21</v>
      </c>
      <c r="F356" t="s">
        <v>833</v>
      </c>
      <c r="G356" t="str">
        <f>"00306478"</f>
        <v>00306478</v>
      </c>
      <c r="H356" t="s">
        <v>834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835</v>
      </c>
    </row>
    <row r="357" spans="1:30" x14ac:dyDescent="0.25">
      <c r="H357" t="s">
        <v>836</v>
      </c>
    </row>
    <row r="358" spans="1:30" x14ac:dyDescent="0.25">
      <c r="A358">
        <v>176</v>
      </c>
      <c r="B358">
        <v>3474</v>
      </c>
      <c r="C358" t="s">
        <v>837</v>
      </c>
      <c r="D358" t="s">
        <v>838</v>
      </c>
      <c r="E358" t="s">
        <v>21</v>
      </c>
      <c r="F358" t="s">
        <v>839</v>
      </c>
      <c r="G358" t="str">
        <f>"00348754"</f>
        <v>00348754</v>
      </c>
      <c r="H358" t="s">
        <v>803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21</v>
      </c>
      <c r="W358">
        <v>147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840</v>
      </c>
    </row>
    <row r="359" spans="1:30" x14ac:dyDescent="0.25">
      <c r="H359" t="s">
        <v>841</v>
      </c>
    </row>
    <row r="360" spans="1:30" x14ac:dyDescent="0.25">
      <c r="A360">
        <v>177</v>
      </c>
      <c r="B360">
        <v>961</v>
      </c>
      <c r="C360" t="s">
        <v>842</v>
      </c>
      <c r="D360" t="s">
        <v>29</v>
      </c>
      <c r="E360" t="s">
        <v>21</v>
      </c>
      <c r="F360" t="s">
        <v>843</v>
      </c>
      <c r="G360" t="str">
        <f>"201604000302"</f>
        <v>201604000302</v>
      </c>
      <c r="H360" t="s">
        <v>403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Z360">
        <v>0</v>
      </c>
      <c r="AA360">
        <v>0</v>
      </c>
      <c r="AB360">
        <v>6</v>
      </c>
      <c r="AC360">
        <v>102</v>
      </c>
      <c r="AD360" t="s">
        <v>124</v>
      </c>
    </row>
    <row r="361" spans="1:30" x14ac:dyDescent="0.25">
      <c r="H361" t="s">
        <v>844</v>
      </c>
    </row>
    <row r="362" spans="1:30" x14ac:dyDescent="0.25">
      <c r="A362">
        <v>178</v>
      </c>
      <c r="B362">
        <v>799</v>
      </c>
      <c r="C362" t="s">
        <v>845</v>
      </c>
      <c r="D362" t="s">
        <v>273</v>
      </c>
      <c r="E362" t="s">
        <v>244</v>
      </c>
      <c r="F362" t="s">
        <v>846</v>
      </c>
      <c r="G362" t="str">
        <f>"00258346"</f>
        <v>00258346</v>
      </c>
      <c r="H362" t="s">
        <v>847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848</v>
      </c>
    </row>
    <row r="363" spans="1:30" x14ac:dyDescent="0.25">
      <c r="H363" t="s">
        <v>849</v>
      </c>
    </row>
    <row r="364" spans="1:30" x14ac:dyDescent="0.25">
      <c r="A364">
        <v>179</v>
      </c>
      <c r="B364">
        <v>527</v>
      </c>
      <c r="C364" t="s">
        <v>651</v>
      </c>
      <c r="D364" t="s">
        <v>444</v>
      </c>
      <c r="E364" t="s">
        <v>49</v>
      </c>
      <c r="F364" t="s">
        <v>850</v>
      </c>
      <c r="G364" t="str">
        <f>"00289384"</f>
        <v>00289384</v>
      </c>
      <c r="H364" t="s">
        <v>659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11</v>
      </c>
      <c r="W364">
        <v>77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851</v>
      </c>
    </row>
    <row r="365" spans="1:30" x14ac:dyDescent="0.25">
      <c r="H365" t="s">
        <v>852</v>
      </c>
    </row>
    <row r="366" spans="1:30" x14ac:dyDescent="0.25">
      <c r="A366">
        <v>180</v>
      </c>
      <c r="B366">
        <v>5264</v>
      </c>
      <c r="C366" t="s">
        <v>853</v>
      </c>
      <c r="D366" t="s">
        <v>29</v>
      </c>
      <c r="E366" t="s">
        <v>455</v>
      </c>
      <c r="F366" t="s">
        <v>854</v>
      </c>
      <c r="G366" t="str">
        <f>"201409003553"</f>
        <v>201409003553</v>
      </c>
      <c r="H366" t="s">
        <v>855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12</v>
      </c>
      <c r="W366">
        <v>84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856</v>
      </c>
    </row>
    <row r="367" spans="1:30" x14ac:dyDescent="0.25">
      <c r="H367" t="s">
        <v>857</v>
      </c>
    </row>
    <row r="368" spans="1:30" x14ac:dyDescent="0.25">
      <c r="A368">
        <v>181</v>
      </c>
      <c r="B368">
        <v>3831</v>
      </c>
      <c r="C368" t="s">
        <v>858</v>
      </c>
      <c r="D368" t="s">
        <v>407</v>
      </c>
      <c r="E368" t="s">
        <v>15</v>
      </c>
      <c r="F368" t="s">
        <v>859</v>
      </c>
      <c r="G368" t="str">
        <f>"201504001060"</f>
        <v>201504001060</v>
      </c>
      <c r="H368" t="s">
        <v>860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1</v>
      </c>
      <c r="W368">
        <v>7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861</v>
      </c>
    </row>
    <row r="369" spans="1:30" x14ac:dyDescent="0.25">
      <c r="H369" t="s">
        <v>862</v>
      </c>
    </row>
    <row r="370" spans="1:30" x14ac:dyDescent="0.25">
      <c r="A370">
        <v>182</v>
      </c>
      <c r="B370">
        <v>6008</v>
      </c>
      <c r="C370" t="s">
        <v>710</v>
      </c>
      <c r="D370" t="s">
        <v>15</v>
      </c>
      <c r="E370" t="s">
        <v>28</v>
      </c>
      <c r="F370" t="s">
        <v>863</v>
      </c>
      <c r="G370" t="str">
        <f>"00214873"</f>
        <v>00214873</v>
      </c>
      <c r="H370" t="s">
        <v>234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4</v>
      </c>
      <c r="W370">
        <v>28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864</v>
      </c>
    </row>
    <row r="371" spans="1:30" x14ac:dyDescent="0.25">
      <c r="H371" t="s">
        <v>865</v>
      </c>
    </row>
    <row r="372" spans="1:30" x14ac:dyDescent="0.25">
      <c r="A372">
        <v>183</v>
      </c>
      <c r="B372">
        <v>3491</v>
      </c>
      <c r="C372" t="s">
        <v>866</v>
      </c>
      <c r="D372" t="s">
        <v>49</v>
      </c>
      <c r="E372" t="s">
        <v>220</v>
      </c>
      <c r="F372" t="s">
        <v>867</v>
      </c>
      <c r="G372" t="str">
        <f>"00351817"</f>
        <v>00351817</v>
      </c>
      <c r="H372" t="s">
        <v>868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19</v>
      </c>
      <c r="W372">
        <v>133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869</v>
      </c>
    </row>
    <row r="373" spans="1:30" x14ac:dyDescent="0.25">
      <c r="H373" t="s">
        <v>188</v>
      </c>
    </row>
    <row r="374" spans="1:30" x14ac:dyDescent="0.25">
      <c r="A374">
        <v>184</v>
      </c>
      <c r="B374">
        <v>1389</v>
      </c>
      <c r="C374" t="s">
        <v>870</v>
      </c>
      <c r="D374" t="s">
        <v>258</v>
      </c>
      <c r="E374" t="s">
        <v>871</v>
      </c>
      <c r="F374" t="s">
        <v>872</v>
      </c>
      <c r="G374" t="str">
        <f>"201507000766"</f>
        <v>201507000766</v>
      </c>
      <c r="H374" t="s">
        <v>873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5</v>
      </c>
      <c r="W374">
        <v>35</v>
      </c>
      <c r="X374">
        <v>0</v>
      </c>
      <c r="Z374">
        <v>0</v>
      </c>
      <c r="AA374">
        <v>0</v>
      </c>
      <c r="AB374">
        <v>6</v>
      </c>
      <c r="AC374">
        <v>102</v>
      </c>
      <c r="AD374" t="s">
        <v>874</v>
      </c>
    </row>
    <row r="375" spans="1:30" x14ac:dyDescent="0.25">
      <c r="H375">
        <v>1245</v>
      </c>
    </row>
    <row r="376" spans="1:30" x14ac:dyDescent="0.25">
      <c r="A376">
        <v>185</v>
      </c>
      <c r="B376">
        <v>596</v>
      </c>
      <c r="C376" t="s">
        <v>875</v>
      </c>
      <c r="D376" t="s">
        <v>274</v>
      </c>
      <c r="E376" t="s">
        <v>60</v>
      </c>
      <c r="F376" t="s">
        <v>876</v>
      </c>
      <c r="G376" t="str">
        <f>"201503000596"</f>
        <v>201503000596</v>
      </c>
      <c r="H376" t="s">
        <v>463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877</v>
      </c>
    </row>
    <row r="377" spans="1:30" x14ac:dyDescent="0.25">
      <c r="H377" t="s">
        <v>878</v>
      </c>
    </row>
    <row r="378" spans="1:30" x14ac:dyDescent="0.25">
      <c r="A378">
        <v>186</v>
      </c>
      <c r="B378">
        <v>3499</v>
      </c>
      <c r="C378" t="s">
        <v>879</v>
      </c>
      <c r="D378" t="s">
        <v>28</v>
      </c>
      <c r="E378" t="s">
        <v>60</v>
      </c>
      <c r="F378" t="s">
        <v>880</v>
      </c>
      <c r="G378" t="str">
        <f>"00353504"</f>
        <v>00353504</v>
      </c>
      <c r="H378" t="s">
        <v>653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</v>
      </c>
      <c r="W378">
        <v>56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881</v>
      </c>
    </row>
    <row r="379" spans="1:30" x14ac:dyDescent="0.25">
      <c r="H379" t="s">
        <v>882</v>
      </c>
    </row>
    <row r="380" spans="1:30" x14ac:dyDescent="0.25">
      <c r="A380">
        <v>187</v>
      </c>
      <c r="B380">
        <v>1499</v>
      </c>
      <c r="C380" t="s">
        <v>883</v>
      </c>
      <c r="D380" t="s">
        <v>884</v>
      </c>
      <c r="E380" t="s">
        <v>21</v>
      </c>
      <c r="F380" t="s">
        <v>885</v>
      </c>
      <c r="G380" t="str">
        <f>"201406004346"</f>
        <v>201406004346</v>
      </c>
      <c r="H380">
        <v>682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</v>
      </c>
      <c r="W380">
        <v>56</v>
      </c>
      <c r="X380">
        <v>0</v>
      </c>
      <c r="Z380">
        <v>0</v>
      </c>
      <c r="AA380">
        <v>0</v>
      </c>
      <c r="AB380">
        <v>0</v>
      </c>
      <c r="AC380">
        <v>0</v>
      </c>
      <c r="AD380">
        <v>768</v>
      </c>
    </row>
    <row r="381" spans="1:30" x14ac:dyDescent="0.25">
      <c r="H381" t="s">
        <v>886</v>
      </c>
    </row>
    <row r="382" spans="1:30" x14ac:dyDescent="0.25">
      <c r="A382">
        <v>188</v>
      </c>
      <c r="B382">
        <v>1755</v>
      </c>
      <c r="C382" t="s">
        <v>887</v>
      </c>
      <c r="D382" t="s">
        <v>888</v>
      </c>
      <c r="E382" t="s">
        <v>60</v>
      </c>
      <c r="F382" t="s">
        <v>889</v>
      </c>
      <c r="G382" t="str">
        <f>"201409004297"</f>
        <v>201409004297</v>
      </c>
      <c r="H382" t="s">
        <v>451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12</v>
      </c>
      <c r="W382">
        <v>84</v>
      </c>
      <c r="X382">
        <v>0</v>
      </c>
      <c r="Z382">
        <v>2</v>
      </c>
      <c r="AA382">
        <v>0</v>
      </c>
      <c r="AB382">
        <v>0</v>
      </c>
      <c r="AC382">
        <v>0</v>
      </c>
      <c r="AD382" t="s">
        <v>890</v>
      </c>
    </row>
    <row r="383" spans="1:30" x14ac:dyDescent="0.25">
      <c r="H383" t="s">
        <v>891</v>
      </c>
    </row>
    <row r="384" spans="1:30" x14ac:dyDescent="0.25">
      <c r="A384">
        <v>189</v>
      </c>
      <c r="B384">
        <v>1233</v>
      </c>
      <c r="C384" t="s">
        <v>892</v>
      </c>
      <c r="D384" t="s">
        <v>121</v>
      </c>
      <c r="E384" t="s">
        <v>98</v>
      </c>
      <c r="F384" t="s">
        <v>893</v>
      </c>
      <c r="G384" t="str">
        <f>"00270008"</f>
        <v>00270008</v>
      </c>
      <c r="H384">
        <v>704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-6</v>
      </c>
      <c r="W384">
        <v>-42</v>
      </c>
      <c r="X384">
        <v>0</v>
      </c>
      <c r="Z384">
        <v>0</v>
      </c>
      <c r="AA384">
        <v>0</v>
      </c>
      <c r="AB384">
        <v>6</v>
      </c>
      <c r="AC384">
        <v>102</v>
      </c>
      <c r="AD384">
        <v>764</v>
      </c>
    </row>
    <row r="385" spans="1:30" x14ac:dyDescent="0.25">
      <c r="H385" t="s">
        <v>894</v>
      </c>
    </row>
    <row r="386" spans="1:30" x14ac:dyDescent="0.25">
      <c r="A386">
        <v>190</v>
      </c>
      <c r="B386">
        <v>1580</v>
      </c>
      <c r="C386" t="s">
        <v>895</v>
      </c>
      <c r="D386" t="s">
        <v>28</v>
      </c>
      <c r="E386" t="s">
        <v>481</v>
      </c>
      <c r="F386" t="s">
        <v>896</v>
      </c>
      <c r="G386" t="str">
        <f>"201410007068"</f>
        <v>201410007068</v>
      </c>
      <c r="H386" t="s">
        <v>168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Z386">
        <v>0</v>
      </c>
      <c r="AA386">
        <v>0</v>
      </c>
      <c r="AB386">
        <v>5</v>
      </c>
      <c r="AC386">
        <v>85</v>
      </c>
      <c r="AD386" t="s">
        <v>897</v>
      </c>
    </row>
    <row r="387" spans="1:30" x14ac:dyDescent="0.25">
      <c r="H387" t="s">
        <v>898</v>
      </c>
    </row>
    <row r="388" spans="1:30" x14ac:dyDescent="0.25">
      <c r="A388">
        <v>191</v>
      </c>
      <c r="B388">
        <v>4498</v>
      </c>
      <c r="C388" t="s">
        <v>899</v>
      </c>
      <c r="D388" t="s">
        <v>481</v>
      </c>
      <c r="E388" t="s">
        <v>121</v>
      </c>
      <c r="F388" t="s">
        <v>900</v>
      </c>
      <c r="G388" t="str">
        <f>"00367354"</f>
        <v>00367354</v>
      </c>
      <c r="H388" t="s">
        <v>186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30</v>
      </c>
      <c r="R388">
        <v>0</v>
      </c>
      <c r="S388">
        <v>0</v>
      </c>
      <c r="T388">
        <v>0</v>
      </c>
      <c r="U388">
        <v>0</v>
      </c>
      <c r="V388">
        <v>2</v>
      </c>
      <c r="W388">
        <v>14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901</v>
      </c>
    </row>
    <row r="389" spans="1:30" x14ac:dyDescent="0.25">
      <c r="H389" t="s">
        <v>714</v>
      </c>
    </row>
    <row r="390" spans="1:30" x14ac:dyDescent="0.25">
      <c r="A390">
        <v>192</v>
      </c>
      <c r="B390">
        <v>5162</v>
      </c>
      <c r="C390" t="s">
        <v>604</v>
      </c>
      <c r="D390" t="s">
        <v>29</v>
      </c>
      <c r="E390" t="s">
        <v>56</v>
      </c>
      <c r="F390" t="s">
        <v>902</v>
      </c>
      <c r="G390" t="str">
        <f>"00343814"</f>
        <v>00343814</v>
      </c>
      <c r="H390" t="s">
        <v>903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Z390">
        <v>1</v>
      </c>
      <c r="AA390">
        <v>0</v>
      </c>
      <c r="AB390">
        <v>0</v>
      </c>
      <c r="AC390">
        <v>0</v>
      </c>
      <c r="AD390" t="s">
        <v>903</v>
      </c>
    </row>
    <row r="391" spans="1:30" x14ac:dyDescent="0.25">
      <c r="H391" t="s">
        <v>904</v>
      </c>
    </row>
    <row r="392" spans="1:30" x14ac:dyDescent="0.25">
      <c r="A392">
        <v>193</v>
      </c>
      <c r="B392">
        <v>5944</v>
      </c>
      <c r="C392" t="s">
        <v>905</v>
      </c>
      <c r="D392" t="s">
        <v>906</v>
      </c>
      <c r="E392" t="s">
        <v>907</v>
      </c>
      <c r="F392" t="s">
        <v>908</v>
      </c>
      <c r="G392" t="str">
        <f>"00357532"</f>
        <v>00357532</v>
      </c>
      <c r="H392">
        <v>704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50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Z392">
        <v>0</v>
      </c>
      <c r="AA392">
        <v>0</v>
      </c>
      <c r="AB392">
        <v>0</v>
      </c>
      <c r="AC392">
        <v>0</v>
      </c>
      <c r="AD392">
        <v>754</v>
      </c>
    </row>
    <row r="393" spans="1:30" x14ac:dyDescent="0.25">
      <c r="H393" t="s">
        <v>909</v>
      </c>
    </row>
    <row r="394" spans="1:30" x14ac:dyDescent="0.25">
      <c r="A394">
        <v>194</v>
      </c>
      <c r="B394">
        <v>5938</v>
      </c>
      <c r="C394" t="s">
        <v>910</v>
      </c>
      <c r="D394" t="s">
        <v>911</v>
      </c>
      <c r="E394" t="s">
        <v>21</v>
      </c>
      <c r="F394" t="s">
        <v>912</v>
      </c>
      <c r="G394" t="str">
        <f>"201410003956"</f>
        <v>201410003956</v>
      </c>
      <c r="H394" t="s">
        <v>208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5</v>
      </c>
      <c r="W394">
        <v>35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913</v>
      </c>
    </row>
    <row r="395" spans="1:30" x14ac:dyDescent="0.25">
      <c r="H395" t="s">
        <v>914</v>
      </c>
    </row>
    <row r="396" spans="1:30" x14ac:dyDescent="0.25">
      <c r="A396">
        <v>195</v>
      </c>
      <c r="B396">
        <v>1642</v>
      </c>
      <c r="C396" t="s">
        <v>915</v>
      </c>
      <c r="D396" t="s">
        <v>28</v>
      </c>
      <c r="E396" t="s">
        <v>916</v>
      </c>
      <c r="F396" t="s">
        <v>917</v>
      </c>
      <c r="G396" t="str">
        <f>"00224843"</f>
        <v>00224843</v>
      </c>
      <c r="H396" t="s">
        <v>659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6</v>
      </c>
      <c r="W396">
        <v>42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918</v>
      </c>
    </row>
    <row r="397" spans="1:30" x14ac:dyDescent="0.25">
      <c r="H397" t="s">
        <v>919</v>
      </c>
    </row>
    <row r="398" spans="1:30" x14ac:dyDescent="0.25">
      <c r="A398">
        <v>196</v>
      </c>
      <c r="B398">
        <v>2133</v>
      </c>
      <c r="C398" t="s">
        <v>920</v>
      </c>
      <c r="D398" t="s">
        <v>21</v>
      </c>
      <c r="E398" t="s">
        <v>102</v>
      </c>
      <c r="F398" t="s">
        <v>921</v>
      </c>
      <c r="G398" t="str">
        <f>"00009081"</f>
        <v>00009081</v>
      </c>
      <c r="H398" t="s">
        <v>695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30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922</v>
      </c>
    </row>
    <row r="399" spans="1:30" x14ac:dyDescent="0.25">
      <c r="H399" t="s">
        <v>923</v>
      </c>
    </row>
    <row r="400" spans="1:30" x14ac:dyDescent="0.25">
      <c r="A400">
        <v>197</v>
      </c>
      <c r="B400">
        <v>5913</v>
      </c>
      <c r="C400" t="s">
        <v>924</v>
      </c>
      <c r="D400" t="s">
        <v>29</v>
      </c>
      <c r="E400" t="s">
        <v>121</v>
      </c>
      <c r="F400" t="s">
        <v>925</v>
      </c>
      <c r="G400" t="str">
        <f>"00153941"</f>
        <v>00153941</v>
      </c>
      <c r="H400">
        <v>649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30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Z400">
        <v>0</v>
      </c>
      <c r="AA400">
        <v>0</v>
      </c>
      <c r="AB400">
        <v>0</v>
      </c>
      <c r="AC400">
        <v>0</v>
      </c>
      <c r="AD400">
        <v>749</v>
      </c>
    </row>
    <row r="401" spans="1:30" x14ac:dyDescent="0.25">
      <c r="H401" t="s">
        <v>926</v>
      </c>
    </row>
    <row r="402" spans="1:30" x14ac:dyDescent="0.25">
      <c r="A402">
        <v>198</v>
      </c>
      <c r="B402">
        <v>5536</v>
      </c>
      <c r="C402" t="s">
        <v>927</v>
      </c>
      <c r="D402" t="s">
        <v>239</v>
      </c>
      <c r="E402" t="s">
        <v>574</v>
      </c>
      <c r="F402" t="s">
        <v>928</v>
      </c>
      <c r="G402" t="str">
        <f>"00353600"</f>
        <v>00353600</v>
      </c>
      <c r="H402" t="s">
        <v>293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929</v>
      </c>
    </row>
    <row r="403" spans="1:30" x14ac:dyDescent="0.25">
      <c r="H403" t="s">
        <v>930</v>
      </c>
    </row>
    <row r="404" spans="1:30" x14ac:dyDescent="0.25">
      <c r="A404">
        <v>199</v>
      </c>
      <c r="B404">
        <v>5635</v>
      </c>
      <c r="C404" t="s">
        <v>931</v>
      </c>
      <c r="D404" t="s">
        <v>932</v>
      </c>
      <c r="E404" t="s">
        <v>121</v>
      </c>
      <c r="F404" t="s">
        <v>933</v>
      </c>
      <c r="G404" t="str">
        <f>"201507002441"</f>
        <v>201507002441</v>
      </c>
      <c r="H404" t="s">
        <v>653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934</v>
      </c>
    </row>
    <row r="405" spans="1:30" x14ac:dyDescent="0.25">
      <c r="H405" t="s">
        <v>935</v>
      </c>
    </row>
    <row r="406" spans="1:30" x14ac:dyDescent="0.25">
      <c r="A406">
        <v>200</v>
      </c>
      <c r="B406">
        <v>203</v>
      </c>
      <c r="C406" t="s">
        <v>936</v>
      </c>
      <c r="D406" t="s">
        <v>244</v>
      </c>
      <c r="E406" t="s">
        <v>21</v>
      </c>
      <c r="F406" t="s">
        <v>937</v>
      </c>
      <c r="G406" t="str">
        <f>"00237407"</f>
        <v>00237407</v>
      </c>
      <c r="H406">
        <v>671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6</v>
      </c>
      <c r="W406">
        <v>42</v>
      </c>
      <c r="X406">
        <v>0</v>
      </c>
      <c r="Z406">
        <v>2</v>
      </c>
      <c r="AA406">
        <v>0</v>
      </c>
      <c r="AB406">
        <v>0</v>
      </c>
      <c r="AC406">
        <v>0</v>
      </c>
      <c r="AD406">
        <v>743</v>
      </c>
    </row>
    <row r="407" spans="1:30" x14ac:dyDescent="0.25">
      <c r="H407" t="s">
        <v>938</v>
      </c>
    </row>
    <row r="408" spans="1:30" x14ac:dyDescent="0.25">
      <c r="A408">
        <v>201</v>
      </c>
      <c r="B408">
        <v>4950</v>
      </c>
      <c r="C408" t="s">
        <v>939</v>
      </c>
      <c r="D408" t="s">
        <v>121</v>
      </c>
      <c r="E408" t="s">
        <v>49</v>
      </c>
      <c r="F408" t="s">
        <v>940</v>
      </c>
      <c r="G408" t="str">
        <f>"00367883"</f>
        <v>00367883</v>
      </c>
      <c r="H408" t="s">
        <v>208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50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941</v>
      </c>
    </row>
    <row r="409" spans="1:30" x14ac:dyDescent="0.25">
      <c r="H409" t="s">
        <v>942</v>
      </c>
    </row>
    <row r="410" spans="1:30" x14ac:dyDescent="0.25">
      <c r="A410">
        <v>202</v>
      </c>
      <c r="B410">
        <v>5757</v>
      </c>
      <c r="C410" t="s">
        <v>943</v>
      </c>
      <c r="D410" t="s">
        <v>60</v>
      </c>
      <c r="E410" t="s">
        <v>21</v>
      </c>
      <c r="F410" t="s">
        <v>944</v>
      </c>
      <c r="G410" t="str">
        <f>"201410010224"</f>
        <v>201410010224</v>
      </c>
      <c r="H410" t="s">
        <v>860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945</v>
      </c>
    </row>
    <row r="411" spans="1:30" x14ac:dyDescent="0.25">
      <c r="H411">
        <v>1245</v>
      </c>
    </row>
    <row r="412" spans="1:30" x14ac:dyDescent="0.25">
      <c r="A412">
        <v>203</v>
      </c>
      <c r="B412">
        <v>4552</v>
      </c>
      <c r="C412" t="s">
        <v>946</v>
      </c>
      <c r="D412" t="s">
        <v>947</v>
      </c>
      <c r="E412" t="s">
        <v>444</v>
      </c>
      <c r="F412" t="s">
        <v>948</v>
      </c>
      <c r="G412" t="str">
        <f>"201412000529"</f>
        <v>201412000529</v>
      </c>
      <c r="H412" t="s">
        <v>723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949</v>
      </c>
    </row>
    <row r="413" spans="1:30" x14ac:dyDescent="0.25">
      <c r="H413" t="s">
        <v>950</v>
      </c>
    </row>
    <row r="414" spans="1:30" x14ac:dyDescent="0.25">
      <c r="A414">
        <v>204</v>
      </c>
      <c r="B414">
        <v>847</v>
      </c>
      <c r="C414" t="s">
        <v>951</v>
      </c>
      <c r="D414" t="s">
        <v>121</v>
      </c>
      <c r="E414" t="s">
        <v>49</v>
      </c>
      <c r="F414" t="s">
        <v>952</v>
      </c>
      <c r="G414" t="str">
        <f>"00305599"</f>
        <v>00305599</v>
      </c>
      <c r="H414" t="s">
        <v>159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50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953</v>
      </c>
    </row>
    <row r="415" spans="1:30" x14ac:dyDescent="0.25">
      <c r="H415" t="s">
        <v>954</v>
      </c>
    </row>
    <row r="416" spans="1:30" x14ac:dyDescent="0.25">
      <c r="A416">
        <v>205</v>
      </c>
      <c r="B416">
        <v>3597</v>
      </c>
      <c r="C416" t="s">
        <v>955</v>
      </c>
      <c r="D416" t="s">
        <v>56</v>
      </c>
      <c r="E416" t="s">
        <v>28</v>
      </c>
      <c r="F416" t="s">
        <v>956</v>
      </c>
      <c r="G416" t="str">
        <f>"201504004448"</f>
        <v>201504004448</v>
      </c>
      <c r="H416" t="s">
        <v>957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958</v>
      </c>
    </row>
    <row r="417" spans="1:30" x14ac:dyDescent="0.25">
      <c r="H417" t="s">
        <v>959</v>
      </c>
    </row>
    <row r="418" spans="1:30" x14ac:dyDescent="0.25">
      <c r="A418">
        <v>206</v>
      </c>
      <c r="B418">
        <v>8</v>
      </c>
      <c r="C418" t="s">
        <v>910</v>
      </c>
      <c r="D418" t="s">
        <v>960</v>
      </c>
      <c r="E418" t="s">
        <v>56</v>
      </c>
      <c r="F418" t="s">
        <v>961</v>
      </c>
      <c r="G418" t="str">
        <f>"201410006137"</f>
        <v>201410006137</v>
      </c>
      <c r="H418">
        <v>682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50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Z418">
        <v>0</v>
      </c>
      <c r="AA418">
        <v>0</v>
      </c>
      <c r="AB418">
        <v>0</v>
      </c>
      <c r="AC418">
        <v>0</v>
      </c>
      <c r="AD418">
        <v>732</v>
      </c>
    </row>
    <row r="419" spans="1:30" x14ac:dyDescent="0.25">
      <c r="H419" t="s">
        <v>962</v>
      </c>
    </row>
    <row r="420" spans="1:30" x14ac:dyDescent="0.25">
      <c r="A420">
        <v>207</v>
      </c>
      <c r="B420">
        <v>2644</v>
      </c>
      <c r="C420" t="s">
        <v>963</v>
      </c>
      <c r="D420" t="s">
        <v>21</v>
      </c>
      <c r="E420" t="s">
        <v>29</v>
      </c>
      <c r="F420" t="s">
        <v>964</v>
      </c>
      <c r="G420" t="str">
        <f>"00198674"</f>
        <v>00198674</v>
      </c>
      <c r="H420" t="s">
        <v>855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965</v>
      </c>
    </row>
    <row r="421" spans="1:30" x14ac:dyDescent="0.25">
      <c r="H421" t="s">
        <v>966</v>
      </c>
    </row>
    <row r="422" spans="1:30" x14ac:dyDescent="0.25">
      <c r="A422">
        <v>208</v>
      </c>
      <c r="B422">
        <v>4508</v>
      </c>
      <c r="C422" t="s">
        <v>967</v>
      </c>
      <c r="D422" t="s">
        <v>42</v>
      </c>
      <c r="E422" t="s">
        <v>239</v>
      </c>
      <c r="F422" t="s">
        <v>968</v>
      </c>
      <c r="G422" t="str">
        <f>"00287481"</f>
        <v>00287481</v>
      </c>
      <c r="H422" t="s">
        <v>969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Z422">
        <v>2</v>
      </c>
      <c r="AA422">
        <v>0</v>
      </c>
      <c r="AB422">
        <v>0</v>
      </c>
      <c r="AC422">
        <v>0</v>
      </c>
      <c r="AD422" t="s">
        <v>969</v>
      </c>
    </row>
    <row r="423" spans="1:30" x14ac:dyDescent="0.25">
      <c r="H423" t="s">
        <v>138</v>
      </c>
    </row>
    <row r="424" spans="1:30" x14ac:dyDescent="0.25">
      <c r="A424">
        <v>209</v>
      </c>
      <c r="B424">
        <v>653</v>
      </c>
      <c r="C424" t="s">
        <v>970</v>
      </c>
      <c r="D424" t="s">
        <v>42</v>
      </c>
      <c r="E424" t="s">
        <v>971</v>
      </c>
      <c r="F424" t="s">
        <v>972</v>
      </c>
      <c r="G424" t="str">
        <f>"00221128"</f>
        <v>00221128</v>
      </c>
      <c r="H424" t="s">
        <v>629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629</v>
      </c>
    </row>
    <row r="425" spans="1:30" x14ac:dyDescent="0.25">
      <c r="H425" t="s">
        <v>973</v>
      </c>
    </row>
    <row r="426" spans="1:30" x14ac:dyDescent="0.25">
      <c r="A426">
        <v>210</v>
      </c>
      <c r="B426">
        <v>999</v>
      </c>
      <c r="C426" t="s">
        <v>14</v>
      </c>
      <c r="D426" t="s">
        <v>28</v>
      </c>
      <c r="E426" t="s">
        <v>15</v>
      </c>
      <c r="F426" t="s">
        <v>974</v>
      </c>
      <c r="G426" t="str">
        <f>"201604000200"</f>
        <v>201604000200</v>
      </c>
      <c r="H426" t="s">
        <v>780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</v>
      </c>
      <c r="W426">
        <v>56</v>
      </c>
      <c r="X426">
        <v>0</v>
      </c>
      <c r="Z426">
        <v>1</v>
      </c>
      <c r="AA426">
        <v>0</v>
      </c>
      <c r="AB426">
        <v>0</v>
      </c>
      <c r="AC426">
        <v>0</v>
      </c>
      <c r="AD426" t="s">
        <v>975</v>
      </c>
    </row>
    <row r="427" spans="1:30" x14ac:dyDescent="0.25">
      <c r="H427" t="s">
        <v>188</v>
      </c>
    </row>
    <row r="428" spans="1:30" x14ac:dyDescent="0.25">
      <c r="A428">
        <v>211</v>
      </c>
      <c r="B428">
        <v>883</v>
      </c>
      <c r="C428" t="s">
        <v>976</v>
      </c>
      <c r="D428" t="s">
        <v>15</v>
      </c>
      <c r="E428" t="s">
        <v>60</v>
      </c>
      <c r="F428" t="s">
        <v>977</v>
      </c>
      <c r="G428" t="str">
        <f>"00151938"</f>
        <v>00151938</v>
      </c>
      <c r="H428" t="s">
        <v>88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Z428">
        <v>1</v>
      </c>
      <c r="AA428">
        <v>0</v>
      </c>
      <c r="AB428">
        <v>0</v>
      </c>
      <c r="AC428">
        <v>0</v>
      </c>
      <c r="AD428" t="s">
        <v>88</v>
      </c>
    </row>
    <row r="429" spans="1:30" x14ac:dyDescent="0.25">
      <c r="H429" t="s">
        <v>188</v>
      </c>
    </row>
    <row r="430" spans="1:30" x14ac:dyDescent="0.25">
      <c r="A430">
        <v>212</v>
      </c>
      <c r="B430">
        <v>4483</v>
      </c>
      <c r="C430" t="s">
        <v>895</v>
      </c>
      <c r="D430" t="s">
        <v>978</v>
      </c>
      <c r="E430" t="s">
        <v>979</v>
      </c>
      <c r="F430" t="s">
        <v>980</v>
      </c>
      <c r="G430" t="str">
        <f>"201410003479"</f>
        <v>201410003479</v>
      </c>
      <c r="H430" t="s">
        <v>531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50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981</v>
      </c>
    </row>
    <row r="431" spans="1:30" x14ac:dyDescent="0.25">
      <c r="H431" t="s">
        <v>982</v>
      </c>
    </row>
    <row r="432" spans="1:30" x14ac:dyDescent="0.25">
      <c r="A432">
        <v>213</v>
      </c>
      <c r="B432">
        <v>4844</v>
      </c>
      <c r="C432" t="s">
        <v>983</v>
      </c>
      <c r="D432" t="s">
        <v>984</v>
      </c>
      <c r="E432" t="s">
        <v>15</v>
      </c>
      <c r="F432" t="s">
        <v>985</v>
      </c>
      <c r="G432" t="str">
        <f>"00216724"</f>
        <v>00216724</v>
      </c>
      <c r="H432" t="s">
        <v>718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986</v>
      </c>
    </row>
    <row r="433" spans="1:30" x14ac:dyDescent="0.25">
      <c r="H433" t="s">
        <v>987</v>
      </c>
    </row>
    <row r="434" spans="1:30" x14ac:dyDescent="0.25">
      <c r="A434">
        <v>214</v>
      </c>
      <c r="B434">
        <v>3430</v>
      </c>
      <c r="C434" t="s">
        <v>988</v>
      </c>
      <c r="D434" t="s">
        <v>21</v>
      </c>
      <c r="E434" t="s">
        <v>49</v>
      </c>
      <c r="F434" t="s">
        <v>989</v>
      </c>
      <c r="G434" t="str">
        <f>"00365525"</f>
        <v>00365525</v>
      </c>
      <c r="H434" t="s">
        <v>718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986</v>
      </c>
    </row>
    <row r="435" spans="1:30" x14ac:dyDescent="0.25">
      <c r="H435" t="s">
        <v>990</v>
      </c>
    </row>
    <row r="436" spans="1:30" x14ac:dyDescent="0.25">
      <c r="A436">
        <v>215</v>
      </c>
      <c r="B436">
        <v>3945</v>
      </c>
      <c r="C436" t="s">
        <v>991</v>
      </c>
      <c r="D436" t="s">
        <v>29</v>
      </c>
      <c r="E436" t="s">
        <v>300</v>
      </c>
      <c r="F436" t="s">
        <v>992</v>
      </c>
      <c r="G436" t="str">
        <f>"201604006038"</f>
        <v>201604006038</v>
      </c>
      <c r="H436" t="s">
        <v>619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</v>
      </c>
      <c r="W436">
        <v>56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993</v>
      </c>
    </row>
    <row r="437" spans="1:30" x14ac:dyDescent="0.25">
      <c r="H437" t="s">
        <v>994</v>
      </c>
    </row>
    <row r="438" spans="1:30" x14ac:dyDescent="0.25">
      <c r="A438">
        <v>216</v>
      </c>
      <c r="B438">
        <v>191</v>
      </c>
      <c r="C438" t="s">
        <v>995</v>
      </c>
      <c r="D438" t="s">
        <v>74</v>
      </c>
      <c r="E438" t="s">
        <v>121</v>
      </c>
      <c r="F438" t="s">
        <v>996</v>
      </c>
      <c r="G438" t="str">
        <f>"201409005602"</f>
        <v>201409005602</v>
      </c>
      <c r="H438" t="s">
        <v>293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293</v>
      </c>
    </row>
    <row r="439" spans="1:30" x14ac:dyDescent="0.25">
      <c r="H439" t="s">
        <v>997</v>
      </c>
    </row>
    <row r="440" spans="1:30" x14ac:dyDescent="0.25">
      <c r="A440">
        <v>217</v>
      </c>
      <c r="B440">
        <v>2573</v>
      </c>
      <c r="C440" t="s">
        <v>998</v>
      </c>
      <c r="D440" t="s">
        <v>60</v>
      </c>
      <c r="E440" t="s">
        <v>28</v>
      </c>
      <c r="F440" t="s">
        <v>999</v>
      </c>
      <c r="G440" t="str">
        <f>"00143466"</f>
        <v>00143466</v>
      </c>
      <c r="H440" t="s">
        <v>293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293</v>
      </c>
    </row>
    <row r="441" spans="1:30" x14ac:dyDescent="0.25">
      <c r="H441" t="s">
        <v>1000</v>
      </c>
    </row>
    <row r="442" spans="1:30" x14ac:dyDescent="0.25">
      <c r="A442">
        <v>218</v>
      </c>
      <c r="B442">
        <v>4652</v>
      </c>
      <c r="C442" t="s">
        <v>1001</v>
      </c>
      <c r="D442" t="s">
        <v>172</v>
      </c>
      <c r="E442" t="s">
        <v>407</v>
      </c>
      <c r="F442" t="s">
        <v>1002</v>
      </c>
      <c r="G442" t="str">
        <f>"201410001390"</f>
        <v>201410001390</v>
      </c>
      <c r="H442" t="s">
        <v>186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1003</v>
      </c>
    </row>
    <row r="443" spans="1:30" x14ac:dyDescent="0.25">
      <c r="H443" t="s">
        <v>1004</v>
      </c>
    </row>
    <row r="444" spans="1:30" x14ac:dyDescent="0.25">
      <c r="A444">
        <v>219</v>
      </c>
      <c r="B444">
        <v>4098</v>
      </c>
      <c r="C444" t="s">
        <v>1005</v>
      </c>
      <c r="D444" t="s">
        <v>1006</v>
      </c>
      <c r="E444" t="s">
        <v>1007</v>
      </c>
      <c r="F444" t="s">
        <v>1008</v>
      </c>
      <c r="G444" t="str">
        <f>"00332817"</f>
        <v>00332817</v>
      </c>
      <c r="H444" t="s">
        <v>601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601</v>
      </c>
    </row>
    <row r="445" spans="1:30" x14ac:dyDescent="0.25">
      <c r="H445" t="s">
        <v>1009</v>
      </c>
    </row>
    <row r="446" spans="1:30" x14ac:dyDescent="0.25">
      <c r="A446">
        <v>220</v>
      </c>
      <c r="B446">
        <v>379</v>
      </c>
      <c r="C446" t="s">
        <v>1010</v>
      </c>
      <c r="D446" t="s">
        <v>1011</v>
      </c>
      <c r="E446" t="s">
        <v>56</v>
      </c>
      <c r="F446" t="s">
        <v>1012</v>
      </c>
      <c r="G446" t="str">
        <f>"00128876"</f>
        <v>00128876</v>
      </c>
      <c r="H446" t="s">
        <v>168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1013</v>
      </c>
    </row>
    <row r="447" spans="1:30" x14ac:dyDescent="0.25">
      <c r="H447" t="s">
        <v>1014</v>
      </c>
    </row>
    <row r="448" spans="1:30" x14ac:dyDescent="0.25">
      <c r="A448">
        <v>221</v>
      </c>
      <c r="B448">
        <v>5977</v>
      </c>
      <c r="C448" t="s">
        <v>1015</v>
      </c>
      <c r="D448" t="s">
        <v>21</v>
      </c>
      <c r="E448" t="s">
        <v>467</v>
      </c>
      <c r="F448" t="s">
        <v>1016</v>
      </c>
      <c r="G448" t="str">
        <f>"00138115"</f>
        <v>00138115</v>
      </c>
      <c r="H448" t="s">
        <v>374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1017</v>
      </c>
    </row>
    <row r="449" spans="1:30" x14ac:dyDescent="0.25">
      <c r="H449" t="s">
        <v>1018</v>
      </c>
    </row>
    <row r="450" spans="1:30" x14ac:dyDescent="0.25">
      <c r="A450">
        <v>222</v>
      </c>
      <c r="B450">
        <v>5275</v>
      </c>
      <c r="C450" t="s">
        <v>1019</v>
      </c>
      <c r="D450" t="s">
        <v>286</v>
      </c>
      <c r="E450" t="s">
        <v>407</v>
      </c>
      <c r="F450" t="s">
        <v>1020</v>
      </c>
      <c r="G450" t="str">
        <f>"201409001370"</f>
        <v>201409001370</v>
      </c>
      <c r="H450" t="s">
        <v>280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280</v>
      </c>
    </row>
    <row r="451" spans="1:30" x14ac:dyDescent="0.25">
      <c r="H451" t="s">
        <v>1021</v>
      </c>
    </row>
    <row r="452" spans="1:30" x14ac:dyDescent="0.25">
      <c r="A452">
        <v>223</v>
      </c>
      <c r="B452">
        <v>1708</v>
      </c>
      <c r="C452" t="s">
        <v>1022</v>
      </c>
      <c r="D452" t="s">
        <v>21</v>
      </c>
      <c r="E452" t="s">
        <v>121</v>
      </c>
      <c r="F452" t="s">
        <v>1023</v>
      </c>
      <c r="G452" t="str">
        <f>"201410001513"</f>
        <v>201410001513</v>
      </c>
      <c r="H452" t="s">
        <v>829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</v>
      </c>
      <c r="W452">
        <v>56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1024</v>
      </c>
    </row>
    <row r="453" spans="1:30" x14ac:dyDescent="0.25">
      <c r="H453" t="s">
        <v>1025</v>
      </c>
    </row>
    <row r="454" spans="1:30" x14ac:dyDescent="0.25">
      <c r="A454">
        <v>224</v>
      </c>
      <c r="B454">
        <v>1266</v>
      </c>
      <c r="C454" t="s">
        <v>1026</v>
      </c>
      <c r="D454" t="s">
        <v>244</v>
      </c>
      <c r="E454" t="s">
        <v>29</v>
      </c>
      <c r="F454" t="s">
        <v>1027</v>
      </c>
      <c r="G454" t="str">
        <f>"201410000581"</f>
        <v>201410000581</v>
      </c>
      <c r="H454" t="s">
        <v>1028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1029</v>
      </c>
    </row>
    <row r="455" spans="1:30" x14ac:dyDescent="0.25">
      <c r="H455" t="s">
        <v>205</v>
      </c>
    </row>
    <row r="456" spans="1:30" x14ac:dyDescent="0.25">
      <c r="A456">
        <v>225</v>
      </c>
      <c r="B456">
        <v>4702</v>
      </c>
      <c r="C456" t="s">
        <v>1030</v>
      </c>
      <c r="D456" t="s">
        <v>21</v>
      </c>
      <c r="E456" t="s">
        <v>60</v>
      </c>
      <c r="F456" t="s">
        <v>1031</v>
      </c>
      <c r="G456" t="str">
        <f>"00344256"</f>
        <v>00344256</v>
      </c>
      <c r="H456" t="s">
        <v>477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6</v>
      </c>
      <c r="W456">
        <v>42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1032</v>
      </c>
    </row>
    <row r="457" spans="1:30" x14ac:dyDescent="0.25">
      <c r="H457">
        <v>1245</v>
      </c>
    </row>
    <row r="458" spans="1:30" x14ac:dyDescent="0.25">
      <c r="A458">
        <v>226</v>
      </c>
      <c r="B458">
        <v>2036</v>
      </c>
      <c r="C458" t="s">
        <v>1033</v>
      </c>
      <c r="D458" t="s">
        <v>258</v>
      </c>
      <c r="E458" t="s">
        <v>1034</v>
      </c>
      <c r="F458" t="s">
        <v>1035</v>
      </c>
      <c r="G458" t="str">
        <f>"00325602"</f>
        <v>00325602</v>
      </c>
      <c r="H458" t="s">
        <v>343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1036</v>
      </c>
    </row>
    <row r="459" spans="1:30" x14ac:dyDescent="0.25">
      <c r="H459" t="s">
        <v>1037</v>
      </c>
    </row>
    <row r="460" spans="1:30" x14ac:dyDescent="0.25">
      <c r="A460">
        <v>227</v>
      </c>
      <c r="B460">
        <v>1921</v>
      </c>
      <c r="C460" t="s">
        <v>1038</v>
      </c>
      <c r="D460" t="s">
        <v>574</v>
      </c>
      <c r="E460" t="s">
        <v>98</v>
      </c>
      <c r="F460" t="s">
        <v>1039</v>
      </c>
      <c r="G460" t="str">
        <f>"201402009885"</f>
        <v>201402009885</v>
      </c>
      <c r="H460" t="s">
        <v>563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1040</v>
      </c>
    </row>
    <row r="461" spans="1:30" x14ac:dyDescent="0.25">
      <c r="H461" t="s">
        <v>1041</v>
      </c>
    </row>
    <row r="462" spans="1:30" x14ac:dyDescent="0.25">
      <c r="A462">
        <v>228</v>
      </c>
      <c r="B462">
        <v>2482</v>
      </c>
      <c r="C462" t="s">
        <v>497</v>
      </c>
      <c r="D462" t="s">
        <v>581</v>
      </c>
      <c r="E462" t="s">
        <v>498</v>
      </c>
      <c r="F462" t="s">
        <v>1042</v>
      </c>
      <c r="G462" t="str">
        <f>"201402003974"</f>
        <v>201402003974</v>
      </c>
      <c r="H462" t="s">
        <v>803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5</v>
      </c>
      <c r="W462">
        <v>35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1043</v>
      </c>
    </row>
    <row r="463" spans="1:30" x14ac:dyDescent="0.25">
      <c r="H463" t="s">
        <v>188</v>
      </c>
    </row>
    <row r="464" spans="1:30" x14ac:dyDescent="0.25">
      <c r="A464">
        <v>229</v>
      </c>
      <c r="B464">
        <v>1681</v>
      </c>
      <c r="C464" t="s">
        <v>1044</v>
      </c>
      <c r="D464" t="s">
        <v>103</v>
      </c>
      <c r="E464" t="s">
        <v>49</v>
      </c>
      <c r="F464" t="s">
        <v>1045</v>
      </c>
      <c r="G464" t="str">
        <f>"201402002375"</f>
        <v>201402002375</v>
      </c>
      <c r="H464" t="s">
        <v>477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1046</v>
      </c>
    </row>
    <row r="465" spans="1:30" x14ac:dyDescent="0.25">
      <c r="H465" t="s">
        <v>1047</v>
      </c>
    </row>
    <row r="466" spans="1:30" x14ac:dyDescent="0.25">
      <c r="A466">
        <v>230</v>
      </c>
      <c r="B466">
        <v>5450</v>
      </c>
      <c r="C466" t="s">
        <v>1048</v>
      </c>
      <c r="D466" t="s">
        <v>1049</v>
      </c>
      <c r="E466" t="s">
        <v>300</v>
      </c>
      <c r="F466" t="s">
        <v>1050</v>
      </c>
      <c r="G466" t="str">
        <f>"201410000897"</f>
        <v>201410000897</v>
      </c>
      <c r="H466" t="s">
        <v>803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1051</v>
      </c>
    </row>
    <row r="467" spans="1:30" x14ac:dyDescent="0.25">
      <c r="H467" t="s">
        <v>1052</v>
      </c>
    </row>
    <row r="468" spans="1:30" x14ac:dyDescent="0.25">
      <c r="A468">
        <v>231</v>
      </c>
      <c r="B468">
        <v>4224</v>
      </c>
      <c r="C468" t="s">
        <v>346</v>
      </c>
      <c r="D468" t="s">
        <v>60</v>
      </c>
      <c r="E468" t="s">
        <v>56</v>
      </c>
      <c r="F468" t="s">
        <v>1053</v>
      </c>
      <c r="G468" t="str">
        <f>"201410007921"</f>
        <v>201410007921</v>
      </c>
      <c r="H468" t="s">
        <v>659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659</v>
      </c>
    </row>
    <row r="469" spans="1:30" x14ac:dyDescent="0.25">
      <c r="H469" t="s">
        <v>1054</v>
      </c>
    </row>
    <row r="470" spans="1:30" x14ac:dyDescent="0.25">
      <c r="A470">
        <v>232</v>
      </c>
      <c r="B470">
        <v>2773</v>
      </c>
      <c r="C470" t="s">
        <v>1055</v>
      </c>
      <c r="D470" t="s">
        <v>1056</v>
      </c>
      <c r="E470" t="s">
        <v>1057</v>
      </c>
      <c r="F470" t="s">
        <v>1058</v>
      </c>
      <c r="G470" t="str">
        <f>"00005729"</f>
        <v>00005729</v>
      </c>
      <c r="H470" t="s">
        <v>659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659</v>
      </c>
    </row>
    <row r="471" spans="1:30" x14ac:dyDescent="0.25">
      <c r="H471" t="s">
        <v>188</v>
      </c>
    </row>
    <row r="472" spans="1:30" x14ac:dyDescent="0.25">
      <c r="A472">
        <v>233</v>
      </c>
      <c r="B472">
        <v>1717</v>
      </c>
      <c r="C472" t="s">
        <v>1059</v>
      </c>
      <c r="D472" t="s">
        <v>163</v>
      </c>
      <c r="E472" t="s">
        <v>74</v>
      </c>
      <c r="F472" t="s">
        <v>1060</v>
      </c>
      <c r="G472" t="str">
        <f>"201203000057"</f>
        <v>201203000057</v>
      </c>
      <c r="H472" t="s">
        <v>1061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50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Z472">
        <v>2</v>
      </c>
      <c r="AA472">
        <v>0</v>
      </c>
      <c r="AB472">
        <v>0</v>
      </c>
      <c r="AC472">
        <v>0</v>
      </c>
      <c r="AD472" t="s">
        <v>1062</v>
      </c>
    </row>
    <row r="473" spans="1:30" x14ac:dyDescent="0.25">
      <c r="H473" t="s">
        <v>1063</v>
      </c>
    </row>
    <row r="474" spans="1:30" x14ac:dyDescent="0.25">
      <c r="A474">
        <v>234</v>
      </c>
      <c r="B474">
        <v>1978</v>
      </c>
      <c r="C474" t="s">
        <v>1064</v>
      </c>
      <c r="D474" t="s">
        <v>21</v>
      </c>
      <c r="E474" t="s">
        <v>244</v>
      </c>
      <c r="F474" t="s">
        <v>1065</v>
      </c>
      <c r="G474" t="str">
        <f>"00315915"</f>
        <v>00315915</v>
      </c>
      <c r="H474" t="s">
        <v>522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522</v>
      </c>
    </row>
    <row r="475" spans="1:30" x14ac:dyDescent="0.25">
      <c r="H475" t="s">
        <v>1066</v>
      </c>
    </row>
    <row r="476" spans="1:30" x14ac:dyDescent="0.25">
      <c r="A476">
        <v>235</v>
      </c>
      <c r="B476">
        <v>5784</v>
      </c>
      <c r="C476" t="s">
        <v>1067</v>
      </c>
      <c r="D476" t="s">
        <v>1068</v>
      </c>
      <c r="E476" t="s">
        <v>824</v>
      </c>
      <c r="F476" t="s">
        <v>1069</v>
      </c>
      <c r="G476" t="str">
        <f>"00293113"</f>
        <v>00293113</v>
      </c>
      <c r="H476" t="s">
        <v>592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1070</v>
      </c>
    </row>
    <row r="477" spans="1:30" x14ac:dyDescent="0.25">
      <c r="H477" t="s">
        <v>1071</v>
      </c>
    </row>
    <row r="478" spans="1:30" x14ac:dyDescent="0.25">
      <c r="A478">
        <v>236</v>
      </c>
      <c r="B478">
        <v>816</v>
      </c>
      <c r="C478" t="s">
        <v>1072</v>
      </c>
      <c r="D478" t="s">
        <v>60</v>
      </c>
      <c r="E478" t="s">
        <v>49</v>
      </c>
      <c r="F478" t="s">
        <v>1073</v>
      </c>
      <c r="G478" t="str">
        <f>"201410007502"</f>
        <v>201410007502</v>
      </c>
      <c r="H478" t="s">
        <v>829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1074</v>
      </c>
    </row>
    <row r="479" spans="1:30" x14ac:dyDescent="0.25">
      <c r="H479" t="s">
        <v>1075</v>
      </c>
    </row>
    <row r="480" spans="1:30" x14ac:dyDescent="0.25">
      <c r="A480">
        <v>237</v>
      </c>
      <c r="B480">
        <v>2455</v>
      </c>
      <c r="C480" t="s">
        <v>1076</v>
      </c>
      <c r="D480" t="s">
        <v>1077</v>
      </c>
      <c r="E480" t="s">
        <v>121</v>
      </c>
      <c r="F480" t="s">
        <v>1078</v>
      </c>
      <c r="G480" t="str">
        <f>"201402003642"</f>
        <v>201402003642</v>
      </c>
      <c r="H480" t="s">
        <v>1079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1080</v>
      </c>
    </row>
    <row r="481" spans="1:30" x14ac:dyDescent="0.25">
      <c r="H481" t="s">
        <v>1081</v>
      </c>
    </row>
    <row r="482" spans="1:30" x14ac:dyDescent="0.25">
      <c r="A482">
        <v>238</v>
      </c>
      <c r="B482">
        <v>772</v>
      </c>
      <c r="C482" t="s">
        <v>1082</v>
      </c>
      <c r="D482" t="s">
        <v>741</v>
      </c>
      <c r="E482" t="s">
        <v>121</v>
      </c>
      <c r="F482" t="s">
        <v>1083</v>
      </c>
      <c r="G482" t="str">
        <f>"201402006655"</f>
        <v>201402006655</v>
      </c>
      <c r="H482" t="s">
        <v>403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403</v>
      </c>
    </row>
    <row r="483" spans="1:30" x14ac:dyDescent="0.25">
      <c r="H483" t="s">
        <v>1066</v>
      </c>
    </row>
    <row r="484" spans="1:30" x14ac:dyDescent="0.25">
      <c r="A484">
        <v>239</v>
      </c>
      <c r="B484">
        <v>1833</v>
      </c>
      <c r="C484" t="s">
        <v>1084</v>
      </c>
      <c r="D484" t="s">
        <v>103</v>
      </c>
      <c r="E484" t="s">
        <v>15</v>
      </c>
      <c r="F484" t="s">
        <v>1085</v>
      </c>
      <c r="G484" t="str">
        <f>"201409000125"</f>
        <v>201409000125</v>
      </c>
      <c r="H484">
        <v>616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5</v>
      </c>
      <c r="W484">
        <v>35</v>
      </c>
      <c r="X484">
        <v>0</v>
      </c>
      <c r="Z484">
        <v>0</v>
      </c>
      <c r="AA484">
        <v>0</v>
      </c>
      <c r="AB484">
        <v>0</v>
      </c>
      <c r="AC484">
        <v>0</v>
      </c>
      <c r="AD484">
        <v>651</v>
      </c>
    </row>
    <row r="485" spans="1:30" x14ac:dyDescent="0.25">
      <c r="H485" t="s">
        <v>1086</v>
      </c>
    </row>
    <row r="486" spans="1:30" x14ac:dyDescent="0.25">
      <c r="A486">
        <v>240</v>
      </c>
      <c r="B486">
        <v>4201</v>
      </c>
      <c r="C486" t="s">
        <v>1087</v>
      </c>
      <c r="D486" t="s">
        <v>28</v>
      </c>
      <c r="E486" t="s">
        <v>21</v>
      </c>
      <c r="F486" t="s">
        <v>1088</v>
      </c>
      <c r="G486" t="str">
        <f>"201409001219"</f>
        <v>201409001219</v>
      </c>
      <c r="H486">
        <v>649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Z486">
        <v>0</v>
      </c>
      <c r="AA486">
        <v>0</v>
      </c>
      <c r="AB486">
        <v>0</v>
      </c>
      <c r="AC486">
        <v>0</v>
      </c>
      <c r="AD486">
        <v>649</v>
      </c>
    </row>
    <row r="487" spans="1:30" x14ac:dyDescent="0.25">
      <c r="H487" t="s">
        <v>1089</v>
      </c>
    </row>
    <row r="488" spans="1:30" x14ac:dyDescent="0.25">
      <c r="A488">
        <v>241</v>
      </c>
      <c r="B488">
        <v>3113</v>
      </c>
      <c r="C488" t="s">
        <v>1090</v>
      </c>
      <c r="D488" t="s">
        <v>244</v>
      </c>
      <c r="E488" t="s">
        <v>29</v>
      </c>
      <c r="F488" t="s">
        <v>1091</v>
      </c>
      <c r="G488" t="str">
        <f>"201410011739"</f>
        <v>201410011739</v>
      </c>
      <c r="H488">
        <v>616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Z488">
        <v>2</v>
      </c>
      <c r="AA488">
        <v>0</v>
      </c>
      <c r="AB488">
        <v>0</v>
      </c>
      <c r="AC488">
        <v>0</v>
      </c>
      <c r="AD488">
        <v>646</v>
      </c>
    </row>
    <row r="489" spans="1:30" x14ac:dyDescent="0.25">
      <c r="H489" t="s">
        <v>1092</v>
      </c>
    </row>
    <row r="490" spans="1:30" x14ac:dyDescent="0.25">
      <c r="A490">
        <v>242</v>
      </c>
      <c r="B490">
        <v>1390</v>
      </c>
      <c r="C490" t="s">
        <v>1093</v>
      </c>
      <c r="D490" t="s">
        <v>481</v>
      </c>
      <c r="E490" t="s">
        <v>121</v>
      </c>
      <c r="F490" t="s">
        <v>1094</v>
      </c>
      <c r="G490" t="str">
        <f>"00298923"</f>
        <v>00298923</v>
      </c>
      <c r="H490" t="s">
        <v>1095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1095</v>
      </c>
    </row>
    <row r="491" spans="1:30" x14ac:dyDescent="0.25">
      <c r="H491" t="s">
        <v>1086</v>
      </c>
    </row>
    <row r="493" spans="1:30" x14ac:dyDescent="0.25">
      <c r="A493" t="s">
        <v>1096</v>
      </c>
    </row>
    <row r="494" spans="1:30" x14ac:dyDescent="0.25">
      <c r="A494" t="s">
        <v>1097</v>
      </c>
    </row>
    <row r="495" spans="1:30" x14ac:dyDescent="0.25">
      <c r="A495" t="s">
        <v>1098</v>
      </c>
    </row>
    <row r="496" spans="1:30" x14ac:dyDescent="0.25">
      <c r="A496" t="s">
        <v>1099</v>
      </c>
    </row>
    <row r="497" spans="1:1" x14ac:dyDescent="0.25">
      <c r="A497" t="s">
        <v>1100</v>
      </c>
    </row>
    <row r="498" spans="1:1" x14ac:dyDescent="0.25">
      <c r="A498" t="s">
        <v>1101</v>
      </c>
    </row>
    <row r="499" spans="1:1" x14ac:dyDescent="0.25">
      <c r="A499" t="s">
        <v>1102</v>
      </c>
    </row>
    <row r="500" spans="1:1" x14ac:dyDescent="0.25">
      <c r="A500" t="s">
        <v>1103</v>
      </c>
    </row>
    <row r="501" spans="1:1" x14ac:dyDescent="0.25">
      <c r="A501" t="s">
        <v>1104</v>
      </c>
    </row>
    <row r="502" spans="1:1" x14ac:dyDescent="0.25">
      <c r="A502" t="s">
        <v>1105</v>
      </c>
    </row>
    <row r="503" spans="1:1" x14ac:dyDescent="0.25">
      <c r="A503" t="s">
        <v>1106</v>
      </c>
    </row>
    <row r="504" spans="1:1" x14ac:dyDescent="0.25">
      <c r="A504" t="s">
        <v>1107</v>
      </c>
    </row>
    <row r="505" spans="1:1" x14ac:dyDescent="0.25">
      <c r="A505" t="s">
        <v>1108</v>
      </c>
    </row>
    <row r="506" spans="1:1" x14ac:dyDescent="0.25">
      <c r="A506" t="s">
        <v>1109</v>
      </c>
    </row>
    <row r="507" spans="1:1" x14ac:dyDescent="0.25">
      <c r="A507" t="s">
        <v>1110</v>
      </c>
    </row>
    <row r="508" spans="1:1" x14ac:dyDescent="0.25">
      <c r="A508" t="s">
        <v>1111</v>
      </c>
    </row>
    <row r="509" spans="1:1" x14ac:dyDescent="0.25">
      <c r="A509" t="s">
        <v>1112</v>
      </c>
    </row>
    <row r="510" spans="1:1" x14ac:dyDescent="0.25">
      <c r="A510" t="s">
        <v>1113</v>
      </c>
    </row>
    <row r="511" spans="1:1" x14ac:dyDescent="0.25">
      <c r="A511" t="s">
        <v>1114</v>
      </c>
    </row>
    <row r="512" spans="1:1" x14ac:dyDescent="0.25">
      <c r="A512" t="s">
        <v>1115</v>
      </c>
    </row>
    <row r="513" spans="1:1" x14ac:dyDescent="0.25">
      <c r="A513" t="s">
        <v>1116</v>
      </c>
    </row>
    <row r="514" spans="1:1" x14ac:dyDescent="0.25">
      <c r="A514" t="s">
        <v>1117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2018-03-28T09:32:29Z</dcterms:created>
  <dcterms:modified xsi:type="dcterms:W3CDTF">2018-03-28T09:32:31Z</dcterms:modified>
</cp:coreProperties>
</file>