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411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796" i="1" l="1"/>
  <c r="G794" i="1"/>
  <c r="G792" i="1"/>
  <c r="G790" i="1"/>
  <c r="G788" i="1"/>
  <c r="G786" i="1"/>
  <c r="G784" i="1"/>
  <c r="G782" i="1"/>
  <c r="G780" i="1"/>
  <c r="G778" i="1"/>
  <c r="G776" i="1"/>
  <c r="G774" i="1"/>
  <c r="G772" i="1"/>
  <c r="G770" i="1"/>
  <c r="G768" i="1"/>
  <c r="G766" i="1"/>
  <c r="G764" i="1"/>
  <c r="G762" i="1"/>
  <c r="G760" i="1"/>
  <c r="G758" i="1"/>
  <c r="G756" i="1"/>
  <c r="G754" i="1"/>
  <c r="G752" i="1"/>
  <c r="G750" i="1"/>
  <c r="G748" i="1"/>
  <c r="G746" i="1"/>
  <c r="G744" i="1"/>
  <c r="G742" i="1"/>
  <c r="G740" i="1"/>
  <c r="G738" i="1"/>
  <c r="G736" i="1"/>
  <c r="G734" i="1"/>
  <c r="G732" i="1"/>
  <c r="G730" i="1"/>
  <c r="G728" i="1"/>
  <c r="G726" i="1"/>
  <c r="G724" i="1"/>
  <c r="G722" i="1"/>
  <c r="G720" i="1"/>
  <c r="G718" i="1"/>
  <c r="G716" i="1"/>
  <c r="G714" i="1"/>
  <c r="G712" i="1"/>
  <c r="G710" i="1"/>
  <c r="G708" i="1"/>
  <c r="G706" i="1"/>
  <c r="G704" i="1"/>
  <c r="G702" i="1"/>
  <c r="G700" i="1"/>
  <c r="G698" i="1"/>
  <c r="G696" i="1"/>
  <c r="G694" i="1"/>
  <c r="G692" i="1"/>
  <c r="G690" i="1"/>
  <c r="G688" i="1"/>
  <c r="G686" i="1"/>
  <c r="G684" i="1"/>
  <c r="G682" i="1"/>
  <c r="G680" i="1"/>
  <c r="G678" i="1"/>
  <c r="G676" i="1"/>
  <c r="G674" i="1"/>
  <c r="G672" i="1"/>
  <c r="G670" i="1"/>
  <c r="G668" i="1"/>
  <c r="G666" i="1"/>
  <c r="G664" i="1"/>
  <c r="G662" i="1"/>
  <c r="G660" i="1"/>
  <c r="G658" i="1"/>
  <c r="G656" i="1"/>
  <c r="G654" i="1"/>
  <c r="G652" i="1"/>
  <c r="G650" i="1"/>
  <c r="G648" i="1"/>
  <c r="G646" i="1"/>
  <c r="G644" i="1"/>
  <c r="G642" i="1"/>
  <c r="G640" i="1"/>
  <c r="G638" i="1"/>
  <c r="G636" i="1"/>
  <c r="G634" i="1"/>
  <c r="G632" i="1"/>
  <c r="G630" i="1"/>
  <c r="G628" i="1"/>
  <c r="G626" i="1"/>
  <c r="G624" i="1"/>
  <c r="G622" i="1"/>
  <c r="G620" i="1"/>
  <c r="G618" i="1"/>
  <c r="G616" i="1"/>
  <c r="G614" i="1"/>
  <c r="G612" i="1"/>
  <c r="G610" i="1"/>
  <c r="G608" i="1"/>
  <c r="G606" i="1"/>
  <c r="G604" i="1"/>
  <c r="G602" i="1"/>
  <c r="G600" i="1"/>
  <c r="G598" i="1"/>
  <c r="G596" i="1"/>
  <c r="G594" i="1"/>
  <c r="G592" i="1"/>
  <c r="G590" i="1"/>
  <c r="G588" i="1"/>
  <c r="G586" i="1"/>
  <c r="G584" i="1"/>
  <c r="G582" i="1"/>
  <c r="G580" i="1"/>
  <c r="G578" i="1"/>
  <c r="G576" i="1"/>
  <c r="G574" i="1"/>
  <c r="G572" i="1"/>
  <c r="G570" i="1"/>
  <c r="G568" i="1"/>
  <c r="G566" i="1"/>
  <c r="G564" i="1"/>
  <c r="G562" i="1"/>
  <c r="G560" i="1"/>
  <c r="G558" i="1"/>
  <c r="G556" i="1"/>
  <c r="G554" i="1"/>
  <c r="G552" i="1"/>
  <c r="G550" i="1"/>
  <c r="G548" i="1"/>
  <c r="G546" i="1"/>
  <c r="G544" i="1"/>
  <c r="G542" i="1"/>
  <c r="G540" i="1"/>
  <c r="G538" i="1"/>
  <c r="G536" i="1"/>
  <c r="G534" i="1"/>
  <c r="G532" i="1"/>
  <c r="G530" i="1"/>
  <c r="G528" i="1"/>
  <c r="G526" i="1"/>
  <c r="G524" i="1"/>
  <c r="G522" i="1"/>
  <c r="G520" i="1"/>
  <c r="G518" i="1"/>
  <c r="G516" i="1"/>
  <c r="G514" i="1"/>
  <c r="G512" i="1"/>
  <c r="G510" i="1"/>
  <c r="G508" i="1"/>
  <c r="G506" i="1"/>
  <c r="G504" i="1"/>
  <c r="G502" i="1"/>
  <c r="G500" i="1"/>
  <c r="G498" i="1"/>
  <c r="G496" i="1"/>
  <c r="G494" i="1"/>
  <c r="G492" i="1"/>
  <c r="G490" i="1"/>
  <c r="G488" i="1"/>
  <c r="G486" i="1"/>
  <c r="G484" i="1"/>
  <c r="G482" i="1"/>
  <c r="G480" i="1"/>
  <c r="G478" i="1"/>
  <c r="G476" i="1"/>
  <c r="G474" i="1"/>
  <c r="G472" i="1"/>
  <c r="G470" i="1"/>
  <c r="G468" i="1"/>
  <c r="G466" i="1"/>
  <c r="G464" i="1"/>
  <c r="G462" i="1"/>
  <c r="G460" i="1"/>
  <c r="G458" i="1"/>
  <c r="G456" i="1"/>
  <c r="G454" i="1"/>
  <c r="G452" i="1"/>
  <c r="G450" i="1"/>
  <c r="G448" i="1"/>
  <c r="G446" i="1"/>
  <c r="G444" i="1"/>
  <c r="G442" i="1"/>
  <c r="G440" i="1"/>
  <c r="G438" i="1"/>
  <c r="G436" i="1"/>
  <c r="G434" i="1"/>
  <c r="G432" i="1"/>
  <c r="G430" i="1"/>
  <c r="G428" i="1"/>
  <c r="G426" i="1"/>
  <c r="G424" i="1"/>
  <c r="G422" i="1"/>
  <c r="G420" i="1"/>
  <c r="G418" i="1"/>
  <c r="G416" i="1"/>
  <c r="G414" i="1"/>
  <c r="G412" i="1"/>
  <c r="G410" i="1"/>
  <c r="G408" i="1"/>
  <c r="G406" i="1"/>
  <c r="G404" i="1"/>
  <c r="G402" i="1"/>
  <c r="G400" i="1"/>
  <c r="G398" i="1"/>
  <c r="G396" i="1"/>
  <c r="G394" i="1"/>
  <c r="G392" i="1"/>
  <c r="G390" i="1"/>
  <c r="G388" i="1"/>
  <c r="G386" i="1"/>
  <c r="G384" i="1"/>
  <c r="G382" i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<sst xmlns="http://schemas.openxmlformats.org/spreadsheetml/2006/main" count="2528" uniqueCount="1656">
  <si>
    <t>ΠΛΗΡΩΣΗ ΘΕΣΕΩΝ ΜΕ ΣΕΙΡΑ ΠΡΟΤΕΡΑΙΟΤΗΤΑΣ (ΑΡΘΡΟ 18/Ν. 2190/1994) ΠΡΟΚΗΡΥΞΗ : 3Κ/2018</t>
  </si>
  <si>
    <t>ΣΕΙΡΑ ΚΑΤΑΤΑΞΗΣ (ΚΥΡΙΟΣ)</t>
  </si>
  <si>
    <t>ΤΕΧΝΟΛΟΓΙΚΗΣ ΕΚΠΑΙΔΕΥΣΗΣ (ΤΕ)</t>
  </si>
  <si>
    <t>ΓΕΝΙΚΕΣ ΘΕΣΕΙΣ ΧΩΡΙΣ ΕΜΠΕΙΡΙΑ</t>
  </si>
  <si>
    <t>ΤΕ ΜΗΧΑΝΟΛΟΓΩΝ - ΗΛΕΚΤΡΟΛΟΓΩΝ ή ΗΛΕΚΤΡΟΝΙΚΩΝ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</si>
  <si>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</si>
  <si>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</si>
  <si>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</si>
  <si>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</si>
  <si>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</si>
  <si>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</si>
  <si>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</si>
  <si>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</si>
  <si>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ΜΗΤΣΙΟΥ</t>
  </si>
  <si>
    <t>ΓΕΩΡΓΙΑ</t>
  </si>
  <si>
    <t>ΘΩΜΑΣ</t>
  </si>
  <si>
    <t>ΑΕ201642</t>
  </si>
  <si>
    <t>1237-1240-1241-1243-1244-1238-1239-1236-1245-1246</t>
  </si>
  <si>
    <t>ΑΝΤΩΝΙΟΥ</t>
  </si>
  <si>
    <t>ΓΕΩΡΓ</t>
  </si>
  <si>
    <t>ΓΡΗ</t>
  </si>
  <si>
    <t>ΑΙ873039</t>
  </si>
  <si>
    <t>1213-1208-1214-1268-1269-1211-1207-1225-1246</t>
  </si>
  <si>
    <t>ΣΑΜΑΡΑ</t>
  </si>
  <si>
    <t>ΝΙΚΟΛΑΟΣ</t>
  </si>
  <si>
    <t>ΑΗ329918</t>
  </si>
  <si>
    <t>1208-1224-1225-1236-1237-1238-1239-1240-1241-1242-1243-1244-1245-1246-1269</t>
  </si>
  <si>
    <t>ΓΙΩΡΑΣ</t>
  </si>
  <si>
    <t>ΑΘΑΝΑΣΙΟΣ</t>
  </si>
  <si>
    <t>ΙΩΑΝΝΗΣ</t>
  </si>
  <si>
    <t>ΑΗ805197</t>
  </si>
  <si>
    <t>1239-1238-1242-1240-1224-1269-1246-1244-1237-1241-1225-1236</t>
  </si>
  <si>
    <t>ΜΠΑΤΟΥ</t>
  </si>
  <si>
    <t>ΜΑΡΙΑ</t>
  </si>
  <si>
    <t>ΧΡΗΣΤΟΣ</t>
  </si>
  <si>
    <t>ΑΑ051155</t>
  </si>
  <si>
    <t>719,4</t>
  </si>
  <si>
    <t>1397,4</t>
  </si>
  <si>
    <t>1212-1210-1227-1215-1244-1209-1269-1207-1208-1211-1213-1214-1236-1237-1238-1239-1240-1241-1242-1225-1245-1246-1270</t>
  </si>
  <si>
    <t>ΔΗΜΗΣΕΤΗΣ</t>
  </si>
  <si>
    <t>ΔΗΜΗΤΡΙΟΣ</t>
  </si>
  <si>
    <t>ΑΙ658258</t>
  </si>
  <si>
    <t>705,1</t>
  </si>
  <si>
    <t>1383,1</t>
  </si>
  <si>
    <t>1212-1210-1209-1208-1211-1214-1213-1215-1246-1269-1245-1225-1207</t>
  </si>
  <si>
    <t>ΜΠΕΛΤΣΟΥ</t>
  </si>
  <si>
    <t>ΕΛΕΥΘΕΡΙΑ</t>
  </si>
  <si>
    <t>ΑΒ941355</t>
  </si>
  <si>
    <t>1244-1240-1237-1241-1203-1267-1246-1225-1238-1239-1236-1242</t>
  </si>
  <si>
    <t>ΠΕΤΕΙΝΑΤΟΣ</t>
  </si>
  <si>
    <t>ΗΛΙΑΣ</t>
  </si>
  <si>
    <t>ΓΕΡΑΣΙΜΟΣ</t>
  </si>
  <si>
    <t>ΑΗ974819</t>
  </si>
  <si>
    <t>685,3</t>
  </si>
  <si>
    <t>1363,3</t>
  </si>
  <si>
    <t>1226-1234-1228-1233-1216-1235-1246-1257</t>
  </si>
  <si>
    <t>ΚΑΤΣΑΜΑΚΛΗΣ</t>
  </si>
  <si>
    <t>ΔΗΜΗΤΡΗΣ</t>
  </si>
  <si>
    <t>ΑΙ120868</t>
  </si>
  <si>
    <t>718,3</t>
  </si>
  <si>
    <t>1356,3</t>
  </si>
  <si>
    <t>1208-1224-1225-1237-1238-1239-1240-1241-1242-1244-1246-1267-1269</t>
  </si>
  <si>
    <t>ΚΥΖΙΡΙΔΗΣ</t>
  </si>
  <si>
    <t>ΛΟΥΚΑΣ</t>
  </si>
  <si>
    <t>ΚΥΡΙΑΚΟΣ</t>
  </si>
  <si>
    <t>Τ399500</t>
  </si>
  <si>
    <t>724,9</t>
  </si>
  <si>
    <t>1312,9</t>
  </si>
  <si>
    <t>1208-1269-1211-1237-1214-1240-1268-1241-1213-1238-1239-1225-1207-1210-1245-1209-1215-1243-1244-1236-1246</t>
  </si>
  <si>
    <t>ΠΑΓΚΑΛΟΥ</t>
  </si>
  <si>
    <t>ΦΩΤΕΙΝΗ</t>
  </si>
  <si>
    <t>ΑΖ991600</t>
  </si>
  <si>
    <t>763,4</t>
  </si>
  <si>
    <t>1283,4</t>
  </si>
  <si>
    <t>1241-1269-1237-1240-1244-1227-1225-1242-1238-1239-1236-1270-1246</t>
  </si>
  <si>
    <t>ΑΝΔΡΑΣ</t>
  </si>
  <si>
    <t>ΔΙΑΜΑΝΤΗΣ</t>
  </si>
  <si>
    <t>Φ163603</t>
  </si>
  <si>
    <t>926,2</t>
  </si>
  <si>
    <t>1276,2</t>
  </si>
  <si>
    <t>1267-1213-1207-1225-1212-1246-1245</t>
  </si>
  <si>
    <t>ΠΑΠΑΖΟΓΛΟΥ</t>
  </si>
  <si>
    <t>ΜΙΧΑΗΛ</t>
  </si>
  <si>
    <t>ΓΕΩΡΓΙΟΣ</t>
  </si>
  <si>
    <t>ΑΚ570258</t>
  </si>
  <si>
    <t>596,2</t>
  </si>
  <si>
    <t>1274,2</t>
  </si>
  <si>
    <t>1212-1211-1269-1246</t>
  </si>
  <si>
    <t>ΟΙΚΟΝΟΜΟΥ</t>
  </si>
  <si>
    <t>ΑΙ491131</t>
  </si>
  <si>
    <t>669,9</t>
  </si>
  <si>
    <t>1273,9</t>
  </si>
  <si>
    <t>1240-1241-1236-1243-1244-1237-1238-1246-1245-1239</t>
  </si>
  <si>
    <t>ΚΑΜΠΟΥΡΑΚΗΣ</t>
  </si>
  <si>
    <t>Φ455627</t>
  </si>
  <si>
    <t>731,5</t>
  </si>
  <si>
    <t>1239,5</t>
  </si>
  <si>
    <t>1244-1237-1240-1241-1269-1208-1224-1246</t>
  </si>
  <si>
    <t>ΞΑΚΟΠΟΥΛΟΣ</t>
  </si>
  <si>
    <t>ΠΟΛΥΧΡΟΝΗΣ</t>
  </si>
  <si>
    <t>ΚΥΡΙΑΖΗΣ</t>
  </si>
  <si>
    <t>ΑΜ911455</t>
  </si>
  <si>
    <t>647,9</t>
  </si>
  <si>
    <t>1235,9</t>
  </si>
  <si>
    <t>1214-1211-1212-1225-1207-1208-1269-1213-1215-1209-1210-1245-1268-1246</t>
  </si>
  <si>
    <t>ΠΑΤΣΑΧΑΚΗΣ</t>
  </si>
  <si>
    <t>ΑΝΤΩΝΙΟΣ</t>
  </si>
  <si>
    <t>ΑΕ429786</t>
  </si>
  <si>
    <t>1212-1210-1215-1209-1269-1208-1211-1245-1207-1214-1225-1213-1246-1268</t>
  </si>
  <si>
    <t>ΓΡΙΒΑΚΗ</t>
  </si>
  <si>
    <t>Χ495283</t>
  </si>
  <si>
    <t>686,4</t>
  </si>
  <si>
    <t>1224,4</t>
  </si>
  <si>
    <t>1243-1244-1240-1237-1242-1238-1239-1246-1241</t>
  </si>
  <si>
    <t>ΜΠΑΡΤΖΟΚΑΣ</t>
  </si>
  <si>
    <t>ΕΠΑΜΕΙΝΩΝΔΑΣ</t>
  </si>
  <si>
    <t>ΑΜ837625</t>
  </si>
  <si>
    <t>1216-1235-1246</t>
  </si>
  <si>
    <t>ΒΑΣΙΛΕΙΑΔΟΥ</t>
  </si>
  <si>
    <t>ΑΓΑΠΗ</t>
  </si>
  <si>
    <t>ΑΕ345704</t>
  </si>
  <si>
    <t>1242-1237-1244-1240-1241-1239-1238-1225-1236-1246-1227-1270</t>
  </si>
  <si>
    <t>ΒΑΣΙΛΟΓΛΟΥ</t>
  </si>
  <si>
    <t>ΣΤΕΦΑΝΟΣ</t>
  </si>
  <si>
    <t>ΧΡΥΣΟΒΕΡΓΗΣ</t>
  </si>
  <si>
    <t>ΑΙ386520</t>
  </si>
  <si>
    <t>1224-1267-1237-1225-1208-1241-1238-1240-1239-1244-1242-1269-1246</t>
  </si>
  <si>
    <t>ΚΟΛΟΚΥΘΑ</t>
  </si>
  <si>
    <t>ΕΛΕΝΗ</t>
  </si>
  <si>
    <t>ΘΕΟΔΟΣΙΟΣ</t>
  </si>
  <si>
    <t>ΑΝ329882</t>
  </si>
  <si>
    <t>806,3</t>
  </si>
  <si>
    <t>1206,3</t>
  </si>
  <si>
    <t>1214-1212-1268-1215-1269-1211-1209-1208-1210-1225-1213-1207-1245-1246</t>
  </si>
  <si>
    <t>ΚΡΑΝΙΤΗΣ</t>
  </si>
  <si>
    <t>ΠΑΝΑΓΙΩΤΗΣ</t>
  </si>
  <si>
    <t>Π948502</t>
  </si>
  <si>
    <t>762,3</t>
  </si>
  <si>
    <t>1200,3</t>
  </si>
  <si>
    <t>1246-1216-1226-1235</t>
  </si>
  <si>
    <t>ΓΚΑΙΤΑΤΖΗ</t>
  </si>
  <si>
    <t>ΔΕΣΠΟΙΝΑ</t>
  </si>
  <si>
    <t>ΣΤΑΜΑΤΙΟΣ</t>
  </si>
  <si>
    <t>ΑΗ919193</t>
  </si>
  <si>
    <t>798,6</t>
  </si>
  <si>
    <t>1198,6</t>
  </si>
  <si>
    <t>1225-1224-1236-1237-1238-1239-1243-1244-1241-1242-1246-1245</t>
  </si>
  <si>
    <t>ΧΡΥΣΟΠΟΛΙΤΗΣ</t>
  </si>
  <si>
    <t>Φ275190</t>
  </si>
  <si>
    <t>848,1</t>
  </si>
  <si>
    <t>1198,1</t>
  </si>
  <si>
    <t>1259-1231-1215-1244-1245-1225-1238-1239-1213-1207-1246-1212</t>
  </si>
  <si>
    <t>ΚΟΥΚΗ</t>
  </si>
  <si>
    <t>ΑΦΡΟΔΙΤΗ</t>
  </si>
  <si>
    <t>ΑΙ098909</t>
  </si>
  <si>
    <t>1224-1241-1240-1208-1237-1244-1243-1226-1236-1270-1246-1225-1238-1239-1242</t>
  </si>
  <si>
    <t>ΛΙΑΜΗΣ</t>
  </si>
  <si>
    <t>ΚΩΝΣΤΑΝΤΙΝΟΣ</t>
  </si>
  <si>
    <t>ΑΝ199963</t>
  </si>
  <si>
    <t>1216-1226-1235-1246</t>
  </si>
  <si>
    <t>ΚΑΤΣΑΡΑΣ</t>
  </si>
  <si>
    <t>ΘΕΟΦΙΛΟΣ</t>
  </si>
  <si>
    <t>Χ396101</t>
  </si>
  <si>
    <t>751,3</t>
  </si>
  <si>
    <t>1189,3</t>
  </si>
  <si>
    <t>1241-1237-1244-1240-1208-1238-1239-1242-1246-1267</t>
  </si>
  <si>
    <t>ΑΡΒΑΝΙΤΗΣ</t>
  </si>
  <si>
    <t>ΑΠΟΣΤΟΛΟΣ</t>
  </si>
  <si>
    <t>ΑΖ772066</t>
  </si>
  <si>
    <t>741,4</t>
  </si>
  <si>
    <t>1179,4</t>
  </si>
  <si>
    <t>1214-1207-1213-1225-1208-1211-1212-1210-1245-1209-1215-1246</t>
  </si>
  <si>
    <t>ΒΑΡΕΛΑΣ</t>
  </si>
  <si>
    <t>ΑΙ754569</t>
  </si>
  <si>
    <t>688,6</t>
  </si>
  <si>
    <t>1146,6</t>
  </si>
  <si>
    <t>1210-1212-1213-1211-1214-1269-1208-1207-1225-1245-1209-1246</t>
  </si>
  <si>
    <t>ΕΥΘΥΜΙΑΔΗΣ</t>
  </si>
  <si>
    <t>ΑΝΑΣΤΑΣΙΟΣ</t>
  </si>
  <si>
    <t>ΑΕ813391</t>
  </si>
  <si>
    <t>1207-1208-1209-1210-1211-1212-1213-1214-1215-1225-1245-1246-1268</t>
  </si>
  <si>
    <t>ΔΟΥΓΙΑ</t>
  </si>
  <si>
    <t>ΕΛΕΝΑ</t>
  </si>
  <si>
    <t>ΑΗ930806</t>
  </si>
  <si>
    <t>1139,4</t>
  </si>
  <si>
    <t>1214-1211-1209-1210-1269-1208-1245-1212-1268-1215-1225-1246-1213-1207</t>
  </si>
  <si>
    <t>ΝΙΚΟΛΑΙΔΗΣ</t>
  </si>
  <si>
    <t>ΣΩΤΗΡΙΟΣ</t>
  </si>
  <si>
    <t>ΑΖ490039</t>
  </si>
  <si>
    <t>728,2</t>
  </si>
  <si>
    <t>1136,2</t>
  </si>
  <si>
    <t>1212-1245-1215-1213-1225-1209-1210-1211-1214-1246-1268-1269</t>
  </si>
  <si>
    <t>ΣΥΜΦΟΡΙΔΗΣ</t>
  </si>
  <si>
    <t>ΑΕ166513</t>
  </si>
  <si>
    <t>1209-1210-1211-1214-1215-1245-1208-1212-1213-1207-1225-1246</t>
  </si>
  <si>
    <t>ΠΑΛΑΙΟΧΩΡΙΝΟΣ</t>
  </si>
  <si>
    <t>ΑΛΕΞΑΝΔΡΟΣ</t>
  </si>
  <si>
    <t>ΑΕ678119</t>
  </si>
  <si>
    <t>1224-1236-1237-1243-1244-1246-1269-1238-1239-1240-1241-1242</t>
  </si>
  <si>
    <t>ΤΣΙΟΤΣΚΑ</t>
  </si>
  <si>
    <t>ΑΝΑΣΤΑΣΙΑ</t>
  </si>
  <si>
    <t>ΑΗ239588</t>
  </si>
  <si>
    <t>1237-1208-1240-1224-1241-1244-1238-1239-1225-1242-1246</t>
  </si>
  <si>
    <t>ΕΥΑΓΓΕΛΙΔΗΣ</t>
  </si>
  <si>
    <t>ΑΙ791968</t>
  </si>
  <si>
    <t>672,1</t>
  </si>
  <si>
    <t>1126,1</t>
  </si>
  <si>
    <t>ΒΟΓΛΗ</t>
  </si>
  <si>
    <t>ΝΙΚΟΛΕΤΤΑ</t>
  </si>
  <si>
    <t>ΑΙ879654</t>
  </si>
  <si>
    <t>772,2</t>
  </si>
  <si>
    <t>1122,2</t>
  </si>
  <si>
    <t>1242-1208-1269-1240-1237-1241-1224-1243-1244-1267-1238-1239-1236-1246-1225</t>
  </si>
  <si>
    <t>ΠΕΤΡΟΥ</t>
  </si>
  <si>
    <t>ΜΙΛΤΙΑΔΗΣ</t>
  </si>
  <si>
    <t>ΑΖ697683</t>
  </si>
  <si>
    <t>684,2</t>
  </si>
  <si>
    <t>1208-1269-1214-1211-1212-1210-1245-1209-1215-1268-1207-1213-1225-1246-1203-1267</t>
  </si>
  <si>
    <t>ΖΙΑΜΟΥ</t>
  </si>
  <si>
    <t>ΑΕ813390</t>
  </si>
  <si>
    <t>1208-1209-1210-1211-1212-1213-1214-1215-1225-1245-1246-1268-1269</t>
  </si>
  <si>
    <t>ΝΑΣΙΟΥ</t>
  </si>
  <si>
    <t>ΑΖ798549</t>
  </si>
  <si>
    <t>678,7</t>
  </si>
  <si>
    <t>1116,7</t>
  </si>
  <si>
    <t>1245-1208-1210-1211-1209-1214-1215-1212-1213-1207-1225-1246-1268</t>
  </si>
  <si>
    <t>ΚΑΠΛΑΝΗΣ</t>
  </si>
  <si>
    <t>ΦΩΤΙΟΣ</t>
  </si>
  <si>
    <t>ΣΤΑΥΡΟΣ</t>
  </si>
  <si>
    <t>Φ189407</t>
  </si>
  <si>
    <t>664,4</t>
  </si>
  <si>
    <t>1102,4</t>
  </si>
  <si>
    <t>1208-1224-1225-1236-1237-1238-1239-1240-1241-1242-1243-1244-1246-1269-1227-1270-1203-1267</t>
  </si>
  <si>
    <t>ΓΑΒΡΙΗΛΙΔΗΣ</t>
  </si>
  <si>
    <t>ΓΡΗΓΟΡΙΟΣ</t>
  </si>
  <si>
    <t>ΑΖ201285</t>
  </si>
  <si>
    <t>631,4</t>
  </si>
  <si>
    <t>1101,4</t>
  </si>
  <si>
    <t>1237-1236-1246-1244-1241-1240-1239-1238-1242-1225-1269-1208-1224-1243</t>
  </si>
  <si>
    <t>ΝΤΗΛΙΑΣ</t>
  </si>
  <si>
    <t>ΑΧΙΛΛΕΑΣ</t>
  </si>
  <si>
    <t>ΑΖ283873</t>
  </si>
  <si>
    <t>654,5</t>
  </si>
  <si>
    <t>1092,5</t>
  </si>
  <si>
    <t>1237-1240-1208-1241-1243-1244-1246-1245-1239-1236-1238-1224-1225</t>
  </si>
  <si>
    <t>ΛΑΖΟΓΙΑΝΝΗΣ</t>
  </si>
  <si>
    <t>ΑΝ852311</t>
  </si>
  <si>
    <t>1208-1214-1211-1269-1212-1210-1209-1207-1213-1246</t>
  </si>
  <si>
    <t>ΖΙΩΓΑ</t>
  </si>
  <si>
    <t>ΑΙΚΑΤΕΡΙΝΗ</t>
  </si>
  <si>
    <t>ΑΗ762686</t>
  </si>
  <si>
    <t>1208-1269-1240-1237-1241-1267-1244-1227-1238-1239-1242-1243-1246</t>
  </si>
  <si>
    <t>ΚΟΜΛΙΚΗ</t>
  </si>
  <si>
    <t>ΑΕ891328</t>
  </si>
  <si>
    <t>1225-1267-1238-1239-1208-1237-1241-1240-1224-1236-1270-1244-1227-1242-1246</t>
  </si>
  <si>
    <t>ΤΣΙΛΙΛΗΣ</t>
  </si>
  <si>
    <t>ΕΥΘΥΜΙΟΣ</t>
  </si>
  <si>
    <t>ΑΕ320886</t>
  </si>
  <si>
    <t>1240-1237-1241-1269-1208-1224-1242-1238-1239-1225-1243-1244-1236-1246</t>
  </si>
  <si>
    <t>ΣΑΝΙΔΑ</t>
  </si>
  <si>
    <t>ΒΑΣΙΛΙΚΗ</t>
  </si>
  <si>
    <t>ΑΙ290848</t>
  </si>
  <si>
    <t>1269-1208-1203-1237-1240-1241-1224-1238-1239-1267-1242-1225-1236-1243-1244-1245-1246</t>
  </si>
  <si>
    <t>ΒΥΡΛΑ</t>
  </si>
  <si>
    <t>ΕΙΡΗΝΗ</t>
  </si>
  <si>
    <t>ΑΜ776576</t>
  </si>
  <si>
    <t>706,2</t>
  </si>
  <si>
    <t>1076,2</t>
  </si>
  <si>
    <t>1226-1216-1235-1246</t>
  </si>
  <si>
    <t>ΝΙΚΟΛΟΠΟΥΛΟΣ</t>
  </si>
  <si>
    <t>ΤΙΜΟΘΕΟΣ</t>
  </si>
  <si>
    <t>Μ340452</t>
  </si>
  <si>
    <t>1207-1208-1209-1210-1211-1212-1213-1214-1215-1225-1245-1246-1268-1269</t>
  </si>
  <si>
    <t>ΒΛΑΔΟΣ</t>
  </si>
  <si>
    <t>ΜΙΧΑΗΛ ΑΓΓΕΛΟΣ</t>
  </si>
  <si>
    <t>ΑΕ623060</t>
  </si>
  <si>
    <t>1074,5</t>
  </si>
  <si>
    <t>1244-1246-1236-1240-1237-1241</t>
  </si>
  <si>
    <t>ΗΛΙΑΔΗΣ</t>
  </si>
  <si>
    <t>ΑΓΓΕΛΟΣ</t>
  </si>
  <si>
    <t>Ρ871551</t>
  </si>
  <si>
    <t>694,1</t>
  </si>
  <si>
    <t>1074,1</t>
  </si>
  <si>
    <t>1246-1227-1270-1209-1211-1213-1212-1214-1245-1225-1207-1268-1269-1210-1215</t>
  </si>
  <si>
    <t>ΜΠΕΖΥΡΤΖΗ</t>
  </si>
  <si>
    <t>ΑΒ461922</t>
  </si>
  <si>
    <t>1211-1214-1269-1208-1212-1209-1267-1268-1210-1245-1215-1207-1225-1213-1246</t>
  </si>
  <si>
    <t>ΡΕΠΟΥΛΗΣ</t>
  </si>
  <si>
    <t>ΒΑΣΙΛΕΙΟΣ</t>
  </si>
  <si>
    <t>ΑΡΙΣΤΕΙΔΗΣ</t>
  </si>
  <si>
    <t>ΑΜ387948</t>
  </si>
  <si>
    <t>661,1</t>
  </si>
  <si>
    <t>1069,1</t>
  </si>
  <si>
    <t>1215-1212-1207-1245-1225-1213-1267-1246</t>
  </si>
  <si>
    <t>ΠΑΡΛΑΝΤΖΑΣ</t>
  </si>
  <si>
    <t>ΑΗ266031</t>
  </si>
  <si>
    <t>ΧΑΣΑΠΗΣ</t>
  </si>
  <si>
    <t>ΑΙ316689</t>
  </si>
  <si>
    <t>656,7</t>
  </si>
  <si>
    <t>1064,7</t>
  </si>
  <si>
    <t>1267-1239-1238-1225-1243-1244-1245-1246-1227</t>
  </si>
  <si>
    <t>ΠΟΜΟΝΗ</t>
  </si>
  <si>
    <t>ΜΑΥΡΑ</t>
  </si>
  <si>
    <t>ΔΙΟΝΥΣΙΟΣ</t>
  </si>
  <si>
    <t>ΑΝ241005</t>
  </si>
  <si>
    <t>634,7</t>
  </si>
  <si>
    <t>1212-1210-1245-1211-1214-1269-1268-1208-1213-1207-1225-1215-1209-1246</t>
  </si>
  <si>
    <t>ΠΑΠΟΥΤΣΕΛΛΗ</t>
  </si>
  <si>
    <t>ΕΥΣΤΑΘΙΑ</t>
  </si>
  <si>
    <t>ΕΥΣΤΡΑΤΙΟΣ</t>
  </si>
  <si>
    <t>Χ419817</t>
  </si>
  <si>
    <t>742,5</t>
  </si>
  <si>
    <t>1064,5</t>
  </si>
  <si>
    <t>1207-1208-1209-1210-1211-1212-1213-1214-1225-1245-1246-1269-1267</t>
  </si>
  <si>
    <t>ΜΠΟΥΛΑΜΑΤΣΗΣ</t>
  </si>
  <si>
    <t>ΑΛΕΞΙΟΣ</t>
  </si>
  <si>
    <t>ΑΚ326784</t>
  </si>
  <si>
    <t>1213-1207-1214-1268-1208-1269-1211-1225-1209-1215-1212-1210-1245-1246</t>
  </si>
  <si>
    <t>ΤΡΙΜΗ</t>
  </si>
  <si>
    <t>ΧΡΥΣΟΥΛΑ</t>
  </si>
  <si>
    <t>ΣΠΥΡΙΔΩΝ</t>
  </si>
  <si>
    <t>ΑΚ134178</t>
  </si>
  <si>
    <t>832,7</t>
  </si>
  <si>
    <t>1062,7</t>
  </si>
  <si>
    <t>1212-1245-1210-1211-1268-1208-1214-1269-1209-1215-1246-1213-1207-1225</t>
  </si>
  <si>
    <t>ΤΑΜΒΑΚΗ</t>
  </si>
  <si>
    <t>ΧΡΗΣΤΙΑΝΑ</t>
  </si>
  <si>
    <t>Φ275175</t>
  </si>
  <si>
    <t>1244-1243-1246-1224-1237-1238-1239-1240-1241-1245-1269-1242-1236-1225-1208</t>
  </si>
  <si>
    <t>ΜΠΑΝΤΟΥΡΑΚΗΣ</t>
  </si>
  <si>
    <t>ΕΜΜΑΝΟΥΗΛ</t>
  </si>
  <si>
    <t>ΑΙ463001</t>
  </si>
  <si>
    <t>744,7</t>
  </si>
  <si>
    <t>1035,7</t>
  </si>
  <si>
    <t>1215-1209-1210-1212-1214-1268-1208-1269-1245-1225-1211-1207-1213-1246-1267-1203</t>
  </si>
  <si>
    <t>ΡΟΥΣΟΠΟΥΛΟΣ</t>
  </si>
  <si>
    <t>ΕΥΑΓΓΕΛΟΣ</t>
  </si>
  <si>
    <t>ΑΜ396218</t>
  </si>
  <si>
    <t>831,6</t>
  </si>
  <si>
    <t>1031,6</t>
  </si>
  <si>
    <t>1237-1229-1242-1244-1266-1231-1240-1269-1238-1239-1225-1224-1241-1246-1236-1259-1262-1263-1264-1232-1265</t>
  </si>
  <si>
    <t>ΚΑΦΕΤΖΗΣ</t>
  </si>
  <si>
    <t>ΑΡΙΣΤΟΤΕΛΗΣ</t>
  </si>
  <si>
    <t>Χ327625</t>
  </si>
  <si>
    <t>795,3</t>
  </si>
  <si>
    <t>1025,3</t>
  </si>
  <si>
    <t>1212-1245-1215-1209-1211-1210-1208-1269-1214-1268-1207-1225-1213-1246</t>
  </si>
  <si>
    <t>ΣΤΑΘΟΠΟΥΛΟΣ</t>
  </si>
  <si>
    <t>Χ698228</t>
  </si>
  <si>
    <t>805,2</t>
  </si>
  <si>
    <t>1025,2</t>
  </si>
  <si>
    <t>1212-1210-1214-1245-1246-1211-1209-1213-1207-1225</t>
  </si>
  <si>
    <t>ΤΑΛΛΑΡΟΣ</t>
  </si>
  <si>
    <t>ΠΟΡΦΥΡΙΟΣ</t>
  </si>
  <si>
    <t>ΑΒ103571</t>
  </si>
  <si>
    <t>691,9</t>
  </si>
  <si>
    <t>1023,9</t>
  </si>
  <si>
    <t>1240-1237-1241-1242-1238-1239-1224-1225-1244-1243-1246-1208-1227</t>
  </si>
  <si>
    <t>ΑΝΘΟΠΟΥΛΟΣ</t>
  </si>
  <si>
    <t>ΘΕΟΔΩΡΟΣ</t>
  </si>
  <si>
    <t>ΑΚ989384</t>
  </si>
  <si>
    <t>837,1</t>
  </si>
  <si>
    <t>1023,1</t>
  </si>
  <si>
    <t>1208-1269-1225-1238-1237-1239-1240-1241-1242-1244-1246</t>
  </si>
  <si>
    <t>ΚΑΡΣΑΝΙΔΗΣ</t>
  </si>
  <si>
    <t>ΠΕΤΡΟΣ</t>
  </si>
  <si>
    <t>ΑΒ448312</t>
  </si>
  <si>
    <t>722,7</t>
  </si>
  <si>
    <t>1022,7</t>
  </si>
  <si>
    <t>1267-1213-1269-1208-1214-1207-1211-1225-1268-1212-1215-1209-1210-1245-1246</t>
  </si>
  <si>
    <t>ΠΕΤΡΙΔΗ</t>
  </si>
  <si>
    <t>ΑΓΓΕΛΙΚΗ</t>
  </si>
  <si>
    <t>ΑΖ471514</t>
  </si>
  <si>
    <t>1216-1246-1235</t>
  </si>
  <si>
    <t>ΚΟΚΟΝΑΚΗΣ</t>
  </si>
  <si>
    <t>ΑΜ464428</t>
  </si>
  <si>
    <t>774,4</t>
  </si>
  <si>
    <t>1014,4</t>
  </si>
  <si>
    <t>1225-1236-1237-1238-1239-1240-1241-1242-1244-1245-1246</t>
  </si>
  <si>
    <t>ΤΣΕΚΟΥΡΩΝΑΣ</t>
  </si>
  <si>
    <t>Ρ868898</t>
  </si>
  <si>
    <t>974,6</t>
  </si>
  <si>
    <t>1004,6</t>
  </si>
  <si>
    <t>1208-1240-1238-1239-1242-1237-1244-1246-1225</t>
  </si>
  <si>
    <t>ΔΟΥΜΟΥΡΑ</t>
  </si>
  <si>
    <t>ΣΤΑΥΡΟΥΛΑ</t>
  </si>
  <si>
    <t>Ξ612407</t>
  </si>
  <si>
    <t>1212-1210-1245-1208-1269-1211-1268-1214-1215-1209-1213-1207-1225-1246-1203-1267</t>
  </si>
  <si>
    <t>ΦΟΥΝΤΑΣ</t>
  </si>
  <si>
    <t>ΑΜ892176</t>
  </si>
  <si>
    <t>998,2</t>
  </si>
  <si>
    <t>1216-1235-1246-1226</t>
  </si>
  <si>
    <t>ΔΑΣΟΥ</t>
  </si>
  <si>
    <t>ΑΝΝΑ</t>
  </si>
  <si>
    <t>ΣΠΥΡΟΣ</t>
  </si>
  <si>
    <t>ΑΚ412485</t>
  </si>
  <si>
    <t>1214-1208-1211-1210-1245-1212-1209-1213-1225-1207-1246</t>
  </si>
  <si>
    <t>ΡΑΤΣΟΥ</t>
  </si>
  <si>
    <t>ΕΛΛΗ ΑΜΑΡΥΛΛΙΔΑ</t>
  </si>
  <si>
    <t>ΑΗ057181</t>
  </si>
  <si>
    <t>989,4</t>
  </si>
  <si>
    <t>1241-1237-1208-1225-1244-1269-1240-1236-1238-1239-1246-1242</t>
  </si>
  <si>
    <t>ΒΑΦΕΙΑΔΗΣ</t>
  </si>
  <si>
    <t>ΒΑΙΤΣΗΣ</t>
  </si>
  <si>
    <t>ΑΝ412661</t>
  </si>
  <si>
    <t>1208-1224-1225-1227-1236-1237-1238-1239-1240-1241-1242-1243-1244-1246-1269-1270</t>
  </si>
  <si>
    <t>ΠΑΝΤΕΛΑΡΟΣ</t>
  </si>
  <si>
    <t>ΑΖ437217</t>
  </si>
  <si>
    <t>1240-1237-1224-1241-1244-1267-1238-1239-1246-1225-1242</t>
  </si>
  <si>
    <t>ΑΝΑΣΤΑΣΙΑΔΗΣ</t>
  </si>
  <si>
    <t>Χ390508</t>
  </si>
  <si>
    <t>972,9</t>
  </si>
  <si>
    <t>1242-1239-1238-1240-1237-1241-1225-1244-1246</t>
  </si>
  <si>
    <t>ΛΕΙΣΟΣ</t>
  </si>
  <si>
    <t>ΛΥΚΟΥΡΓΟΣ</t>
  </si>
  <si>
    <t>ΑΚ940194</t>
  </si>
  <si>
    <t>1267-1210-1245-1246-1211-1214-1215-1209-1225-1207-1208-1213-1212</t>
  </si>
  <si>
    <t>ΜΑΚΟΥ</t>
  </si>
  <si>
    <t>ΑΗ518064</t>
  </si>
  <si>
    <t>689,7</t>
  </si>
  <si>
    <t>959,7</t>
  </si>
  <si>
    <t>1212-1209-1246-1267</t>
  </si>
  <si>
    <t>ΚΑΤΣΗΣ</t>
  </si>
  <si>
    <t>ΒΑΣΙΛΑΚΗΣ</t>
  </si>
  <si>
    <t>ΓΙΩΡΓΟΣ</t>
  </si>
  <si>
    <t>ΑΚ828796</t>
  </si>
  <si>
    <t>956,4</t>
  </si>
  <si>
    <t>1212-1210-1207-1214-1245-1211-1225-1213-1246-1267</t>
  </si>
  <si>
    <t>ΚΟΤΣΑΝΟΥ</t>
  </si>
  <si>
    <t>Π253821</t>
  </si>
  <si>
    <t>788,7</t>
  </si>
  <si>
    <t>954,7</t>
  </si>
  <si>
    <t>1241-1237-1240-1224-1244-1246-1239-1238-1225-1242-1203-1267-1243-1269</t>
  </si>
  <si>
    <t>ΦΑΣΟΥΛΑΣ</t>
  </si>
  <si>
    <t>ΑΚ980040</t>
  </si>
  <si>
    <t>954,1</t>
  </si>
  <si>
    <t>ΣΟΥΒΑΤΖΗΣ</t>
  </si>
  <si>
    <t>ΝΙΚΗΤΑΣ</t>
  </si>
  <si>
    <t>ΑΜ013337</t>
  </si>
  <si>
    <t>951,5</t>
  </si>
  <si>
    <t>1203-1216-1226-1235-1246-1267</t>
  </si>
  <si>
    <t>ΕΠΕΣΛΙΔΗΣ</t>
  </si>
  <si>
    <t>Ρ943306</t>
  </si>
  <si>
    <t>851,4</t>
  </si>
  <si>
    <t>951,4</t>
  </si>
  <si>
    <t>1213-1207-1225-1212-1245-1246-1215</t>
  </si>
  <si>
    <t>ΧΑΛΚΙΑΔΗΣ</t>
  </si>
  <si>
    <t>ΑΒ109222</t>
  </si>
  <si>
    <t>1240-1236-1242-1237-1238-1239-1269-1241-1244-1246</t>
  </si>
  <si>
    <t>ΝΑΝΟΣ</t>
  </si>
  <si>
    <t>ΑΗ533229</t>
  </si>
  <si>
    <t>949,1</t>
  </si>
  <si>
    <t>1224-1241-1225-1243-1244-1237-1238-1239-1240-1242-1246-1236-1269</t>
  </si>
  <si>
    <t>ΕΥΓΕΝΙΔΗΣ</t>
  </si>
  <si>
    <t>ΑΑ225918</t>
  </si>
  <si>
    <t>667,7</t>
  </si>
  <si>
    <t>947,7</t>
  </si>
  <si>
    <t>1216-1226-1246-1235</t>
  </si>
  <si>
    <t>ΛΥΡΩΝΗ</t>
  </si>
  <si>
    <t>ΝΙΚΟΛΕΤΑ</t>
  </si>
  <si>
    <t>ΚΩΝΣΤΑΝΤΙΚΟΣ</t>
  </si>
  <si>
    <t>ΑΒ957946</t>
  </si>
  <si>
    <t>1202-1243-1244-1240-1208-1269-1237-1241-1224-1238-1239-1245-1225-1242-1246-1236</t>
  </si>
  <si>
    <t>ΝΤΡΕΛΛΑΣ</t>
  </si>
  <si>
    <t>Χ407118</t>
  </si>
  <si>
    <t>1208-1211-1214-1215-1213-1207-1210-1212-1245-1225-1209-1246-1269-1268</t>
  </si>
  <si>
    <t>ΠΑΠΑΖΑΦΕΙΡΟΠΟΥΛΟΣ</t>
  </si>
  <si>
    <t>ΧΑΡΑΛΑΜΠΟΣ</t>
  </si>
  <si>
    <t>ΑΙ221885</t>
  </si>
  <si>
    <t>937,7</t>
  </si>
  <si>
    <t>1245-1210-1208-1269-1211-1212-1209-1215-1246-1213-1214-1207-1225</t>
  </si>
  <si>
    <t>ΤΖΙΟΥΜΑΚΑΣ</t>
  </si>
  <si>
    <t>ΑΗ786656</t>
  </si>
  <si>
    <t>707,3</t>
  </si>
  <si>
    <t>937,3</t>
  </si>
  <si>
    <t>1236-1237-1238-1239-1240-1241-1242-1243-1244-1246-1269-1208-1224-1225</t>
  </si>
  <si>
    <t>ΣΚΟΚΟΣ</t>
  </si>
  <si>
    <t>Χ498116</t>
  </si>
  <si>
    <t>935,1</t>
  </si>
  <si>
    <t>1235-1216-1226-1246</t>
  </si>
  <si>
    <t>ΚΩΝΣΤΑΝΤΙΝΙΔΗΣ</t>
  </si>
  <si>
    <t>ΠΑΝΤΕΛΗΣ</t>
  </si>
  <si>
    <t>ΑΕ333717</t>
  </si>
  <si>
    <t>1242-1238-1239-1267-1208-1240-1237-1269-1225-1241-1244-1246-1236-1224-1243</t>
  </si>
  <si>
    <t>ΚΑΠΟΥΣΙΔΗΣ</t>
  </si>
  <si>
    <t>ΑΗ290718</t>
  </si>
  <si>
    <t>1237-1242-1240-1267-1244-1241-1239-1238-1225-1246</t>
  </si>
  <si>
    <t>ΔΙΔΑΣΚΑΛΟΥ</t>
  </si>
  <si>
    <t>Χ785566</t>
  </si>
  <si>
    <t>614,9</t>
  </si>
  <si>
    <t>933,9</t>
  </si>
  <si>
    <t>1246-1212-1209-1210-1211-1213-1208-1207-1214-1215-1245-1268-1269</t>
  </si>
  <si>
    <t>ΒΑΣΙΛΕΙΟΥ</t>
  </si>
  <si>
    <t>Π987065</t>
  </si>
  <si>
    <t>663,3</t>
  </si>
  <si>
    <t>933,3</t>
  </si>
  <si>
    <t>1241-1237-1240-1269-1208-1267-1238-1239-1242-1225-1244-1236-1246</t>
  </si>
  <si>
    <t>ΤΣΟΛΑΚΗ</t>
  </si>
  <si>
    <t>Τ398892</t>
  </si>
  <si>
    <t>697,4</t>
  </si>
  <si>
    <t>927,4</t>
  </si>
  <si>
    <t>1225-1244-1240-1237-1242-1239-1238-1241-1246-1245-1208-1269-1224-1236-1267-1203</t>
  </si>
  <si>
    <t>ΜΠΑΝΤΙΝΑΚΗΣ</t>
  </si>
  <si>
    <t>ΑΖ 467371</t>
  </si>
  <si>
    <t>746,9</t>
  </si>
  <si>
    <t>926,9</t>
  </si>
  <si>
    <t>1216-1246-1267-1235</t>
  </si>
  <si>
    <t>ΓΙΑΝΝΑΚΗΣ</t>
  </si>
  <si>
    <t>Χ499615</t>
  </si>
  <si>
    <t>695,2</t>
  </si>
  <si>
    <t>925,2</t>
  </si>
  <si>
    <t>1237-1241-1240-1244-1238-1239-1242-1225-1246</t>
  </si>
  <si>
    <t>ΧΟΧΛΙΟΣ</t>
  </si>
  <si>
    <t>ΑΙ357036</t>
  </si>
  <si>
    <t>925,1</t>
  </si>
  <si>
    <t>1235-1246-1216</t>
  </si>
  <si>
    <t>ΤΣΙΚΕΡΔΗ</t>
  </si>
  <si>
    <t>ΔΗΜΗΤΡΑ</t>
  </si>
  <si>
    <t>ΑΙ979877</t>
  </si>
  <si>
    <t>701,8</t>
  </si>
  <si>
    <t>921,8</t>
  </si>
  <si>
    <t>1244-1241-1237-1240-1267-1246-1236-1238-1239-1242</t>
  </si>
  <si>
    <t>ΚΑΡΑΤΖΑΣ</t>
  </si>
  <si>
    <t>ΑΚ985000</t>
  </si>
  <si>
    <t>690,8</t>
  </si>
  <si>
    <t>920,8</t>
  </si>
  <si>
    <t>1242-1240-1245-1237-1244-1238-1239-1246</t>
  </si>
  <si>
    <t>ΜΑΣΤΟΡΑΚΗ</t>
  </si>
  <si>
    <t>ΑΜ142879</t>
  </si>
  <si>
    <t>889,9</t>
  </si>
  <si>
    <t>919,9</t>
  </si>
  <si>
    <t>1240-1246-1242-1244-1267-1237-1241-1238-1239-1225</t>
  </si>
  <si>
    <t>ΡΟΜΠΟΛΑ</t>
  </si>
  <si>
    <t>ΚΩΝΣΤΑΝΤΙΝΙΑ</t>
  </si>
  <si>
    <t>ΜΑΡΚΟΣ</t>
  </si>
  <si>
    <t>ΑΖ788630</t>
  </si>
  <si>
    <t>888,8</t>
  </si>
  <si>
    <t>918,8</t>
  </si>
  <si>
    <t>1237-1244-1267-1224-1208-1238-1239-1242-1246-1225-1241-1243-1240-1269-1236</t>
  </si>
  <si>
    <t>ΣΚΟΥΜΠΟΥΡΔΗ</t>
  </si>
  <si>
    <t>ΣΟΦΙΑ</t>
  </si>
  <si>
    <t>ΑΗ956925</t>
  </si>
  <si>
    <t>1246-1245-1209-1211-1214-1212</t>
  </si>
  <si>
    <t>ΚΑΚΑΡΑΝΤΖΟΥΛΑΣ</t>
  </si>
  <si>
    <t>ΟΔΥΣΣΕΑΣ</t>
  </si>
  <si>
    <t>Χ782521</t>
  </si>
  <si>
    <t>606,1</t>
  </si>
  <si>
    <t>908,1</t>
  </si>
  <si>
    <t>1210-1214-1215-1211-1209-1245-1212-1268-1207-1208-1213-1246-1269</t>
  </si>
  <si>
    <t>ΠΕΤΙΔΗΣ</t>
  </si>
  <si>
    <t>ΙΟΡΔΑΝΗΣ</t>
  </si>
  <si>
    <t>ΑΗ801865</t>
  </si>
  <si>
    <t>657,8</t>
  </si>
  <si>
    <t>907,8</t>
  </si>
  <si>
    <t>1242-1237-1240-1241-1225-1246</t>
  </si>
  <si>
    <t>ΤΣΟΥΚΑΛΑ</t>
  </si>
  <si>
    <t>ΑΙ217036</t>
  </si>
  <si>
    <t>1245-1240-1237-1241-1243-1244-1225-1236-1238-1239-1242-1246</t>
  </si>
  <si>
    <t>ΛΕΙΨΙΣΤΑΣ</t>
  </si>
  <si>
    <t>ΑΒ110111</t>
  </si>
  <si>
    <t>898,3</t>
  </si>
  <si>
    <t>ΚΑΓΙΑΜΠΗΣ</t>
  </si>
  <si>
    <t>ΑΕ394182</t>
  </si>
  <si>
    <t>624,8</t>
  </si>
  <si>
    <t>894,8</t>
  </si>
  <si>
    <t>ΚΟΥΙΜΤΣΟΓΛΟΥ</t>
  </si>
  <si>
    <t>ΑΒ448490</t>
  </si>
  <si>
    <t>833,8</t>
  </si>
  <si>
    <t>893,8</t>
  </si>
  <si>
    <t>1213-1225-1208-1212-1214-1211-1210-1245-1209-1246</t>
  </si>
  <si>
    <t>ΠΑΛΑΣΚΑΣ</t>
  </si>
  <si>
    <t>ΑΝΔΡΕΑΣ</t>
  </si>
  <si>
    <t>Φ287675</t>
  </si>
  <si>
    <t>720,5</t>
  </si>
  <si>
    <t>890,5</t>
  </si>
  <si>
    <t>1267-1208-1269-1211-1214-1207-1213-1212-1225-1209-1245-1210-1246</t>
  </si>
  <si>
    <t>ΤΣΑΚΕΛΙΔΟΥ</t>
  </si>
  <si>
    <t>ΚΩΝΣΤΑΝΤΙΑ</t>
  </si>
  <si>
    <t>Χ341119</t>
  </si>
  <si>
    <t>ΜΠΟΡΟΝΙΚΟΛΟΣ</t>
  </si>
  <si>
    <t>ΑΒ385614</t>
  </si>
  <si>
    <t>853,6</t>
  </si>
  <si>
    <t>883,6</t>
  </si>
  <si>
    <t>1242-1244-1225-1237-1238-1239-1240-1241-1246</t>
  </si>
  <si>
    <t>ΚΟΝΤΟΖΟΥΔΗΣ</t>
  </si>
  <si>
    <t>Ρ846733</t>
  </si>
  <si>
    <t>653,4</t>
  </si>
  <si>
    <t>883,4</t>
  </si>
  <si>
    <t>1207-1208-1209-1211-1212-1213-1214-1215-1225-1245-1246-1269</t>
  </si>
  <si>
    <t>ΜΠΑΜΠΑΝΑΣΗ</t>
  </si>
  <si>
    <t>ΧΑΡΙΛΑΟΣ</t>
  </si>
  <si>
    <t>ΑΖ655590</t>
  </si>
  <si>
    <t>1246-1207-1213-1208-1209-1211-1214-1268-1212-1210-1215-1225-1245</t>
  </si>
  <si>
    <t>ΔΑΓΛΗΣ</t>
  </si>
  <si>
    <t>ΑΙ607310</t>
  </si>
  <si>
    <t>810,7</t>
  </si>
  <si>
    <t>880,7</t>
  </si>
  <si>
    <t>1269-1208-1211-1245-1214-1213-1210-1212-1246</t>
  </si>
  <si>
    <t>ΦΡΕΡΗΣ</t>
  </si>
  <si>
    <t>ΑΙ416917</t>
  </si>
  <si>
    <t>820,6</t>
  </si>
  <si>
    <t>880,6</t>
  </si>
  <si>
    <t>1235-1216-1246-1267</t>
  </si>
  <si>
    <t>ΑΔΑΜΟΠΟΥΛΟΥ</t>
  </si>
  <si>
    <t>ΜΑΡΙΑ-ΠΗΝΕΛΟΠΗ</t>
  </si>
  <si>
    <t>ΑΖ927536</t>
  </si>
  <si>
    <t>1236-1246-1240-1241-1237-1244-1245-1243-1238-1239-1242</t>
  </si>
  <si>
    <t>ΤΣΑΠΑΛΟΣ</t>
  </si>
  <si>
    <t>Χ801359</t>
  </si>
  <si>
    <t>738,1</t>
  </si>
  <si>
    <t>868,1</t>
  </si>
  <si>
    <t>1212-1210-1214-1209-1211-1213-1207-1225-1245-1246</t>
  </si>
  <si>
    <t>ΜΕΡΕΝΤΙΤΗ</t>
  </si>
  <si>
    <t>ΕΥΑΓΓΕΛΙΑ</t>
  </si>
  <si>
    <t>ΣΕΡΑΦΕΙΜ</t>
  </si>
  <si>
    <t>Ρ851776</t>
  </si>
  <si>
    <t>729,3</t>
  </si>
  <si>
    <t>865,3</t>
  </si>
  <si>
    <t>1207-1212-1213-1225-1245-1246</t>
  </si>
  <si>
    <t>ΚΑΚΑΝΗΣ</t>
  </si>
  <si>
    <t>Χ340853</t>
  </si>
  <si>
    <t>1225-1227-1238-1239-1244-1246-1267</t>
  </si>
  <si>
    <t>ΖΑΓΚΩΤΣΗΣ</t>
  </si>
  <si>
    <t>Χ835723</t>
  </si>
  <si>
    <t>735,9</t>
  </si>
  <si>
    <t>855,9</t>
  </si>
  <si>
    <t>ΚΑΡΑΚΑΣΗΣ</t>
  </si>
  <si>
    <t>ΣΤΥΛΙΑΝΟΣ</t>
  </si>
  <si>
    <t>ΑΑ427284</t>
  </si>
  <si>
    <t>784,3</t>
  </si>
  <si>
    <t>854,3</t>
  </si>
  <si>
    <t>1208-1269-1211-1209-1268-1214-1212-1213-1225-1207-1210-1246-1245</t>
  </si>
  <si>
    <t>ΚΟΛΚΑΣ</t>
  </si>
  <si>
    <t>ΑΜ402002</t>
  </si>
  <si>
    <t>823,9</t>
  </si>
  <si>
    <t>853,9</t>
  </si>
  <si>
    <t>1244-1225-1237-1239-1240-1241-1242-1246</t>
  </si>
  <si>
    <t>ΠΑΤΣΙΑΟΥΡΑΣ</t>
  </si>
  <si>
    <t>ΧΡΙΣΤΟΦΟΡΟΣ</t>
  </si>
  <si>
    <t>ΑΚ332869</t>
  </si>
  <si>
    <t>821,7</t>
  </si>
  <si>
    <t>851,7</t>
  </si>
  <si>
    <t>1240-1246-1242-1241-1237-1244-1238-1239-1225-1267-1236-1224-1269-1208-1243-1245</t>
  </si>
  <si>
    <t>ΜΥΡΙΣΑ</t>
  </si>
  <si>
    <t>ΟΛΓΑ</t>
  </si>
  <si>
    <t>Π101962</t>
  </si>
  <si>
    <t>1239-1238-1242-1237-1240-1241-1244-1246</t>
  </si>
  <si>
    <t>ΛΟΥΤΟΣ</t>
  </si>
  <si>
    <t>ΑΖ544211</t>
  </si>
  <si>
    <t>1212-1245-1210-1214-1211-1213-1207-1225-1209-1246</t>
  </si>
  <si>
    <t>ΧΑΡΙΔΗΜΟΥ</t>
  </si>
  <si>
    <t>ΔΗΜΟΣ</t>
  </si>
  <si>
    <t>ΣΑΒΒΑΣ</t>
  </si>
  <si>
    <t>ΑΜ672205</t>
  </si>
  <si>
    <t>711,7</t>
  </si>
  <si>
    <t>841,7</t>
  </si>
  <si>
    <t>1216-1226-1246-1235-1267</t>
  </si>
  <si>
    <t>ΧΡΙΣΤΟΠΟΥΛΟΣ</t>
  </si>
  <si>
    <t>Χ334413</t>
  </si>
  <si>
    <t>1240-1241-1237-1208-1224-1244-1246-1239-1238-1225</t>
  </si>
  <si>
    <t>ΤΕΛΟ</t>
  </si>
  <si>
    <t>ΣΕΒΑΣΤΗ</t>
  </si>
  <si>
    <t>ΓΙΑΝΙ</t>
  </si>
  <si>
    <t>ΑΙ353982</t>
  </si>
  <si>
    <t>765,6</t>
  </si>
  <si>
    <t>835,6</t>
  </si>
  <si>
    <t>1269-1246-1245-1208-1209-1210-1211-1214-1215-1207-1213-1225</t>
  </si>
  <si>
    <t>ΣΑΚΕΛΛΑΡΗΣ</t>
  </si>
  <si>
    <t>Χ343054</t>
  </si>
  <si>
    <t>796,4</t>
  </si>
  <si>
    <t>826,4</t>
  </si>
  <si>
    <t>1209-1211-1215-1246-1225-1213-1207-1245-1212-1214</t>
  </si>
  <si>
    <t>ΣΚΟΥΡΑ</t>
  </si>
  <si>
    <t>ΜΑΡΙΑ ΕΛΕΝΗ</t>
  </si>
  <si>
    <t>ΑΒ068327</t>
  </si>
  <si>
    <t>ΑΝ824137</t>
  </si>
  <si>
    <t>1242-1237-1240-1244-1241-1238-1239-1236-1225-1246</t>
  </si>
  <si>
    <t>ΓΡΟΥΙΟΣ</t>
  </si>
  <si>
    <t>Φ340631</t>
  </si>
  <si>
    <t>1242-1240-1237-1208-1241-1238-1239-1244-1225-1246</t>
  </si>
  <si>
    <t>ΚΑΓΙΑ</t>
  </si>
  <si>
    <t>ΑΛΕΞΑΝΤΕΡ</t>
  </si>
  <si>
    <t>ΑΝ363396</t>
  </si>
  <si>
    <t>1208-1211-1267-1214-1212-1246-1225-1245-1209</t>
  </si>
  <si>
    <t>ΝΙΑΝΙΟΣ</t>
  </si>
  <si>
    <t>Σ493234</t>
  </si>
  <si>
    <t>1209-1210-1211-1212-1213-1214-1215-1225-1246-1268-1269</t>
  </si>
  <si>
    <t>ΑΡΑΜΠΑΤΖΗΣ</t>
  </si>
  <si>
    <t>ΑΖ266026</t>
  </si>
  <si>
    <t>819,4</t>
  </si>
  <si>
    <t>1269-1240-1237-1241-1208-1267-1244-1246-1238-1239-1242-1225-1236</t>
  </si>
  <si>
    <t>ΚΑΝΤΟΥΝΑΚΗΣ</t>
  </si>
  <si>
    <t>ΑΙ472992</t>
  </si>
  <si>
    <t>1216-1267-1235-1226-1246</t>
  </si>
  <si>
    <t>ΥΦΑΝΤΙΔΗΣ</t>
  </si>
  <si>
    <t>ΑΗ786658</t>
  </si>
  <si>
    <t>787,6</t>
  </si>
  <si>
    <t>817,6</t>
  </si>
  <si>
    <t>1269-1246-1225-1208-1209-1211-1213-1214-1207-1212-1245</t>
  </si>
  <si>
    <t>ΤΖΟΤΖΟΜΗΤΡΟΥ</t>
  </si>
  <si>
    <t>ΑΘΑΝΑΣΙΑ</t>
  </si>
  <si>
    <t>ΑΖ772465</t>
  </si>
  <si>
    <t>786,5</t>
  </si>
  <si>
    <t>816,5</t>
  </si>
  <si>
    <t>Χ879314</t>
  </si>
  <si>
    <t>814,2</t>
  </si>
  <si>
    <t>1225-1237-1238-1239-1240-1241-1242-1244-1246-1269-1267</t>
  </si>
  <si>
    <t>ΚΑΛΟΓΕΡΟΠΟΥΛΟΣ</t>
  </si>
  <si>
    <t>ΑΒ780828</t>
  </si>
  <si>
    <t>813,9</t>
  </si>
  <si>
    <t>1212-1215-1211-1214-1245-1210-1269-1209-1207-1213-1225-1246</t>
  </si>
  <si>
    <t>ΧΑΤΖΗΜΙΧΑΗΛ</t>
  </si>
  <si>
    <t>ΑΒ948575</t>
  </si>
  <si>
    <t>644,6</t>
  </si>
  <si>
    <t>810,6</t>
  </si>
  <si>
    <t>ΤΣΙΓΑΡΙΔΑΣ</t>
  </si>
  <si>
    <t>ΑΒ478207</t>
  </si>
  <si>
    <t>ΑΡΓΥΡΟΠΟΥΛΟΣ</t>
  </si>
  <si>
    <t>ΒΑΣΙΛΕΙΟΣ ΘΩΜΑΣ</t>
  </si>
  <si>
    <t>ΑΑ319207</t>
  </si>
  <si>
    <t>1236-1237-1238-1239-1240-1241-1242-1244-1246-1269-1267-1203</t>
  </si>
  <si>
    <t>ΠΕΝΤΣΙΟΣ</t>
  </si>
  <si>
    <t>ΑΕ374393</t>
  </si>
  <si>
    <t>1207-1208-1209-1210-1211-1212-1213-1214-1215-1225-1245-1246-1268-1269-1267-1203</t>
  </si>
  <si>
    <t>ΒΟΥΡΒΟΥΛΑΚΗ</t>
  </si>
  <si>
    <t>ΠΑΝΑΓΙΩΤΑ</t>
  </si>
  <si>
    <t>Μ888182</t>
  </si>
  <si>
    <t>773,3</t>
  </si>
  <si>
    <t>803,3</t>
  </si>
  <si>
    <t>1211-1208-1214-1269-1268-1207-1210-1209-1215-1213-1225-1245-1246-1212</t>
  </si>
  <si>
    <t>ΧΙΟΝΑΣ</t>
  </si>
  <si>
    <t>ΑΙ835422</t>
  </si>
  <si>
    <t>802,2</t>
  </si>
  <si>
    <t>1208-1211-1214-1268-1269-1225-1207-1212-1213-1245-1210-1209-1215-1246</t>
  </si>
  <si>
    <t>ΠΑΡΙΑΝΟΣ</t>
  </si>
  <si>
    <t>ΑΜ302312</t>
  </si>
  <si>
    <t>801,4</t>
  </si>
  <si>
    <t>1214-1210-1208-1209-1212-1246-1245</t>
  </si>
  <si>
    <t>ΚΟΣΜΕΤΑΤΟΣ</t>
  </si>
  <si>
    <t>ΣΑΡΑΝΤΗΣ</t>
  </si>
  <si>
    <t>Χ639932</t>
  </si>
  <si>
    <t>730,4</t>
  </si>
  <si>
    <t>800,4</t>
  </si>
  <si>
    <t>1240-1244-1241-1269-1246-1237-1236-1239-1238</t>
  </si>
  <si>
    <t>ΠΑΛΙΟΥΡΑΣ</t>
  </si>
  <si>
    <t>Π985966</t>
  </si>
  <si>
    <t>1240-1237-1241-1242-1238-1239-1244-1225-1246</t>
  </si>
  <si>
    <t>ΜΕΡΡΑ</t>
  </si>
  <si>
    <t>ΑΖ480238</t>
  </si>
  <si>
    <t>768,9</t>
  </si>
  <si>
    <t>798,9</t>
  </si>
  <si>
    <t>1211-1214-1212-1210-1245-1213-1207-1225-1209-1208-1269-1246-1268-1267-1215-1203</t>
  </si>
  <si>
    <t>ΣΑΚΛΗΣ</t>
  </si>
  <si>
    <t>ΑΗ390660</t>
  </si>
  <si>
    <t>1225-1267-1238-1239-1227-1244-1246</t>
  </si>
  <si>
    <t>ΧΡΥΣΟΒΕΡΙΔΗΣ</t>
  </si>
  <si>
    <t xml:space="preserve">ΑΛΕΞΑΝΔΡΟΣ </t>
  </si>
  <si>
    <t>ΑΙ854257</t>
  </si>
  <si>
    <t>1244-1238-1239-1225-1237-1269-1208-1240-1241-1224-1242-1246-1243-1236-1267</t>
  </si>
  <si>
    <t>ΚΕΣΙΔΗΣ</t>
  </si>
  <si>
    <t>ΑΕ208751</t>
  </si>
  <si>
    <t>ΒΟΓΙΑΤΖΗ</t>
  </si>
  <si>
    <t>ΜΑΛΑΜΑΤΕΝΙΑ</t>
  </si>
  <si>
    <t>ΑΗ678846</t>
  </si>
  <si>
    <t>1225-1208-1236-1237-1238-1239-1240-1241-1242-1243-1244-1246-1269-1267</t>
  </si>
  <si>
    <t>ΖΑΧΑΡΑΚΗΣ</t>
  </si>
  <si>
    <t>Τ240960</t>
  </si>
  <si>
    <t>677,6</t>
  </si>
  <si>
    <t>792,6</t>
  </si>
  <si>
    <t>1237-1240-1241-1244-1227-1246-1242-1239-1238-1225-1267</t>
  </si>
  <si>
    <t>ΕΛΠΑΣΙΔΟΥ</t>
  </si>
  <si>
    <t>ΑΚ670875</t>
  </si>
  <si>
    <t>792,3</t>
  </si>
  <si>
    <t>1209-1211-1214-1245-1210-1212-1246-1225-1207-1213</t>
  </si>
  <si>
    <t>ΤΣΙΡΩΝΗΣ</t>
  </si>
  <si>
    <t>ΑΜ545189</t>
  </si>
  <si>
    <t>623,7</t>
  </si>
  <si>
    <t>789,7</t>
  </si>
  <si>
    <t>1212-1210-1245-1208-1211-1214-1268-1213-1207-1225-1215-1209-1246-1269</t>
  </si>
  <si>
    <t>ΤΣΟΥΦΛΙΔΗΣ</t>
  </si>
  <si>
    <t>ΑΗ678847</t>
  </si>
  <si>
    <t>1208-1224-1225-1237-1238-1239-1240-1241-1243-1244-1246-1269-1267</t>
  </si>
  <si>
    <t>ΘΕΟΔΩΡΙΔΗΣ</t>
  </si>
  <si>
    <t>ΣΤΕΡΓΙΟΣ</t>
  </si>
  <si>
    <t>ΑΖ802030</t>
  </si>
  <si>
    <t>1242-1238-1239-1224-1237-1240-1241-1246-1267</t>
  </si>
  <si>
    <t>ΜΑΡΓΑΡΙΤΗΣ</t>
  </si>
  <si>
    <t>Τ402305</t>
  </si>
  <si>
    <t>787,8</t>
  </si>
  <si>
    <t>1236-1237-1224-1240-1241-1244-1243-1269-1208-1238-1239-1242-1225-1246-1267-1203</t>
  </si>
  <si>
    <t>ΜΑΛΤΣΑΝ</t>
  </si>
  <si>
    <t>ΕΝΓΚΙΝ</t>
  </si>
  <si>
    <t>ΜΟΥΣΤΑΦΑ</t>
  </si>
  <si>
    <t>ΑΙ904604</t>
  </si>
  <si>
    <t>727,1</t>
  </si>
  <si>
    <t>787,1</t>
  </si>
  <si>
    <t>1225-1207-1208-1214-1246-1268-1269-1209-1210-1211-1212-1213-1215</t>
  </si>
  <si>
    <t>ΒΟΥΛΒΟΥΚΕΛΗΣ</t>
  </si>
  <si>
    <t>ΑΑ271820</t>
  </si>
  <si>
    <t>1267-1244-1243-1237-1240-1208-1203-1225-1238-1239-1242-1241-1269-1224-1236-1246</t>
  </si>
  <si>
    <t>ΚΑΤΣΙΜΠΡΑΣ</t>
  </si>
  <si>
    <t>ΑΗ870615</t>
  </si>
  <si>
    <t>621,5</t>
  </si>
  <si>
    <t>783,5</t>
  </si>
  <si>
    <t>1244-1237-1241-1224-1240-1267-1269-1243-1208-1246</t>
  </si>
  <si>
    <t>ΙΠΠΟΚΡΑΤΟΥΣ</t>
  </si>
  <si>
    <t>ΙΠΠΟΚΡΑΤΗΣ</t>
  </si>
  <si>
    <t>ΑΕ429807</t>
  </si>
  <si>
    <t>780,4</t>
  </si>
  <si>
    <t>1236-1244-1246</t>
  </si>
  <si>
    <t>ΔΕΛΗΓΙΑΝΝΙΔΗΣ</t>
  </si>
  <si>
    <t>ΛΑΖΑΡΟΣ</t>
  </si>
  <si>
    <t>ΑΗ333095</t>
  </si>
  <si>
    <t>750,2</t>
  </si>
  <si>
    <t>780,2</t>
  </si>
  <si>
    <t>1239-1242-1237-1269-1208-1240-1225-1241-1224-1244-1243-1246-1236</t>
  </si>
  <si>
    <t>ΚΑΡΑΚΕΛΗΣ</t>
  </si>
  <si>
    <t>Χ987435</t>
  </si>
  <si>
    <t>708,4</t>
  </si>
  <si>
    <t>778,4</t>
  </si>
  <si>
    <t>1267-1210-1208-1269-1209-1211-1214-1245-1212-1246-1213-1225-1207</t>
  </si>
  <si>
    <t>ΜΑΡΙΝΟΣ</t>
  </si>
  <si>
    <t>ΑΕ733738</t>
  </si>
  <si>
    <t>1210-1245-1212-1211-1214-1268-1208-1269-1215-1209-1213-1246-1225-1207</t>
  </si>
  <si>
    <t>ΤΖΟΥΜΑΡΗΣ</t>
  </si>
  <si>
    <t>ΑΙ401472</t>
  </si>
  <si>
    <t>ΠΕΠΠΑΣ</t>
  </si>
  <si>
    <t>Χ153823</t>
  </si>
  <si>
    <t>776,9</t>
  </si>
  <si>
    <t>ΒΑΣΙΛΑΚΟΣ</t>
  </si>
  <si>
    <t>ΛΕΩΝΙΔΑΣ</t>
  </si>
  <si>
    <t>Τ350226</t>
  </si>
  <si>
    <t>776,4</t>
  </si>
  <si>
    <t>1268-1214-1269-1211-1208-1210-1245-1215-1209-1212-1213-1207-1225-1246</t>
  </si>
  <si>
    <t>ΓΡΗΓΟΡΙΑΔΗΣ</t>
  </si>
  <si>
    <t>ΖΑΧΑΡΙΑΣ</t>
  </si>
  <si>
    <t>ΑΖ804009</t>
  </si>
  <si>
    <t>745,8</t>
  </si>
  <si>
    <t>775,8</t>
  </si>
  <si>
    <t>1238-1239-1225-1240-1243-1244-1269-1208-1237-1236-1241-1224-1242-1246</t>
  </si>
  <si>
    <t>ΚΙΟΥΡΑΣ</t>
  </si>
  <si>
    <t>ΑΖ055315</t>
  </si>
  <si>
    <t>775,5</t>
  </si>
  <si>
    <t>1208-1224-1236-1227-1225-1237-1238-1239-1240-1241-1242-1243-1244-1245-1246-1269</t>
  </si>
  <si>
    <t>ΜΥΛΩΝΑ</t>
  </si>
  <si>
    <t>ΜΗΝΑΗ</t>
  </si>
  <si>
    <t>Χ178820</t>
  </si>
  <si>
    <t>1241-1237-1240-1243-1244-1224-1225-1238-1239-1242-1246</t>
  </si>
  <si>
    <t>ΔΟΜΑΝΟΣ</t>
  </si>
  <si>
    <t>ΑΖ328260</t>
  </si>
  <si>
    <t>702,9</t>
  </si>
  <si>
    <t>772,9</t>
  </si>
  <si>
    <t>1240-1242-1246</t>
  </si>
  <si>
    <t>ΜΑΝΟΣ</t>
  </si>
  <si>
    <t>ΑΜ921685</t>
  </si>
  <si>
    <t>1225-1207-1213-1245-1212-1246</t>
  </si>
  <si>
    <t>ΚΩΣΤΟΥΛΑ</t>
  </si>
  <si>
    <t>ΑΙ071897</t>
  </si>
  <si>
    <t>740,3</t>
  </si>
  <si>
    <t>770,3</t>
  </si>
  <si>
    <t>1267-1238-1239-1208-1240-1269-1237-1242-1241-1224-1225-1236-1246-1202-1244-1243</t>
  </si>
  <si>
    <t>ΚΟΡΟΣΙΔΗΣ</t>
  </si>
  <si>
    <t>Χ910039</t>
  </si>
  <si>
    <t>1216-1235-1226-1246</t>
  </si>
  <si>
    <t>ΚΑΡΠΟΥΖΗΣ</t>
  </si>
  <si>
    <t>ΑΖ014292</t>
  </si>
  <si>
    <t>1235-1226-1216-1246</t>
  </si>
  <si>
    <t>ΠΑΝΑΓΙΩΤΙΔΗΣ</t>
  </si>
  <si>
    <t>ΑΗ788237</t>
  </si>
  <si>
    <t>1269-1237-1240-1241-1244-1243-1208-1224-1242-1239-1238-1225-1236-1246-1267-1245-1227-1270</t>
  </si>
  <si>
    <t>ΡΟΥΜΕΛΙΩΤΗΣ</t>
  </si>
  <si>
    <t>Π186427</t>
  </si>
  <si>
    <t>765,9</t>
  </si>
  <si>
    <t>1224-1241-1237-1208-1240-1267-1239-1238-1225-1242-1244-1246</t>
  </si>
  <si>
    <t>ΜΟΛΛΑ-ΑΧΜΕΤ</t>
  </si>
  <si>
    <t>ΕΡΤΖΑΝ</t>
  </si>
  <si>
    <t>ΑΛΗ</t>
  </si>
  <si>
    <t>ΑΑ345055</t>
  </si>
  <si>
    <t>ΦΕΝΕΡΗΣ</t>
  </si>
  <si>
    <t>ΣΩΚΡΑΤΗΣ</t>
  </si>
  <si>
    <t>ΑΖ159742</t>
  </si>
  <si>
    <t>734,8</t>
  </si>
  <si>
    <t>764,8</t>
  </si>
  <si>
    <t>1207-1225-1213-1211-1212-1208-1214-1268-1269-1210-1209-1215-1246</t>
  </si>
  <si>
    <t>ΚΟΓΙΑΣ</t>
  </si>
  <si>
    <t>ΑΒ671097</t>
  </si>
  <si>
    <t>1238-1239-1269-1241-1240-1242-1225-1237-1244-1246-1208-1236-1243-1203</t>
  </si>
  <si>
    <t>ΛΟΥΠΑΣΗΣ</t>
  </si>
  <si>
    <t>ΑΙ967553</t>
  </si>
  <si>
    <t>761,5</t>
  </si>
  <si>
    <t>1244-1243-1227-1240-1241-1237-1238-1246</t>
  </si>
  <si>
    <t>ΧΑΤΖΟΠΟΥΛΟΣ</t>
  </si>
  <si>
    <t>ΕΛΕΥΘΕΡΙΟΣ</t>
  </si>
  <si>
    <t>ΑΙ738597</t>
  </si>
  <si>
    <t>675,4</t>
  </si>
  <si>
    <t>760,4</t>
  </si>
  <si>
    <t>1244-1225-1246-1238-1239-1208-1224-1269-1241-1240-1237-1236</t>
  </si>
  <si>
    <t>ΓΥΜΝΟΠΟΥΛΟΣ</t>
  </si>
  <si>
    <t>ΣΥΜΕΩΝ ΚΩΝΣΤΑΝΤΙΝΟΣ</t>
  </si>
  <si>
    <t>ΠΑΥΛΟΣ</t>
  </si>
  <si>
    <t>ΑΜ848345</t>
  </si>
  <si>
    <t>759,3</t>
  </si>
  <si>
    <t>1242-1238-1239-1237-1240-1241-1244-1225-1246</t>
  </si>
  <si>
    <t>ΚΟΥΒΔΗΣ</t>
  </si>
  <si>
    <t>ΑΕ929956</t>
  </si>
  <si>
    <t>1225-1238-1239-1244-1246</t>
  </si>
  <si>
    <t>ΑΓΓΕΛΗ</t>
  </si>
  <si>
    <t>Τ277132</t>
  </si>
  <si>
    <t>758,2</t>
  </si>
  <si>
    <t>1210-1208-1209-1211-1214-1215-1245-1268-1269-1207-1213-1225-1246</t>
  </si>
  <si>
    <t>ΚΟΥΖΟΥΚΑΣ</t>
  </si>
  <si>
    <t>ΑΙ205311</t>
  </si>
  <si>
    <t>ΜΗΛΙΔΟΥ</t>
  </si>
  <si>
    <t>ΑΛΕΞΑΝΔΡΑ</t>
  </si>
  <si>
    <t>Σ318260</t>
  </si>
  <si>
    <t>1238-1239-1224-1237-1225-1240-1208-1245-1269-1246-1242-1244</t>
  </si>
  <si>
    <t>ΙΩΑΝΝΙΔΗΣ</t>
  </si>
  <si>
    <t>ΑΗ360117</t>
  </si>
  <si>
    <t>755,7</t>
  </si>
  <si>
    <t>1213-1267-1207-1225-1212-1245-1246</t>
  </si>
  <si>
    <t>ΓΑΛΕΤΑΣ</t>
  </si>
  <si>
    <t>ΑΝ886112</t>
  </si>
  <si>
    <t>723,8</t>
  </si>
  <si>
    <t>753,8</t>
  </si>
  <si>
    <t>1208-1224-1225-1236-1237-1238-1239-1240-1241-1242-1243-1244-1246-1267-1269</t>
  </si>
  <si>
    <t>ΑΓΓΕΛΙΔΗΣ</t>
  </si>
  <si>
    <t>ΙΩΑΝΝΗΣ ΜΑΡΙΝΟΣ</t>
  </si>
  <si>
    <t>ΑΕ419143</t>
  </si>
  <si>
    <t>1215-1209-1211-1212-1208-1269-1214-1225-1207-1213-1246-1245-1210</t>
  </si>
  <si>
    <t>Χ296573</t>
  </si>
  <si>
    <t>750,5</t>
  </si>
  <si>
    <t>1207-1225-1209-1210-1245-1212-1213-1211-1208-1214-1246</t>
  </si>
  <si>
    <t>ΣΑΜΑΡΤΖΗΣ</t>
  </si>
  <si>
    <t>ΑΑ024666</t>
  </si>
  <si>
    <t>1212-1245-1210-1211-1214-1209-1213-1225-1246-1207-1267</t>
  </si>
  <si>
    <t>ΠΑΙΚΟΣ</t>
  </si>
  <si>
    <t>Φ302152</t>
  </si>
  <si>
    <t>748,3</t>
  </si>
  <si>
    <t>1237-1269-1240-1208-1241-1224-1238-1239-1243-1244-1246</t>
  </si>
  <si>
    <t>ΠΙΠΕΡΟΠΟΥΛΟΣ</t>
  </si>
  <si>
    <t>Ρ351727</t>
  </si>
  <si>
    <t>1215-1245-1212-1267-1213-1207-1225-1246</t>
  </si>
  <si>
    <t>ΜΠΟΥΖΑΜΠΑΛΙΔΗΣ</t>
  </si>
  <si>
    <t>ΑΙ350471</t>
  </si>
  <si>
    <t>717,2</t>
  </si>
  <si>
    <t>747,2</t>
  </si>
  <si>
    <t>1208-1213-1214-1211-1269-1207-1212-1225-1210-1245-1209-1215-1267-1246-1268</t>
  </si>
  <si>
    <t>ΑΙ254896</t>
  </si>
  <si>
    <t>1209-1214-1211-1208-1207-1210-1245-1213-1225-1246-1212</t>
  </si>
  <si>
    <t>ΑΒΕΡΗΣ</t>
  </si>
  <si>
    <t>ΑΝ192058</t>
  </si>
  <si>
    <t>ΚΑΡΑΒΕΛΑΚΗΣ</t>
  </si>
  <si>
    <t>ΑΒ964523</t>
  </si>
  <si>
    <t>1212-1209-1215-1211-1210-1246-1269-1268-1208-1214-1245-1225-1207-1213</t>
  </si>
  <si>
    <t>ΛΙΟΤΑΚΗΣ</t>
  </si>
  <si>
    <t>ΑΖ379598</t>
  </si>
  <si>
    <t>716,1</t>
  </si>
  <si>
    <t>746,1</t>
  </si>
  <si>
    <t>1225-1246-1269-1244-1243-1224</t>
  </si>
  <si>
    <t>ΜΠΟΥΛΟΥΜΠΑΣΗΣ</t>
  </si>
  <si>
    <t>Σ787964</t>
  </si>
  <si>
    <t>1237-1240-1241-1243-1244-1245-1236-1238-1239-1242-1246</t>
  </si>
  <si>
    <t>ΠΑΣΧΟΣ</t>
  </si>
  <si>
    <t>ΑΕ861272</t>
  </si>
  <si>
    <t>745,2</t>
  </si>
  <si>
    <t>1225-1237-1269-1208-1238-1239-1224-1243-1244-1240-1241-1242-1236-1246</t>
  </si>
  <si>
    <t>ΝΑΚΟΣ</t>
  </si>
  <si>
    <t>ΑΒ106960</t>
  </si>
  <si>
    <t>1237-1240-1241-1267-1238-1239-1225-1242-1244-1246</t>
  </si>
  <si>
    <t>ΠΑΤΕΡΑΚΗΣ</t>
  </si>
  <si>
    <t>ΑΙ462748</t>
  </si>
  <si>
    <t>1226-1216-1246-1235</t>
  </si>
  <si>
    <t>ΠΑΤΣΙΑΣ</t>
  </si>
  <si>
    <t>Σ977346</t>
  </si>
  <si>
    <t>1214-1208-1211-1207-1209-1210-1212-1213-1215-1225-1245-1246-1268-1269</t>
  </si>
  <si>
    <t>ΜΠΟΥΝΟΒΑΣ</t>
  </si>
  <si>
    <t>ΑΝΔΡΕΑΣ-ΔΗΜΗΤΡΗΣ</t>
  </si>
  <si>
    <t>ΠΑΡΑΣΚΕΥΑΣ</t>
  </si>
  <si>
    <t>ΑΝ474574</t>
  </si>
  <si>
    <t>674,3</t>
  </si>
  <si>
    <t>744,3</t>
  </si>
  <si>
    <t>1215-1209-1212-1210-1211-1207-1213-1214-1208-1245-1246-1268</t>
  </si>
  <si>
    <t>ΧΑΤΖΗΛΕΜΟΝΙΔΗΣ</t>
  </si>
  <si>
    <t>ΤΡΙΑΝΤΑΦΥΛΛΟΣ</t>
  </si>
  <si>
    <t>ΑΙ712643</t>
  </si>
  <si>
    <t>713,9</t>
  </si>
  <si>
    <t>743,9</t>
  </si>
  <si>
    <t>1238-1239-1240-1237-1225-1241-1242-1244-1246</t>
  </si>
  <si>
    <t>ΣΚΙΑΔΑΣ</t>
  </si>
  <si>
    <t>ΑΑ314435</t>
  </si>
  <si>
    <t>1245-1210-1212-1214-1215-1211-1209-1246-1208-1207-1225-1213</t>
  </si>
  <si>
    <t>ΚΑΨΗΣ</t>
  </si>
  <si>
    <t>ΛΥΜΠΕΡΗΣ</t>
  </si>
  <si>
    <t>ΑΕ253231</t>
  </si>
  <si>
    <t>1245-1210-1211-1212-1214-1209-1207-1213-1225-1246</t>
  </si>
  <si>
    <t>ΓΙΑΝΝΟΥΛΗΣ</t>
  </si>
  <si>
    <t>Χ801638</t>
  </si>
  <si>
    <t>683,1</t>
  </si>
  <si>
    <t>743,1</t>
  </si>
  <si>
    <t>ΠΡΟΚΟΠΑΚΗΣ</t>
  </si>
  <si>
    <t>Φ490829</t>
  </si>
  <si>
    <t>712,8</t>
  </si>
  <si>
    <t>742,8</t>
  </si>
  <si>
    <t>1209-1215-1212-1210-1211-1207-1208-1213-1214-1225-1246-1245</t>
  </si>
  <si>
    <t>ΚΕΣΚΕΡΙΔΗΣ</t>
  </si>
  <si>
    <t>ΑΖ293007</t>
  </si>
  <si>
    <t>742,1</t>
  </si>
  <si>
    <t>1242-1237-1244-1241-1238-1239-1246-1225-1240</t>
  </si>
  <si>
    <t>ΜΑΝΤΟΠΟΥΛΟΣ</t>
  </si>
  <si>
    <t>ΕΜΜΑΝΟΥΗΛ-ΚΑΡΟΛΟΣ</t>
  </si>
  <si>
    <t>ΠΡΟΚΟΠΙΟΣ</t>
  </si>
  <si>
    <t>Χ155317</t>
  </si>
  <si>
    <t>741,9</t>
  </si>
  <si>
    <t>1212-1210-1211-1209-1215-1246</t>
  </si>
  <si>
    <t>ΖΗΣΟΠΟΥΛΟΣ</t>
  </si>
  <si>
    <t>ΑΙ875579</t>
  </si>
  <si>
    <t>741,7</t>
  </si>
  <si>
    <t>1216-1226-1235-1246-1203-1267</t>
  </si>
  <si>
    <t>ΚΟΝΤΑΚΟΣ</t>
  </si>
  <si>
    <t>ΟΔΥΣΣΕΑΣ-ΣΠΥΡΙΔΩΝ</t>
  </si>
  <si>
    <t>Χ905486</t>
  </si>
  <si>
    <t>1244-1225-1246-1238-1239-1267</t>
  </si>
  <si>
    <t>ΔΗΜΑΔΗΣ</t>
  </si>
  <si>
    <t>ΟΡΕΣΤΗΣ</t>
  </si>
  <si>
    <t>ΑΚ899241</t>
  </si>
  <si>
    <t>710,6</t>
  </si>
  <si>
    <t>740,6</t>
  </si>
  <si>
    <t>1239-1238-1208-1269-1225-1237-1242-1240-1241-1224-1243-1244-1246</t>
  </si>
  <si>
    <t>ΤΣΙΟΛΑΚΗΣ</t>
  </si>
  <si>
    <t>ΑΗ333877</t>
  </si>
  <si>
    <t>709,5</t>
  </si>
  <si>
    <t>739,5</t>
  </si>
  <si>
    <t>ΠΑΧΗΣ</t>
  </si>
  <si>
    <t>ΑΙ254838</t>
  </si>
  <si>
    <t>1216-1226-1267-1203-1235-1246</t>
  </si>
  <si>
    <t>ΠΑΠΑΔΑΚΗ</t>
  </si>
  <si>
    <t>ΑΜ452755</t>
  </si>
  <si>
    <t>738,4</t>
  </si>
  <si>
    <t>1215-1246</t>
  </si>
  <si>
    <t>ΠΑΠΑΣΤΕΦΑΝΑΚΗΣ</t>
  </si>
  <si>
    <t>ΑΑ375553</t>
  </si>
  <si>
    <t>737,3</t>
  </si>
  <si>
    <t>1203-1208-1224-1225-1236-1237-1238-1239-1240-1241-1242-1243-1244-1245-1246-1269</t>
  </si>
  <si>
    <t>ΚΩΣΤΟΠΟΥΛΟΥ</t>
  </si>
  <si>
    <t>ΙΩΑΝΝΑ</t>
  </si>
  <si>
    <t>ΑΜ311830</t>
  </si>
  <si>
    <t>1212-1267-1210-1209-1211-1214-1245-1208-1207-1213-1225-1246</t>
  </si>
  <si>
    <t>ΑΜ486604</t>
  </si>
  <si>
    <t>736,2</t>
  </si>
  <si>
    <t>1241-1237-1240-1208-1225-1238-1239-1242-1244-1246</t>
  </si>
  <si>
    <t>ΝΤΑΦΟΓΙΑΝΝΗΣ</t>
  </si>
  <si>
    <t>Ρ787407</t>
  </si>
  <si>
    <t>635,8</t>
  </si>
  <si>
    <t>735,8</t>
  </si>
  <si>
    <t>1244-1246-1238-1239-1225</t>
  </si>
  <si>
    <t>ΚΛΑΔΟΥ</t>
  </si>
  <si>
    <t>ΓΛΥΚΕΡΙΑ</t>
  </si>
  <si>
    <t>ΑΝ936475</t>
  </si>
  <si>
    <t>735,1</t>
  </si>
  <si>
    <t>1244-1243-1237-1208-1269-1246</t>
  </si>
  <si>
    <t>ΛΙΟΥΡΑΣ</t>
  </si>
  <si>
    <t>ΑΕ377232</t>
  </si>
  <si>
    <t>1208-1240-1244-1241-1237-1224-1239-1238-1225-1242-1246</t>
  </si>
  <si>
    <t>ΣΙΩΛΑΣ</t>
  </si>
  <si>
    <t>ΑΒ705741</t>
  </si>
  <si>
    <t>734,4</t>
  </si>
  <si>
    <t>1238-1239-1244-1236-1237-1240-1246-1225-1241-1269-1208-1242-1267</t>
  </si>
  <si>
    <t>ΤΕΡΖΗΣ</t>
  </si>
  <si>
    <t>ΑΕ655730</t>
  </si>
  <si>
    <t>734,2</t>
  </si>
  <si>
    <t>1207-1208-1209-1210-1211-1212-1213-1214-1215-1225-1245-1246-1269</t>
  </si>
  <si>
    <t>ΑΡΑΠΟΓΛΟΥ</t>
  </si>
  <si>
    <t>ΑΒ868249</t>
  </si>
  <si>
    <t>1242-1238-1239-1240-1237-1225-1241-1244-1246</t>
  </si>
  <si>
    <t>ΖΑΡΑΓΚΙΔΗΣ</t>
  </si>
  <si>
    <t>ΙΩΑΝΝ</t>
  </si>
  <si>
    <t>Φ438244</t>
  </si>
  <si>
    <t>ΤΖΕΚΟΣ</t>
  </si>
  <si>
    <t>Τ203996</t>
  </si>
  <si>
    <t>ΚΩΣΤΟΠΟΥΛΟΣ</t>
  </si>
  <si>
    <t>ΑΜ328023</t>
  </si>
  <si>
    <t>1210-1245-1209-1212-1214-1211-1213-1225-1207-1246</t>
  </si>
  <si>
    <t>ΓΕΡΟΠΑΥΛΟΥ</t>
  </si>
  <si>
    <t>ΔΙΟΜΗΔΗΣ</t>
  </si>
  <si>
    <t>ΑΚ931254</t>
  </si>
  <si>
    <t>733,3</t>
  </si>
  <si>
    <t>1207-1213-1225-1208-1211-1214-1268-1210-1245-1246-1212-1209</t>
  </si>
  <si>
    <t>ΚΟΝΤΟΔΗΜΑ</t>
  </si>
  <si>
    <t>Χ795775</t>
  </si>
  <si>
    <t>732,9</t>
  </si>
  <si>
    <t>1240-1242-1241-1239-1238-1237-1225-1244-1246</t>
  </si>
  <si>
    <t>ΜΑΘΙΟΥΔΑΚΗΣ</t>
  </si>
  <si>
    <t>ΑΒ974158</t>
  </si>
  <si>
    <t>ΤΕΓΚΕΛΙΔΗΣ</t>
  </si>
  <si>
    <t>ΑΜ428119</t>
  </si>
  <si>
    <t>1208-1244-1225-1238-1239-1246</t>
  </si>
  <si>
    <t>ΗΛΙΟΠΟΥΛΟΣ</t>
  </si>
  <si>
    <t>ΑΠΟΣΤΟΛΟΣ - ΓΕΩΡΓΙΟΣ</t>
  </si>
  <si>
    <t>ΑΒ617480</t>
  </si>
  <si>
    <t>1245-1209-1211-1212-1210-1213-1214-1225-1246</t>
  </si>
  <si>
    <t>ΣΑΚΕΛΛΑΡΙΔΗΣ</t>
  </si>
  <si>
    <t>ΑΑ320587</t>
  </si>
  <si>
    <t>731,8</t>
  </si>
  <si>
    <t>1208-1207-1210-1211-1214-1268-1269-1225-1212-1209-1213-1215-1245-1246</t>
  </si>
  <si>
    <t>ΜΩΥΣΙΔΗΣ</t>
  </si>
  <si>
    <t>ΑΖ695907</t>
  </si>
  <si>
    <t>ΠΑΝΑΚΟΥΛΙΑΣ</t>
  </si>
  <si>
    <t>Ρ332485</t>
  </si>
  <si>
    <t>731,1</t>
  </si>
  <si>
    <t>ΚΑΤΣΑΝΤΩΝΗ</t>
  </si>
  <si>
    <t>Χ983886</t>
  </si>
  <si>
    <t>1241-1240-1208-1269-1237-1224-1225-1238-1239-1244-1246</t>
  </si>
  <si>
    <t>ΔΡΟΥΓΚΑΣ</t>
  </si>
  <si>
    <t>ΑΜ975486</t>
  </si>
  <si>
    <t>ΚΟΚΚΙΝΟΣ</t>
  </si>
  <si>
    <t>ΞΕΝΟΦΩΝ</t>
  </si>
  <si>
    <t>ΑΗ352137</t>
  </si>
  <si>
    <t>1207-1213-1225-1246-1245</t>
  </si>
  <si>
    <t>ΑΚΡΩΤΗΡΙΑΝΑΚΗΣ</t>
  </si>
  <si>
    <t>ΑΖ470515</t>
  </si>
  <si>
    <t>698,5</t>
  </si>
  <si>
    <t>728,5</t>
  </si>
  <si>
    <t>ΣΙΜΟΣ</t>
  </si>
  <si>
    <t>Σ841118</t>
  </si>
  <si>
    <t>727,7</t>
  </si>
  <si>
    <t>ΓΚΙΑΤΑΣ</t>
  </si>
  <si>
    <t>Σ463223</t>
  </si>
  <si>
    <t>727,4</t>
  </si>
  <si>
    <t>1208-1215-1268-1209-1211-1213-1225-1246-1245-1214-1210-1212-1207</t>
  </si>
  <si>
    <t>ΓΚΙΟΥΣΑΣ</t>
  </si>
  <si>
    <t>ΑΧΙΛΛΕΑΣ ΚΩΝΣΤΑΝΤΙΝΟ</t>
  </si>
  <si>
    <t>ΑΖ749345</t>
  </si>
  <si>
    <t>1216-1226-1235-1246-1224-1207-1225-1228-1236</t>
  </si>
  <si>
    <t>ΙΩΑΝΝΟΥ</t>
  </si>
  <si>
    <t>Τ178670</t>
  </si>
  <si>
    <t>726,7</t>
  </si>
  <si>
    <t>1212-1225-1207-1246-1211-1210-1213-1269-1214-1268-1215-1209-1245</t>
  </si>
  <si>
    <t>ΑΡΜΟΥΤΙΔΗΣ</t>
  </si>
  <si>
    <t>ΘΕΜΙΣΤΟΚΛΗΣ</t>
  </si>
  <si>
    <t>ΦΙΛΙΠΠΟΣ</t>
  </si>
  <si>
    <t>ΑΕ857745</t>
  </si>
  <si>
    <t>1238-1239-1225-1244-1246-1208-1269-1237-1240-1242-1241-1224-1236-1243</t>
  </si>
  <si>
    <t>ΑΘΑΝΑΣΙΑΔΗΣ</t>
  </si>
  <si>
    <t>ΑΝ344492</t>
  </si>
  <si>
    <t>725,2</t>
  </si>
  <si>
    <t>1224-1240-1237-1241-1244-1246-1242-1238-1239-1225</t>
  </si>
  <si>
    <t>ΕΥΣΤΡΑΤΙΑΔΗΣ</t>
  </si>
  <si>
    <t>ΑΕ908363</t>
  </si>
  <si>
    <t>1225-1238-1239-1237-1240-1241-1242-1244-1246</t>
  </si>
  <si>
    <t>ΠΕΛΙΒΑΝΙ</t>
  </si>
  <si>
    <t>ΑΛΜΠΙΟΝ</t>
  </si>
  <si>
    <t>ΙΛΜΙ</t>
  </si>
  <si>
    <t>ΑΚ658023</t>
  </si>
  <si>
    <t>724,3</t>
  </si>
  <si>
    <t>1240-1238-1237-1239-1241-1242-1244-1245-1246</t>
  </si>
  <si>
    <t>ΣΚΑΘΑΡΟΣ</t>
  </si>
  <si>
    <t>Μ367367</t>
  </si>
  <si>
    <t>723,7</t>
  </si>
  <si>
    <t>1208-1269-1240-1237-1241-1238-1239-1244-1242-1225-1246-1236</t>
  </si>
  <si>
    <t>ΚΑΙΟΠΟΥΛΟΣ</t>
  </si>
  <si>
    <t>ΑΜ271453</t>
  </si>
  <si>
    <t>ΠΑΠΑ</t>
  </si>
  <si>
    <t>ΑΕ411282</t>
  </si>
  <si>
    <t>ΚΟΥΤΣΟΜΥΤΗ</t>
  </si>
  <si>
    <t>ΑΗ301798</t>
  </si>
  <si>
    <t>1240-1237-1208-1269-1242-1238-1239-1225-1244-1224-1241-1246</t>
  </si>
  <si>
    <t>ΜΑΤΟΥΛΑΣ</t>
  </si>
  <si>
    <t>ΑΒ109503</t>
  </si>
  <si>
    <t>1208-1225-1236-1237-1238-1239-1240-1241-1242-1243-1244-1245-1246</t>
  </si>
  <si>
    <t>ΤΣΙΤΣΗ</t>
  </si>
  <si>
    <t>ΑΛΕΞΙΑ</t>
  </si>
  <si>
    <t>ΑΖ304890</t>
  </si>
  <si>
    <t>721,9</t>
  </si>
  <si>
    <t>1242-1239-1238-1208-1240-1237-1269-1225-1241-1224-1244-1243-1246-1236</t>
  </si>
  <si>
    <t>ΠΕΡΟΝΤΣΗΣ</t>
  </si>
  <si>
    <t>ΑΖ177742</t>
  </si>
  <si>
    <t>1216-1257-1226-1235-1246</t>
  </si>
  <si>
    <t>ΜΑΓΙΑΝΝΗΣ</t>
  </si>
  <si>
    <t>ΑΙ332048</t>
  </si>
  <si>
    <t>718,6</t>
  </si>
  <si>
    <t>1244-1240-1224-1241-1267-1242-1225-1236-1238-1239-1246</t>
  </si>
  <si>
    <t>ΣΤΕΡΓΙΑΝΝΗΣ</t>
  </si>
  <si>
    <t>ΑΖ790484</t>
  </si>
  <si>
    <t>1241-1237-1240-1225-1245-1242-1238-1239-1244-1246-1208-1269-1224-1243-1236</t>
  </si>
  <si>
    <t>ΜΑΡΙΟΣ</t>
  </si>
  <si>
    <t>Χ926049</t>
  </si>
  <si>
    <t>717,7</t>
  </si>
  <si>
    <t>1237-1241-1240-1244-1242-1238-1239-1225-1246</t>
  </si>
  <si>
    <t>ΤΣΙΛΗΣ</t>
  </si>
  <si>
    <t>ΣΥΜΕΩΝ</t>
  </si>
  <si>
    <t>Χ848996</t>
  </si>
  <si>
    <t>687,5</t>
  </si>
  <si>
    <t>717,5</t>
  </si>
  <si>
    <t>1213-1207-1211-1214-1225-1212-1210-1245-1209-1246</t>
  </si>
  <si>
    <t>ΤΟΚΑΣ</t>
  </si>
  <si>
    <t>Χ840826</t>
  </si>
  <si>
    <t>1213-1207-1225-1246-1245-1267-1212</t>
  </si>
  <si>
    <t>ΛΙΟΛΙΟΣ</t>
  </si>
  <si>
    <t>ΒΗΣΣΑΡΙΩΝ</t>
  </si>
  <si>
    <t>ΑΧΙΛΛΕΥΣ</t>
  </si>
  <si>
    <t>Σ956460</t>
  </si>
  <si>
    <t>716,4</t>
  </si>
  <si>
    <t>1208-1210-1211-1214-1215-1209-1245-1246</t>
  </si>
  <si>
    <t>ΚΑΤΣΙΓΙΑΝΝΗΣ</t>
  </si>
  <si>
    <t>Χ800626</t>
  </si>
  <si>
    <t>ΒΟΥΤΣΕΛΗΣ</t>
  </si>
  <si>
    <t>ΑΚ972799</t>
  </si>
  <si>
    <t>1240-1242-1246-1237-1241-1245-1238</t>
  </si>
  <si>
    <t>ΠΑΠΑΔΗΜΗΤΡΟΠΟΥΛΟΥ</t>
  </si>
  <si>
    <t>ΑΙ950209</t>
  </si>
  <si>
    <t>1246-1240-1242-1244-1225-1238-1239-1237-1241</t>
  </si>
  <si>
    <t>ΛΕΦΑΚΗΣ</t>
  </si>
  <si>
    <t>ΑΛΚΙΒΙΑΔΗΣ</t>
  </si>
  <si>
    <t>ΑΝ467016</t>
  </si>
  <si>
    <t>1244-1227-1238-1239-1246-1225</t>
  </si>
  <si>
    <t>ΑΓΓΕΛΟΠΟΥΛΟΣ</t>
  </si>
  <si>
    <t>ΑΕ714821</t>
  </si>
  <si>
    <t>1238-1239-1225-1244-1246</t>
  </si>
  <si>
    <t>ΔΟΥΛΑΣ</t>
  </si>
  <si>
    <t>Φ244116</t>
  </si>
  <si>
    <t>ΠΙΣΣΑΝΙΔΗΣ</t>
  </si>
  <si>
    <t>Χ031440</t>
  </si>
  <si>
    <t>714,2</t>
  </si>
  <si>
    <t>1208-1224-1225-1236-1237-1238-1239-1240-1241-1242-1243-1244-1246-1269</t>
  </si>
  <si>
    <t>ΣΚΕΝΔΕΡΗΣ</t>
  </si>
  <si>
    <t>ΑΒ 113549</t>
  </si>
  <si>
    <t>1212-1245-1213-1207-1246-1225</t>
  </si>
  <si>
    <t>ΠΡΑΝΤΑΛΟΣ</t>
  </si>
  <si>
    <t>ΑΚ627716</t>
  </si>
  <si>
    <t>713,3</t>
  </si>
  <si>
    <t>1212-1245-1215-1207-1225-1246-1208-1209-1210-1211-1213-1214</t>
  </si>
  <si>
    <t>ΓΚΟΡΟΓΙΑΣ</t>
  </si>
  <si>
    <t>ΓΙΑΝΝΗΣ</t>
  </si>
  <si>
    <t>ΑΒ999390</t>
  </si>
  <si>
    <t>713,1</t>
  </si>
  <si>
    <t>1208-1211-1212-1213-1214-1245-1246-1207</t>
  </si>
  <si>
    <t>BIKATOΣ</t>
  </si>
  <si>
    <t>ΘΕΟΦΑΝΗΣ</t>
  </si>
  <si>
    <t>ΑΕ225283</t>
  </si>
  <si>
    <t>1212-1210-1246-1245-1211-1208-1209</t>
  </si>
  <si>
    <t>ΜΠΙΓΕΡΗΣ</t>
  </si>
  <si>
    <t>ΑΖ744384</t>
  </si>
  <si>
    <t>1208-1209-1210-1211-1212-1213-1214-1215-1225-1245-1246</t>
  </si>
  <si>
    <t>ΔΗΜΗΤΡΙΟΥ</t>
  </si>
  <si>
    <t>Π936757</t>
  </si>
  <si>
    <t>1242-1225-1246-1244-1238-1239-1241-1240-1237-1267</t>
  </si>
  <si>
    <t>ΚΑΡΑΛΙΓΚΑΣ</t>
  </si>
  <si>
    <t>Π559590</t>
  </si>
  <si>
    <t>1212-1210-1245-1216-1211-1208-1269-1214-1215-1209-1213-1225-1207-1246-1235</t>
  </si>
  <si>
    <t>ΒΟΙΤΣΙΔΗΣ</t>
  </si>
  <si>
    <t>ΑΙ351816</t>
  </si>
  <si>
    <t>1242-1238-1239-1240-1246-1208-1269-1244-1224-1225</t>
  </si>
  <si>
    <t>ΨΟΥΝΗΣ</t>
  </si>
  <si>
    <t>ΑΙ435770</t>
  </si>
  <si>
    <t>1246-1209</t>
  </si>
  <si>
    <t>ΤΙΓΚΑ</t>
  </si>
  <si>
    <t>ΑΝΘΟΥΛΑ</t>
  </si>
  <si>
    <t>Σ786529</t>
  </si>
  <si>
    <t>1212-1210-1214-1245-1211-1213-1208-1207-1225-1246-1209</t>
  </si>
  <si>
    <t>ΠΕΡΑΚΑΚΗΣ</t>
  </si>
  <si>
    <t>Χ461975</t>
  </si>
  <si>
    <t>ΣΠΥΡΤΟΣ</t>
  </si>
  <si>
    <t>ΑΜ850091</t>
  </si>
  <si>
    <t>1244-1238-1239-1225-1246</t>
  </si>
  <si>
    <t>ΤΖΙΑΡΛΗΣ</t>
  </si>
  <si>
    <t>ΑΙ931098</t>
  </si>
  <si>
    <t>680,9</t>
  </si>
  <si>
    <t>710,9</t>
  </si>
  <si>
    <t>ΚΑΤΣΑΝΑ</t>
  </si>
  <si>
    <t>ΙΩΑΝΝΑ ΘΕΟΠΙΣΤΗ</t>
  </si>
  <si>
    <t>ΑΗ269904</t>
  </si>
  <si>
    <t>1240-1269-1237-1241-1208-1224-1243-1244-1246-1236-1225-1238-1239-1242</t>
  </si>
  <si>
    <t>ΧΑΡΙΣΗΣ</t>
  </si>
  <si>
    <t>Χ478914</t>
  </si>
  <si>
    <t>1240-1208-1269-1237-1243-1244-1241-1225-1224-1238-1239-1242-1236-1246-1267-1203</t>
  </si>
  <si>
    <t>ΓΚΑΓΚΑΒΟΥΖΗΣ</t>
  </si>
  <si>
    <t>Σ945308</t>
  </si>
  <si>
    <t>679,8</t>
  </si>
  <si>
    <t>709,8</t>
  </si>
  <si>
    <t>1208-1211-1214-1269-1213-1225-1207-1210-1215-1209-1246</t>
  </si>
  <si>
    <t>ΠΑΠΑΓΙΩΤΗΣ</t>
  </si>
  <si>
    <t>ΑΜ369209</t>
  </si>
  <si>
    <t>1208-1211-1214-1213-1207-1246-1212-1209-1225-1245</t>
  </si>
  <si>
    <t>ΣΑΚΚΟΠΟΥΛΟΣ</t>
  </si>
  <si>
    <t>ΧΡΙΣΤΟΔΟΥΛΟΣ</t>
  </si>
  <si>
    <t>ΑΗ401768</t>
  </si>
  <si>
    <t>1225-1267-1237-1238-1239-1240-1241-1224-1242-1244-1246</t>
  </si>
  <si>
    <t>ΑΗ212710</t>
  </si>
  <si>
    <t>1267-1209-1210-1213-1212-1211-1245-1246</t>
  </si>
  <si>
    <t>ΤΣΕΛΙΚΗΣ</t>
  </si>
  <si>
    <t>ΑΙ856988</t>
  </si>
  <si>
    <t>639,1</t>
  </si>
  <si>
    <t>709,1</t>
  </si>
  <si>
    <t>1211-1208-1214-1269-1267-1213-1225-1207-1209-1210-1212-1246-1245</t>
  </si>
  <si>
    <t>ΣΑΛΟΥΠΗΣ</t>
  </si>
  <si>
    <t>Σ962550</t>
  </si>
  <si>
    <t>ΚΟΝΤΟΒΑΣ</t>
  </si>
  <si>
    <t>Χ928504</t>
  </si>
  <si>
    <t>707,9</t>
  </si>
  <si>
    <t>1226-1216-1246</t>
  </si>
  <si>
    <t>ΚΑΛΤΣΟΣ</t>
  </si>
  <si>
    <t>ΑΖ859736</t>
  </si>
  <si>
    <t>707,6</t>
  </si>
  <si>
    <t>1216-1226-1235-1246-1267</t>
  </si>
  <si>
    <t>ΑΝ347825</t>
  </si>
  <si>
    <t>676,5</t>
  </si>
  <si>
    <t>706,5</t>
  </si>
  <si>
    <t>1225-1237-1244-1246-1241-1240-1238-1239-1242-1267</t>
  </si>
  <si>
    <t>ΚΟΥΝΟΥΚΛΑΣ</t>
  </si>
  <si>
    <t>ΑΜ075716</t>
  </si>
  <si>
    <t>ΑΛΕΞΑΝΔΡΙΔΗΣ</t>
  </si>
  <si>
    <t>Σ900835</t>
  </si>
  <si>
    <t>705,4</t>
  </si>
  <si>
    <t>1239-1238-1242-1236-1237-1240-1241-1243-1244-1246-1269-1208-1224-1225</t>
  </si>
  <si>
    <t>ΕΥΣΤΑΘΙΑΔΗΣ</t>
  </si>
  <si>
    <t>Χ390387</t>
  </si>
  <si>
    <t>1269-1207-1213-1215-1225-1245-1246-1212</t>
  </si>
  <si>
    <t>ΚΑΙΣΑΡΗΣ</t>
  </si>
  <si>
    <t>ΑΙ260015</t>
  </si>
  <si>
    <t>704,3</t>
  </si>
  <si>
    <t>1240-1237-1241-1238-1246-1239-1244-1242-1225-1208</t>
  </si>
  <si>
    <t>ΧΑΣΟΓΙΑΣ</t>
  </si>
  <si>
    <t>ΑΝ291890</t>
  </si>
  <si>
    <t>1243-1244-1240-1269-1208-1237-1238-1239-1241-1224-1246-1236-1225-1242</t>
  </si>
  <si>
    <t>ΑΚ982540</t>
  </si>
  <si>
    <t>1212-1245-1225-1213-1207-1208-1269-1211-1214-1209-1215-1268-1246-1210</t>
  </si>
  <si>
    <t>ΙΓΝΑΤΙΑΔΗΣ</t>
  </si>
  <si>
    <t>ΑΝ288000</t>
  </si>
  <si>
    <t>673,2</t>
  </si>
  <si>
    <t>703,2</t>
  </si>
  <si>
    <t>1216-1235-1226-1246-1267-1203</t>
  </si>
  <si>
    <t>ΒΟΥΛΓΑΡΑΚΗΣ</t>
  </si>
  <si>
    <t>ΑΝ957119</t>
  </si>
  <si>
    <t>1246-1207-1209-1210-1211-1212-1213-1214-1225-1245</t>
  </si>
  <si>
    <t>ΧΟΡΤΟΜΑΡΗΣ</t>
  </si>
  <si>
    <t>Χ470971</t>
  </si>
  <si>
    <t>1207-1245-1212-1213-1225-1246-1268-1214-1215-1211-1209-1208-1210-1269</t>
  </si>
  <si>
    <t>ΚΥΡΙΑΚΙΔΗΣ</t>
  </si>
  <si>
    <t>ΑΖ296301</t>
  </si>
  <si>
    <t>1207-1214-1215-1209-1269-1208-1268-1246-1213-1211-1210-1212-1225-1245</t>
  </si>
  <si>
    <t>ΜΠΛΙΘΙΚΙΩΤΗΣ</t>
  </si>
  <si>
    <t>Χ285608</t>
  </si>
  <si>
    <t>1202-1207-1208-1209-1210-1211-1212-1213-1214-1215-1224-1225-1236-1237-1238-1239-1240-1241-1242-1243-1244-1245-1246-1258-1259-1260-1261-1262-1263-1264-1265-1266-1267-1268-1269-1272-1273-1274-1230-1231-1232-1235</t>
  </si>
  <si>
    <t>ΜΠΑΛΕΤΑΣ</t>
  </si>
  <si>
    <t>ΑΡΓΥΡΙΟΣ</t>
  </si>
  <si>
    <t>ΑΑ381549</t>
  </si>
  <si>
    <t>1224-1225-1236-1237-1238-1239-1240-1241-1242-1243-1244-1245-1246-1269</t>
  </si>
  <si>
    <t>ΓΑΛΑΝΗΣ</t>
  </si>
  <si>
    <t>Φ438853</t>
  </si>
  <si>
    <t>668,8</t>
  </si>
  <si>
    <t>698,8</t>
  </si>
  <si>
    <t>1225-1237-1239-1240-1241-1242-1244-1246-1267</t>
  </si>
  <si>
    <t>ΚΟΥΤΣΙΟΥΜΠΗΣ</t>
  </si>
  <si>
    <t>Φ435534</t>
  </si>
  <si>
    <t>1245-1246-1215-1209-1208-1211-1207-1212-1213-1214-1225</t>
  </si>
  <si>
    <t>ΓΚΑΓΚΑΣΟΥΛΗΣ</t>
  </si>
  <si>
    <t>ΚΛΕΑΝΘΗΣ</t>
  </si>
  <si>
    <t>ΑΕ125417</t>
  </si>
  <si>
    <t>1207-1225-1213-1212-1245-1246</t>
  </si>
  <si>
    <t>ΜΕΡΡΑΣ</t>
  </si>
  <si>
    <t>Χ986062</t>
  </si>
  <si>
    <t>697,7</t>
  </si>
  <si>
    <t>1241-1237-1208-1240-1224-1269-1267-1238-1239-1225-1244-1243-1242-1246-1236-1203</t>
  </si>
  <si>
    <t>ΧΡΟΝΗ</t>
  </si>
  <si>
    <t>ΑΙ797859</t>
  </si>
  <si>
    <t>666,6</t>
  </si>
  <si>
    <t>696,6</t>
  </si>
  <si>
    <t>1246-1245-1210-1212-1211-1208-1269-1207-1209-1214-1213</t>
  </si>
  <si>
    <t>ΣΙΩΠΗΣ</t>
  </si>
  <si>
    <t>Χ390263</t>
  </si>
  <si>
    <t>696,3</t>
  </si>
  <si>
    <t>1213-1267-1207-1225-1208-1214-1268-1203-1269-1211-1212-1210-1245-1209-1246</t>
  </si>
  <si>
    <t>ΧΑΤΖΗΜΙΣΙΟΣ</t>
  </si>
  <si>
    <t>ΑΝ199051</t>
  </si>
  <si>
    <t>665,5</t>
  </si>
  <si>
    <t>695,5</t>
  </si>
  <si>
    <t>1238-1239-1237-1269-1240-1241-1224-1208-1242-1225-1243-1244-1267-1203-1246-1236</t>
  </si>
  <si>
    <t>ΤΑΚΜΑΤΖΙΔΗΣ</t>
  </si>
  <si>
    <t>ΑΖ902853</t>
  </si>
  <si>
    <t>1225-1239-1244-1246</t>
  </si>
  <si>
    <t>ΤΣΟΥΚΤΑΚΟΣ</t>
  </si>
  <si>
    <t>ΑΙ741090</t>
  </si>
  <si>
    <t>694,4</t>
  </si>
  <si>
    <t>1237-1267-1240-1241-1224-1269-1208-1244-1238-1239-1225-1246-1242-1236-1243</t>
  </si>
  <si>
    <t>ΜΑΛΛΙΟΣ</t>
  </si>
  <si>
    <t>ΑΒ393773</t>
  </si>
  <si>
    <t>ΣΚΙΑΔΟΠΟΥΛΟΥ</t>
  </si>
  <si>
    <t>ΗΛΙΤΣΑ</t>
  </si>
  <si>
    <t>ΑΜ484119</t>
  </si>
  <si>
    <t>693,3</t>
  </si>
  <si>
    <t>1211-1208-1214-1212-1210-1209-1245-1207-1213-1246-1268-1269-1215-1225-1267</t>
  </si>
  <si>
    <t>ΜΑΜΑΝΟΣ</t>
  </si>
  <si>
    <t>ΑΖ764454</t>
  </si>
  <si>
    <t>1212-1245-1269-1208-1211-1214-1215-1210-1213-1268-1209-1246-1225-1207</t>
  </si>
  <si>
    <t>ΜΩΡΑΙΤΗ</t>
  </si>
  <si>
    <t>ΜΑΡΙΑΝΘΗ</t>
  </si>
  <si>
    <t>ΑΗ447867</t>
  </si>
  <si>
    <t>662,2</t>
  </si>
  <si>
    <t>692,2</t>
  </si>
  <si>
    <t>ΤΖΙΩΤΖΙΟΣ</t>
  </si>
  <si>
    <t>ΑΙ733346</t>
  </si>
  <si>
    <t>1267-1238-1239-1225-1240-1208-1237-1244-1242-1241-1246</t>
  </si>
  <si>
    <t>ΑΒ178530</t>
  </si>
  <si>
    <t>ΚΑΛΑΙΖΗΣ</t>
  </si>
  <si>
    <t>ΑΕ957737</t>
  </si>
  <si>
    <t>ΓΙΩΤΑΣ</t>
  </si>
  <si>
    <t>Χ877245</t>
  </si>
  <si>
    <t>1214-1208-1211-1268-1209-1210-1212-1215-1207-1245-1246-1213</t>
  </si>
  <si>
    <t>ΝΤΑΝΑΣ</t>
  </si>
  <si>
    <t>ΑΙ595303</t>
  </si>
  <si>
    <t>1203-1267-1208-1224-1225-1236-1237-1238-1239-1240-1241-1242-1243-1244-1246-1269</t>
  </si>
  <si>
    <t>ΣΜΥΡΝΑΚΗΣ</t>
  </si>
  <si>
    <t>ΑΙ957571</t>
  </si>
  <si>
    <t>619,3</t>
  </si>
  <si>
    <t>689,3</t>
  </si>
  <si>
    <t>1216-1235-1246-1267</t>
  </si>
  <si>
    <t>ΣΤΑΥΡΑΚΗΣ</t>
  </si>
  <si>
    <t>ΓΕΏΡΓΙΟΣ</t>
  </si>
  <si>
    <t>ΑΖ290263</t>
  </si>
  <si>
    <t>658,9</t>
  </si>
  <si>
    <t>688,9</t>
  </si>
  <si>
    <t>1216-1267-1226-1235-1246</t>
  </si>
  <si>
    <t>ΑΝΥΦΑΝΤΗΣ</t>
  </si>
  <si>
    <t>ΑΙ820190</t>
  </si>
  <si>
    <t>1267-1244-1225-1238-1239-1246</t>
  </si>
  <si>
    <t>ΒΟΥΜΒΟΥΛΑΚΗΣ</t>
  </si>
  <si>
    <t>Χ352342</t>
  </si>
  <si>
    <t>1244-1243-1238-1239-1242-1240-1241-1236-1224-1237-1246-1225-1269-1245</t>
  </si>
  <si>
    <t>ΑΝΤΩΝΙΑΝ</t>
  </si>
  <si>
    <t>Ρ474301</t>
  </si>
  <si>
    <t>1208-1269-1211-1214-1225-1212-1210-1245-1209-1246</t>
  </si>
  <si>
    <t>ΓΕΩΡΓΟΠΟΥΛΟΥ</t>
  </si>
  <si>
    <t>ΠΟΛΥΞΕΝΗ</t>
  </si>
  <si>
    <t>ΑΒ866389</t>
  </si>
  <si>
    <t>683,4</t>
  </si>
  <si>
    <t>1215-1209-1208-1269-1211-1213-1225-1207-1246-1210-1214-1268-1212-1245</t>
  </si>
  <si>
    <t>ΓΟΛΟΒΑΝΗΣ</t>
  </si>
  <si>
    <t>Φ250977</t>
  </si>
  <si>
    <t>1209-1212-1214-1215-1267-1225-1210-1213-1211-1203-1268-1207-1245-1246-1208-1269</t>
  </si>
  <si>
    <t>ΣΑΚΕΛΛΗΣ</t>
  </si>
  <si>
    <t>ΑΝ452018</t>
  </si>
  <si>
    <t>ΑΡΩΝΗΣ</t>
  </si>
  <si>
    <t>ΑΒ277325</t>
  </si>
  <si>
    <t>652,3</t>
  </si>
  <si>
    <t>682,3</t>
  </si>
  <si>
    <t>1224-1237-1241-1243-1244-1245-1240-1225-1238-1239-1242-1246</t>
  </si>
  <si>
    <t>ΓΕΩΡΓΙΑΔΗΣ</t>
  </si>
  <si>
    <t>Χ889671</t>
  </si>
  <si>
    <t>1227-1270-1208-1224-1225-1236-1237-1238-1239-1240-1241-1242-1243-1244-1246-1269</t>
  </si>
  <si>
    <t>ΜΠΑΚΑΛΗΣ</t>
  </si>
  <si>
    <t>ΑΑ967265</t>
  </si>
  <si>
    <t>1211-1213-1268-1225-1210-1212-1267-1245-1214-1215-1207-1209-1269-1246-1208-1203</t>
  </si>
  <si>
    <t>ΓΚΟΥΤΖΙΝΗ</t>
  </si>
  <si>
    <t>ΑΙ857226</t>
  </si>
  <si>
    <t>1237-1240-1241-1269-1208-1224-1243-1244-1238-1239-1242-1236-1246-1225</t>
  </si>
  <si>
    <t>ΚΟΥΙΜΤΖΗΣ</t>
  </si>
  <si>
    <t>ΑΚ850711</t>
  </si>
  <si>
    <t>1238-1237-1239-1240-1241-1225-1246-1244</t>
  </si>
  <si>
    <t>ΚΑΝΛΗ</t>
  </si>
  <si>
    <t>Χ394411</t>
  </si>
  <si>
    <t>1237-1225-1240-1244-1241-1242-1238-1239-1246</t>
  </si>
  <si>
    <t>ΚΟΚΚΑΛΗΣ</t>
  </si>
  <si>
    <t>ΑΖ247674</t>
  </si>
  <si>
    <t>1212-1213-1207-1225-1245-1215-1246-1214</t>
  </si>
  <si>
    <t>ΣΚΟΥΛΑΡΙΚΟΣ</t>
  </si>
  <si>
    <t>ΑΗ721364</t>
  </si>
  <si>
    <t>646,8</t>
  </si>
  <si>
    <t>676,8</t>
  </si>
  <si>
    <t>1216-1267-1235-1246</t>
  </si>
  <si>
    <t>ΜΑΡΚΟΥ</t>
  </si>
  <si>
    <t>ΑΕ752982</t>
  </si>
  <si>
    <t>625,9</t>
  </si>
  <si>
    <t>675,9</t>
  </si>
  <si>
    <t>1245-1212-1210-1246-1215-1209-1270-1214-1211-1213-1207-1208-1269-1225-1268</t>
  </si>
  <si>
    <t>ΧΑΛΒΑΤΖΑΚΟΣ</t>
  </si>
  <si>
    <t>Τ958833</t>
  </si>
  <si>
    <t>674,6</t>
  </si>
  <si>
    <t>1237-1246-1240</t>
  </si>
  <si>
    <t>Ζαφειρης</t>
  </si>
  <si>
    <t>Αθανασιος</t>
  </si>
  <si>
    <t>Κωνσταντίνος</t>
  </si>
  <si>
    <t>ΑΒ862562</t>
  </si>
  <si>
    <t>1240-1237-1238-1239-1242-1241-1244-1246</t>
  </si>
  <si>
    <t>ΚΑΛΑΙΤΖΗ</t>
  </si>
  <si>
    <t>ΑΚ429241</t>
  </si>
  <si>
    <t>1244-1246-1269-1238-1239-1225</t>
  </si>
  <si>
    <t>ΔΑΡΔΑΜΑΝΗΣ</t>
  </si>
  <si>
    <t>ΑΙ253746</t>
  </si>
  <si>
    <t>1212-1207-1213-1225-1245-1246</t>
  </si>
  <si>
    <t>ΜΑΡΚΑΝΤΩΝΑΚΗΣ</t>
  </si>
  <si>
    <t>Σ487519</t>
  </si>
  <si>
    <t>642,4</t>
  </si>
  <si>
    <t>672,4</t>
  </si>
  <si>
    <t>1243-1244-1267-1236-1246-1224-1241-1240-1237-1238-1239-1225-1269-1208-1203-1242</t>
  </si>
  <si>
    <t>ΒΑΛΣΑΜΙΔΗΣ</t>
  </si>
  <si>
    <t>ΑΖ376004</t>
  </si>
  <si>
    <t>1207-1225-1213-1215-1212-1246-1245</t>
  </si>
  <si>
    <t>ΣΤΥΛΙΑΝΗ</t>
  </si>
  <si>
    <t>ΑΚ619644</t>
  </si>
  <si>
    <t>1214-1212-1268-1269-1211-1215-1209-1208-1210-1225-1213-1207-1245-1246</t>
  </si>
  <si>
    <t>ΑΚΡΙΒΟΣ</t>
  </si>
  <si>
    <t>ΚΩΝ/ΝΟΣ</t>
  </si>
  <si>
    <t>ΑΒ442865</t>
  </si>
  <si>
    <t>640,2</t>
  </si>
  <si>
    <t>670,2</t>
  </si>
  <si>
    <t>1213-1207-1235-1214-1216-1225-1209-1211-1212-1246-1245-1210</t>
  </si>
  <si>
    <t>ΚΟΝΤΟΣ</t>
  </si>
  <si>
    <t>ΑΚ984153</t>
  </si>
  <si>
    <t>669,1</t>
  </si>
  <si>
    <t>1208-1269-1211-1245-1246-1209-1214-1215-1210-1268</t>
  </si>
  <si>
    <t>ΑΒΡΑΑΜ</t>
  </si>
  <si>
    <t>ΑΑ408133</t>
  </si>
  <si>
    <t>1208-1225-1238-1239-1244-1246-1267</t>
  </si>
  <si>
    <t>ΖΑΚΚΑ</t>
  </si>
  <si>
    <t>ΑΕ437819</t>
  </si>
  <si>
    <t>1211-1210-1209-1214-1245-1207-1213-1212-1225-1246</t>
  </si>
  <si>
    <t>ΚΙΩΚΑΚΗΣ</t>
  </si>
  <si>
    <t>ΑΜ850368</t>
  </si>
  <si>
    <t>1242-1239-1238-1240-1237-1241-1225-1246</t>
  </si>
  <si>
    <t>ΛΑΓΟΥΔΑΚΗΣ</t>
  </si>
  <si>
    <t>ΑΜ215301</t>
  </si>
  <si>
    <t>620,4</t>
  </si>
  <si>
    <t>667,4</t>
  </si>
  <si>
    <t>1237-1227-1241-1244-1238-1239-1240-1242-1246</t>
  </si>
  <si>
    <t>ΠΑΤΑΚΟΣ</t>
  </si>
  <si>
    <t>Χ825841</t>
  </si>
  <si>
    <t>636,9</t>
  </si>
  <si>
    <t>666,9</t>
  </si>
  <si>
    <t>ΜΟΥΔΑΤΣΟΣ</t>
  </si>
  <si>
    <t>ΑΕ966355</t>
  </si>
  <si>
    <t>633,6</t>
  </si>
  <si>
    <t>663,6</t>
  </si>
  <si>
    <t>1244-1237-1246-1241-1240-1238-1239-1225-1242</t>
  </si>
  <si>
    <t>ΤΟΥΦΕΚΟΥΛΑΣ</t>
  </si>
  <si>
    <t>ΛΑΜΠΡΟΣ</t>
  </si>
  <si>
    <t>Κωνσταντινος</t>
  </si>
  <si>
    <t>Σ788760</t>
  </si>
  <si>
    <t>1224-1225-1236-1237-1238-1239-1240-1241-1242-1243-1244-1246-1269</t>
  </si>
  <si>
    <t>ΙΩΣΗΦΙΔΗΣ</t>
  </si>
  <si>
    <t>Ρ877228</t>
  </si>
  <si>
    <t>1227-1267-1244-1239-1238-1225-1246-1243</t>
  </si>
  <si>
    <t>ΑΗ701066</t>
  </si>
  <si>
    <t>ΚΩΤΑΝΤΟΥΛΑ</t>
  </si>
  <si>
    <t>ΧΡΙΣΤΙΝΑ</t>
  </si>
  <si>
    <t>ΑΚ332867</t>
  </si>
  <si>
    <t>1240-1246-1242-1241-1237-1244-1238-1239-1267-1225-1236-1224-1269-1208-1243-1245</t>
  </si>
  <si>
    <t>ΝΙΚΟΥ</t>
  </si>
  <si>
    <t>Φ225376</t>
  </si>
  <si>
    <t>611,6</t>
  </si>
  <si>
    <t>661,6</t>
  </si>
  <si>
    <t>1216-1246-1226-1233-1228</t>
  </si>
  <si>
    <t>ΚΟΥΤΕΛΙΔΑΣ</t>
  </si>
  <si>
    <t>ΑΒ842206</t>
  </si>
  <si>
    <t>661,4</t>
  </si>
  <si>
    <t>1240-1237-1238-1239-1241-1242-1244-1243-1236-1246</t>
  </si>
  <si>
    <t>ΑΝ363486</t>
  </si>
  <si>
    <t>ΔΑΓΚΙΝΑΚΗΣ</t>
  </si>
  <si>
    <t>ΑΙ327556</t>
  </si>
  <si>
    <t>1238-1239-1244-1246-1225</t>
  </si>
  <si>
    <t>ΖΑΜΠΕΘΑΝΗΣ</t>
  </si>
  <si>
    <t>ΑΖ981275</t>
  </si>
  <si>
    <t>1241-1240-1224-1237-1238-1235-1239-1269-1242-1244-1246-1236-1208</t>
  </si>
  <si>
    <t>ΚΑΖΑΝΤΖΙΔΗΣ</t>
  </si>
  <si>
    <t>ΑΖ659459</t>
  </si>
  <si>
    <t>1207-1225-1213-1208-1211-1212-1214-1215-1246-1245-1209-1210</t>
  </si>
  <si>
    <t>ΧΑΡΑΛΑΜΠΙΔΗΣ</t>
  </si>
  <si>
    <t>ΑΚ981967</t>
  </si>
  <si>
    <t>1269-1224-1240-1237-1241-1244-1267-1208-1239-1238-1246-1242-1225</t>
  </si>
  <si>
    <t>ΡΑΜΜΟΥ</t>
  </si>
  <si>
    <t>ΑΣΗΜΙΝΑ</t>
  </si>
  <si>
    <t>ΑΚ434885</t>
  </si>
  <si>
    <t>1238-1239-1237-1208-1269-1224-1240-1241-1245-1243-1244-1242-1225-1236-1246</t>
  </si>
  <si>
    <t>ΛΑΓΑΡΗΣ</t>
  </si>
  <si>
    <t>ΑΒ767554</t>
  </si>
  <si>
    <t>1227-1244-1237-1241-1240-1225-1238-1239-1242-1246</t>
  </si>
  <si>
    <t>ΦΛΩΡΟΣ</t>
  </si>
  <si>
    <t>ΑΕ478316</t>
  </si>
  <si>
    <t>1240-1241-1242-1244-1245-1246</t>
  </si>
  <si>
    <t>ΑΝΑΣΤΑΣΙΟΥ</t>
  </si>
  <si>
    <t>ΑΑ381746</t>
  </si>
  <si>
    <t>1215-1207-1225-1213-1246-1212</t>
  </si>
  <si>
    <t>ΜΑΛΑΝΤΗΣ</t>
  </si>
  <si>
    <t>ΑΙ413451</t>
  </si>
  <si>
    <t>622,6</t>
  </si>
  <si>
    <t>652,6</t>
  </si>
  <si>
    <t>1237-1240-1241-1244-1208-1239-1242-1238-1225-1267-1246-1269</t>
  </si>
  <si>
    <t>ΜΠΟΥΡΓΟΣ</t>
  </si>
  <si>
    <t>ΑΙ267753</t>
  </si>
  <si>
    <t>1212-1207-1213-1225-1245-1246-1214-1268-1269-1211-1210-1208-1209-1215</t>
  </si>
  <si>
    <t>ΓΙΑΝΝΑΚΟΥΡΑΣ</t>
  </si>
  <si>
    <t>Χ792004</t>
  </si>
  <si>
    <t>1244-1243-1241-1240-1237-1238-1239-1242-1245-1246</t>
  </si>
  <si>
    <t>ΣΙΔΗΡΟΠΟΥΛΟΣ</t>
  </si>
  <si>
    <t>ΑΜ811281</t>
  </si>
  <si>
    <t>651,2</t>
  </si>
  <si>
    <t>1267-1207-1213-1225-1215-1245-1246</t>
  </si>
  <si>
    <t>ΚΟΥΒΕΛΑΣ</t>
  </si>
  <si>
    <t>ΑΗ284171</t>
  </si>
  <si>
    <t>1268-1214-1208-1269-1212-1211-1210-1225-1213-1245-1215-1209-1246</t>
  </si>
  <si>
    <t>ΚΟΤΣΙΩΡΗΣ</t>
  </si>
  <si>
    <t>Σ986369</t>
  </si>
  <si>
    <t>643,5</t>
  </si>
  <si>
    <t>1235-1246-1267</t>
  </si>
  <si>
    <t>ΘΩΙΔΗΣ</t>
  </si>
  <si>
    <t>ΠΑΡΙΣ</t>
  </si>
  <si>
    <t>ΑΑ339171</t>
  </si>
  <si>
    <t>1244-1225-1246</t>
  </si>
  <si>
    <t>ΜΕΛΑΣ</t>
  </si>
  <si>
    <t>ΠΑΣΧΑΛΗΣ</t>
  </si>
  <si>
    <t>ΑΗ956717</t>
  </si>
  <si>
    <t>ΣΤΑΜΟΥΛΗΣ</t>
  </si>
  <si>
    <t>Π981458</t>
  </si>
  <si>
    <t>1225-1215-1213-1245-1207-1212-1246</t>
  </si>
  <si>
    <t>ΚΑΝΑΛΙΩΤΗΣ</t>
  </si>
  <si>
    <t>ΑΗ278416</t>
  </si>
  <si>
    <t>1269-1239-1238-1267-1225-1244-1243-1227-1236-1270-1246-1203-1208-1237-1240-1241-1242-1224</t>
  </si>
  <si>
    <t>ΘΩΜΑΙΔΗΣ</t>
  </si>
  <si>
    <t>ΑΖ808559</t>
  </si>
  <si>
    <t>1213-1207-1225-1212-1246-1245</t>
  </si>
  <si>
    <t>ΝΕΟΦΥΤΟΣ</t>
  </si>
  <si>
    <t>ΑΒ109651</t>
  </si>
  <si>
    <t>632,5</t>
  </si>
  <si>
    <t>1235-1246</t>
  </si>
  <si>
    <t>ΜΙΧΑΛΟΠΟΥΛΟΣ</t>
  </si>
  <si>
    <t>Π856592</t>
  </si>
  <si>
    <t>1238-1239-1244-1225-1246</t>
  </si>
  <si>
    <t>Χ314375</t>
  </si>
  <si>
    <t>1267-1207-1225-1246-1213-1245-1215-1212</t>
  </si>
  <si>
    <t>ΟΡΜΑΝΗΣ</t>
  </si>
  <si>
    <t>ΑΕ349541</t>
  </si>
  <si>
    <t>ΚΟΥΤΣΕΡΙΜΠΑΣ</t>
  </si>
  <si>
    <t>ΑΓΓΕΛΟΣ ΑΘΑΝΑΣΙΟΣ</t>
  </si>
  <si>
    <t>Χ923014</t>
  </si>
  <si>
    <t>584,1</t>
  </si>
  <si>
    <t>614,1</t>
  </si>
  <si>
    <t>1208-1211-1214-1215-1241-1268-1269-1209-1210-1213-1212-1225-1246-1201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</si>
  <si>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</si>
  <si>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</si>
  <si>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</si>
  <si>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</si>
  <si>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</si>
  <si>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</si>
  <si>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</si>
  <si>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</si>
  <si>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</si>
  <si>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</si>
  <si>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</si>
  <si>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</si>
  <si>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</si>
  <si>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</si>
  <si>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15:ΚΩΔΙΚΟΣ ΕΝΤΟΠΙΟΤΗΤΑΣ</t>
  </si>
  <si>
    <t>16:ΚΩΔ. ΘΕΣΗΣ ΓΙΑ ΤΗΝ ΕΝΤΟΠΙΟΤΗΤΑ</t>
  </si>
  <si>
    <t>17:ΠΟΛΥΤΕΚΝΟΣ Η ΤΕΚΝΟ ΠΟΛΥΤΕΚΝΟΥ Η ΤΡΙΤΕΚΝΟΣ</t>
  </si>
  <si>
    <t>18:ΑΝΑΤΡΟΦΗ ΣΕ ΒΡΕΦΟΚΟΜΕΙΟ/ΟΡΦΑΝΟΤΡΟΦΕΙΟ</t>
  </si>
  <si>
    <t>19:ΑΡΙΘΜΟΣ ΜΗΝΩΝ ΕΙΔΙΚΗΣ ΕΜΠΕΙΡΙΑΣ</t>
  </si>
  <si>
    <t>20:ΜΟΝΑΔΕΣ ΓΙΑ ΤΗΝ ΕΙΔΙΚΗ ΕΜΠΕΙΡΙΑ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</si>
</sst>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18"/>
  <sheetViews>
    <sheetView tabSelected="1" workbookViewId="0"/>
  </sheetViews>
  <sheetFormatPr defaultRowHeight="15" x14ac:dyDescent="0.25"/>
  <sheetData>
    <row r="1" spans="1:28" x14ac:dyDescent="0.25">
      <c r="A1" t="s">
        <v>0</v>
      </c>
    </row>
    <row r="2" spans="1:28" x14ac:dyDescent="0.25">
      <c r="A2" t="s">
        <v>1</v>
      </c>
    </row>
    <row r="3" spans="1:28" x14ac:dyDescent="0.25">
      <c r="A3" t="s">
        <v>2</v>
      </c>
    </row>
    <row r="4" spans="1:28" x14ac:dyDescent="0.25">
      <c r="A4" t="s">
        <v>3</v>
      </c>
    </row>
    <row r="5" spans="1:28" x14ac:dyDescent="0.25">
      <c r="A5" t="s">
        <v>4</v>
      </c>
    </row>
    <row r="7" spans="1:28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>
        <v>20</v>
      </c>
      <c r="AB7" t="s">
        <v>12</v>
      </c>
    </row>
    <row r="8" spans="1:28" x14ac:dyDescent="0.25">
      <c r="A8">
        <v>1</v>
      </c>
      <c r="B8">
        <v>1449</v>
      </c>
      <c r="C8" t="s">
        <v>13</v>
      </c>
      <c r="D8" t="s">
        <v>14</v>
      </c>
      <c r="E8" t="s">
        <v>15</v>
      </c>
      <c r="F8" t="s">
        <v>16</v>
      </c>
      <c r="G8" t="str">
        <f>"200801002153"</f>
        <v>200801002153</v>
      </c>
      <c r="H8">
        <v>726</v>
      </c>
      <c r="I8">
        <v>150</v>
      </c>
      <c r="J8">
        <v>0</v>
      </c>
      <c r="K8">
        <v>0</v>
      </c>
      <c r="L8">
        <v>200</v>
      </c>
      <c r="M8">
        <v>0</v>
      </c>
      <c r="N8">
        <v>70</v>
      </c>
      <c r="O8">
        <v>0</v>
      </c>
      <c r="P8">
        <v>50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X8">
        <v>0</v>
      </c>
      <c r="Y8">
        <v>0</v>
      </c>
      <c r="Z8">
        <v>24</v>
      </c>
      <c r="AA8">
        <v>408</v>
      </c>
      <c r="AB8">
        <v>1604</v>
      </c>
    </row>
    <row r="9" spans="1:28" x14ac:dyDescent="0.25">
      <c r="H9" t="s">
        <v>17</v>
      </c>
    </row>
    <row r="10" spans="1:28" x14ac:dyDescent="0.25">
      <c r="A10">
        <v>2</v>
      </c>
      <c r="B10">
        <v>1032</v>
      </c>
      <c r="C10" t="s">
        <v>18</v>
      </c>
      <c r="D10" t="s">
        <v>19</v>
      </c>
      <c r="E10" t="s">
        <v>20</v>
      </c>
      <c r="F10" t="s">
        <v>21</v>
      </c>
      <c r="G10" t="str">
        <f>"00212263"</f>
        <v>00212263</v>
      </c>
      <c r="H10">
        <v>693</v>
      </c>
      <c r="I10">
        <v>150</v>
      </c>
      <c r="J10">
        <v>0</v>
      </c>
      <c r="K10">
        <v>260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6</v>
      </c>
      <c r="W10">
        <v>1246</v>
      </c>
      <c r="X10">
        <v>0</v>
      </c>
      <c r="Y10">
        <v>0</v>
      </c>
      <c r="Z10">
        <v>24</v>
      </c>
      <c r="AA10">
        <v>408</v>
      </c>
      <c r="AB10">
        <v>1511</v>
      </c>
    </row>
    <row r="11" spans="1:28" x14ac:dyDescent="0.25">
      <c r="H11" t="s">
        <v>22</v>
      </c>
    </row>
    <row r="12" spans="1:28" x14ac:dyDescent="0.25">
      <c r="A12">
        <v>3</v>
      </c>
      <c r="B12">
        <v>3531</v>
      </c>
      <c r="C12" t="s">
        <v>23</v>
      </c>
      <c r="D12" t="s">
        <v>14</v>
      </c>
      <c r="E12" t="s">
        <v>24</v>
      </c>
      <c r="F12" t="s">
        <v>25</v>
      </c>
      <c r="G12" t="str">
        <f>"200801010011"</f>
        <v>200801010011</v>
      </c>
      <c r="H12">
        <v>682</v>
      </c>
      <c r="I12">
        <v>0</v>
      </c>
      <c r="J12">
        <v>0</v>
      </c>
      <c r="K12">
        <v>0</v>
      </c>
      <c r="L12">
        <v>200</v>
      </c>
      <c r="M12">
        <v>0</v>
      </c>
      <c r="N12">
        <v>70</v>
      </c>
      <c r="O12">
        <v>0</v>
      </c>
      <c r="P12">
        <v>70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X12">
        <v>0</v>
      </c>
      <c r="Y12">
        <v>0</v>
      </c>
      <c r="Z12">
        <v>24</v>
      </c>
      <c r="AA12">
        <v>408</v>
      </c>
      <c r="AB12">
        <v>1430</v>
      </c>
    </row>
    <row r="13" spans="1:28" x14ac:dyDescent="0.25">
      <c r="H13" t="s">
        <v>26</v>
      </c>
    </row>
    <row r="14" spans="1:28" x14ac:dyDescent="0.25">
      <c r="A14">
        <v>4</v>
      </c>
      <c r="B14">
        <v>1440</v>
      </c>
      <c r="C14" t="s">
        <v>27</v>
      </c>
      <c r="D14" t="s">
        <v>28</v>
      </c>
      <c r="E14" t="s">
        <v>29</v>
      </c>
      <c r="F14" t="s">
        <v>30</v>
      </c>
      <c r="G14" t="str">
        <f>"00252337"</f>
        <v>00252337</v>
      </c>
      <c r="H14">
        <v>902</v>
      </c>
      <c r="I14">
        <v>150</v>
      </c>
      <c r="J14">
        <v>0</v>
      </c>
      <c r="K14">
        <v>0</v>
      </c>
      <c r="L14">
        <v>0</v>
      </c>
      <c r="M14">
        <v>0</v>
      </c>
      <c r="N14">
        <v>50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X14">
        <v>0</v>
      </c>
      <c r="Y14">
        <v>0</v>
      </c>
      <c r="Z14">
        <v>18</v>
      </c>
      <c r="AA14">
        <v>306</v>
      </c>
      <c r="AB14">
        <v>1408</v>
      </c>
    </row>
    <row r="15" spans="1:28" x14ac:dyDescent="0.25">
      <c r="H15" t="s">
        <v>31</v>
      </c>
    </row>
    <row r="16" spans="1:28" x14ac:dyDescent="0.25">
      <c r="A16">
        <v>5</v>
      </c>
      <c r="B16">
        <v>4700</v>
      </c>
      <c r="C16" t="s">
        <v>32</v>
      </c>
      <c r="D16" t="s">
        <v>33</v>
      </c>
      <c r="E16" t="s">
        <v>34</v>
      </c>
      <c r="F16" t="s">
        <v>35</v>
      </c>
      <c r="G16" t="str">
        <f>"201410007555"</f>
        <v>201410007555</v>
      </c>
      <c r="H16" t="s">
        <v>36</v>
      </c>
      <c r="I16">
        <v>0</v>
      </c>
      <c r="J16">
        <v>0</v>
      </c>
      <c r="K16">
        <v>0</v>
      </c>
      <c r="L16">
        <v>200</v>
      </c>
      <c r="M16">
        <v>0</v>
      </c>
      <c r="N16">
        <v>70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X16">
        <v>0</v>
      </c>
      <c r="Y16">
        <v>0</v>
      </c>
      <c r="Z16">
        <v>24</v>
      </c>
      <c r="AA16">
        <v>408</v>
      </c>
      <c r="AB16" t="s">
        <v>37</v>
      </c>
    </row>
    <row r="17" spans="1:28" x14ac:dyDescent="0.25">
      <c r="H17" t="s">
        <v>38</v>
      </c>
    </row>
    <row r="18" spans="1:28" x14ac:dyDescent="0.25">
      <c r="A18">
        <v>6</v>
      </c>
      <c r="B18">
        <v>4532</v>
      </c>
      <c r="C18" t="s">
        <v>39</v>
      </c>
      <c r="D18" t="s">
        <v>40</v>
      </c>
      <c r="E18" t="s">
        <v>29</v>
      </c>
      <c r="F18" t="s">
        <v>41</v>
      </c>
      <c r="G18" t="str">
        <f>"201409001072"</f>
        <v>201409001072</v>
      </c>
      <c r="H18" t="s">
        <v>42</v>
      </c>
      <c r="I18">
        <v>0</v>
      </c>
      <c r="J18">
        <v>0</v>
      </c>
      <c r="K18">
        <v>0</v>
      </c>
      <c r="L18">
        <v>200</v>
      </c>
      <c r="M18">
        <v>0</v>
      </c>
      <c r="N18">
        <v>70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X18">
        <v>0</v>
      </c>
      <c r="Y18">
        <v>0</v>
      </c>
      <c r="Z18">
        <v>24</v>
      </c>
      <c r="AA18">
        <v>408</v>
      </c>
      <c r="AB18" t="s">
        <v>43</v>
      </c>
    </row>
    <row r="19" spans="1:28" x14ac:dyDescent="0.25">
      <c r="H19" t="s">
        <v>44</v>
      </c>
    </row>
    <row r="20" spans="1:28" x14ac:dyDescent="0.25">
      <c r="A20">
        <v>7</v>
      </c>
      <c r="B20">
        <v>2710</v>
      </c>
      <c r="C20" t="s">
        <v>45</v>
      </c>
      <c r="D20" t="s">
        <v>46</v>
      </c>
      <c r="E20" t="s">
        <v>40</v>
      </c>
      <c r="F20" t="s">
        <v>47</v>
      </c>
      <c r="G20" t="str">
        <f>"200712002381"</f>
        <v>200712002381</v>
      </c>
      <c r="H20">
        <v>682</v>
      </c>
      <c r="I20">
        <v>0</v>
      </c>
      <c r="J20">
        <v>0</v>
      </c>
      <c r="K20">
        <v>0</v>
      </c>
      <c r="L20">
        <v>200</v>
      </c>
      <c r="M20">
        <v>0</v>
      </c>
      <c r="N20">
        <v>50</v>
      </c>
      <c r="O20">
        <v>0</v>
      </c>
      <c r="P20">
        <v>30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X20">
        <v>0</v>
      </c>
      <c r="Y20">
        <v>0</v>
      </c>
      <c r="Z20">
        <v>24</v>
      </c>
      <c r="AA20">
        <v>408</v>
      </c>
      <c r="AB20">
        <v>1370</v>
      </c>
    </row>
    <row r="21" spans="1:28" x14ac:dyDescent="0.25">
      <c r="H21" t="s">
        <v>48</v>
      </c>
    </row>
    <row r="22" spans="1:28" x14ac:dyDescent="0.25">
      <c r="A22">
        <v>8</v>
      </c>
      <c r="B22">
        <v>1937</v>
      </c>
      <c r="C22" t="s">
        <v>49</v>
      </c>
      <c r="D22" t="s">
        <v>50</v>
      </c>
      <c r="E22" t="s">
        <v>51</v>
      </c>
      <c r="F22" t="s">
        <v>52</v>
      </c>
      <c r="G22" t="str">
        <f>"201410007718"</f>
        <v>201410007718</v>
      </c>
      <c r="H22" t="s">
        <v>53</v>
      </c>
      <c r="I22">
        <v>0</v>
      </c>
      <c r="J22">
        <v>0</v>
      </c>
      <c r="K22">
        <v>0</v>
      </c>
      <c r="L22">
        <v>200</v>
      </c>
      <c r="M22">
        <v>0</v>
      </c>
      <c r="N22">
        <v>70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X22">
        <v>0</v>
      </c>
      <c r="Y22">
        <v>0</v>
      </c>
      <c r="Z22">
        <v>24</v>
      </c>
      <c r="AA22">
        <v>408</v>
      </c>
      <c r="AB22" t="s">
        <v>54</v>
      </c>
    </row>
    <row r="23" spans="1:28" x14ac:dyDescent="0.25">
      <c r="H23" t="s">
        <v>55</v>
      </c>
    </row>
    <row r="24" spans="1:28" x14ac:dyDescent="0.25">
      <c r="A24">
        <v>9</v>
      </c>
      <c r="B24">
        <v>9</v>
      </c>
      <c r="C24" t="s">
        <v>56</v>
      </c>
      <c r="D24" t="s">
        <v>57</v>
      </c>
      <c r="E24" t="s">
        <v>24</v>
      </c>
      <c r="F24" t="s">
        <v>58</v>
      </c>
      <c r="G24" t="str">
        <f>"00250551"</f>
        <v>00250551</v>
      </c>
      <c r="H24" t="s">
        <v>59</v>
      </c>
      <c r="I24">
        <v>0</v>
      </c>
      <c r="J24">
        <v>0</v>
      </c>
      <c r="K24">
        <v>0</v>
      </c>
      <c r="L24">
        <v>200</v>
      </c>
      <c r="M24">
        <v>0</v>
      </c>
      <c r="N24">
        <v>30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X24">
        <v>0</v>
      </c>
      <c r="Y24">
        <v>0</v>
      </c>
      <c r="Z24">
        <v>24</v>
      </c>
      <c r="AA24">
        <v>408</v>
      </c>
      <c r="AB24" t="s">
        <v>60</v>
      </c>
    </row>
    <row r="25" spans="1:28" x14ac:dyDescent="0.25">
      <c r="H25" t="s">
        <v>61</v>
      </c>
    </row>
    <row r="26" spans="1:28" x14ac:dyDescent="0.25">
      <c r="A26">
        <v>10</v>
      </c>
      <c r="B26">
        <v>3478</v>
      </c>
      <c r="C26" t="s">
        <v>62</v>
      </c>
      <c r="D26" t="s">
        <v>63</v>
      </c>
      <c r="E26" t="s">
        <v>64</v>
      </c>
      <c r="F26" t="s">
        <v>65</v>
      </c>
      <c r="G26" t="str">
        <f>"201504001685"</f>
        <v>201504001685</v>
      </c>
      <c r="H26" t="s">
        <v>66</v>
      </c>
      <c r="I26">
        <v>150</v>
      </c>
      <c r="J26">
        <v>0</v>
      </c>
      <c r="K26">
        <v>0</v>
      </c>
      <c r="L26">
        <v>0</v>
      </c>
      <c r="M26">
        <v>0</v>
      </c>
      <c r="N26">
        <v>30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X26">
        <v>0</v>
      </c>
      <c r="Y26">
        <v>0</v>
      </c>
      <c r="Z26">
        <v>24</v>
      </c>
      <c r="AA26">
        <v>408</v>
      </c>
      <c r="AB26" t="s">
        <v>67</v>
      </c>
    </row>
    <row r="27" spans="1:28" x14ac:dyDescent="0.25">
      <c r="H27" t="s">
        <v>68</v>
      </c>
    </row>
    <row r="28" spans="1:28" x14ac:dyDescent="0.25">
      <c r="A28">
        <v>11</v>
      </c>
      <c r="B28">
        <v>4558</v>
      </c>
      <c r="C28" t="s">
        <v>69</v>
      </c>
      <c r="D28" t="s">
        <v>70</v>
      </c>
      <c r="E28" t="s">
        <v>29</v>
      </c>
      <c r="F28" t="s">
        <v>71</v>
      </c>
      <c r="G28" t="str">
        <f>"201406017508"</f>
        <v>201406017508</v>
      </c>
      <c r="H28" t="s">
        <v>72</v>
      </c>
      <c r="I28">
        <v>150</v>
      </c>
      <c r="J28">
        <v>0</v>
      </c>
      <c r="K28">
        <v>0</v>
      </c>
      <c r="L28">
        <v>200</v>
      </c>
      <c r="M28">
        <v>30</v>
      </c>
      <c r="N28">
        <v>70</v>
      </c>
      <c r="O28">
        <v>0</v>
      </c>
      <c r="P28">
        <v>0</v>
      </c>
      <c r="Q28">
        <v>70</v>
      </c>
      <c r="R28">
        <v>0</v>
      </c>
      <c r="S28">
        <v>0</v>
      </c>
      <c r="T28">
        <v>0</v>
      </c>
      <c r="U28">
        <v>0</v>
      </c>
      <c r="V28">
        <v>0</v>
      </c>
      <c r="X28">
        <v>2</v>
      </c>
      <c r="Y28">
        <v>0</v>
      </c>
      <c r="Z28">
        <v>0</v>
      </c>
      <c r="AA28">
        <v>0</v>
      </c>
      <c r="AB28" t="s">
        <v>73</v>
      </c>
    </row>
    <row r="29" spans="1:28" x14ac:dyDescent="0.25">
      <c r="H29" t="s">
        <v>74</v>
      </c>
    </row>
    <row r="30" spans="1:28" x14ac:dyDescent="0.25">
      <c r="A30">
        <v>12</v>
      </c>
      <c r="B30">
        <v>5651</v>
      </c>
      <c r="C30" t="s">
        <v>75</v>
      </c>
      <c r="D30" t="s">
        <v>76</v>
      </c>
      <c r="E30" t="s">
        <v>34</v>
      </c>
      <c r="F30" t="s">
        <v>77</v>
      </c>
      <c r="G30" t="str">
        <f>"201409000399"</f>
        <v>201409000399</v>
      </c>
      <c r="H30" t="s">
        <v>78</v>
      </c>
      <c r="I30">
        <v>150</v>
      </c>
      <c r="J30">
        <v>0</v>
      </c>
      <c r="K30">
        <v>0</v>
      </c>
      <c r="L30">
        <v>200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X30">
        <v>0</v>
      </c>
      <c r="Y30">
        <v>0</v>
      </c>
      <c r="Z30">
        <v>0</v>
      </c>
      <c r="AA30">
        <v>0</v>
      </c>
      <c r="AB30" t="s">
        <v>79</v>
      </c>
    </row>
    <row r="31" spans="1:28" x14ac:dyDescent="0.25">
      <c r="H31" t="s">
        <v>80</v>
      </c>
    </row>
    <row r="32" spans="1:28" x14ac:dyDescent="0.25">
      <c r="A32">
        <v>13</v>
      </c>
      <c r="B32">
        <v>4764</v>
      </c>
      <c r="C32" t="s">
        <v>81</v>
      </c>
      <c r="D32" t="s">
        <v>82</v>
      </c>
      <c r="E32" t="s">
        <v>83</v>
      </c>
      <c r="F32" t="s">
        <v>84</v>
      </c>
      <c r="G32" t="str">
        <f>"201410005499"</f>
        <v>201410005499</v>
      </c>
      <c r="H32" t="s">
        <v>85</v>
      </c>
      <c r="I32">
        <v>0</v>
      </c>
      <c r="J32">
        <v>0</v>
      </c>
      <c r="K32">
        <v>0</v>
      </c>
      <c r="L32">
        <v>200</v>
      </c>
      <c r="M32">
        <v>0</v>
      </c>
      <c r="N32">
        <v>70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X32">
        <v>0</v>
      </c>
      <c r="Y32">
        <v>0</v>
      </c>
      <c r="Z32">
        <v>24</v>
      </c>
      <c r="AA32">
        <v>408</v>
      </c>
      <c r="AB32" t="s">
        <v>86</v>
      </c>
    </row>
    <row r="33" spans="1:28" x14ac:dyDescent="0.25">
      <c r="H33" t="s">
        <v>87</v>
      </c>
    </row>
    <row r="34" spans="1:28" x14ac:dyDescent="0.25">
      <c r="A34">
        <v>14</v>
      </c>
      <c r="B34">
        <v>969</v>
      </c>
      <c r="C34" t="s">
        <v>88</v>
      </c>
      <c r="D34" t="s">
        <v>14</v>
      </c>
      <c r="E34" t="s">
        <v>24</v>
      </c>
      <c r="F34" t="s">
        <v>89</v>
      </c>
      <c r="G34" t="str">
        <f>"201412006354"</f>
        <v>201412006354</v>
      </c>
      <c r="H34" t="s">
        <v>90</v>
      </c>
      <c r="I34">
        <v>0</v>
      </c>
      <c r="J34">
        <v>0</v>
      </c>
      <c r="K34">
        <v>0</v>
      </c>
      <c r="L34">
        <v>200</v>
      </c>
      <c r="M34">
        <v>0</v>
      </c>
      <c r="N34">
        <v>30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X34">
        <v>0</v>
      </c>
      <c r="Y34">
        <v>0</v>
      </c>
      <c r="Z34">
        <v>22</v>
      </c>
      <c r="AA34">
        <v>374</v>
      </c>
      <c r="AB34" t="s">
        <v>91</v>
      </c>
    </row>
    <row r="35" spans="1:28" x14ac:dyDescent="0.25">
      <c r="H35" t="s">
        <v>92</v>
      </c>
    </row>
    <row r="36" spans="1:28" x14ac:dyDescent="0.25">
      <c r="A36">
        <v>15</v>
      </c>
      <c r="B36">
        <v>952</v>
      </c>
      <c r="C36" t="s">
        <v>93</v>
      </c>
      <c r="D36" t="s">
        <v>29</v>
      </c>
      <c r="E36" t="s">
        <v>82</v>
      </c>
      <c r="F36" t="s">
        <v>94</v>
      </c>
      <c r="G36" t="str">
        <f>"201406000026"</f>
        <v>201406000026</v>
      </c>
      <c r="H36" t="s">
        <v>95</v>
      </c>
      <c r="I36">
        <v>0</v>
      </c>
      <c r="J36">
        <v>0</v>
      </c>
      <c r="K36">
        <v>0</v>
      </c>
      <c r="L36">
        <v>0</v>
      </c>
      <c r="M36">
        <v>0</v>
      </c>
      <c r="N36">
        <v>50</v>
      </c>
      <c r="O36">
        <v>0</v>
      </c>
      <c r="P36">
        <v>50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X36">
        <v>0</v>
      </c>
      <c r="Y36">
        <v>0</v>
      </c>
      <c r="Z36">
        <v>24</v>
      </c>
      <c r="AA36">
        <v>408</v>
      </c>
      <c r="AB36" t="s">
        <v>96</v>
      </c>
    </row>
    <row r="37" spans="1:28" x14ac:dyDescent="0.25">
      <c r="H37" t="s">
        <v>97</v>
      </c>
    </row>
    <row r="38" spans="1:28" x14ac:dyDescent="0.25">
      <c r="A38">
        <v>16</v>
      </c>
      <c r="B38">
        <v>4266</v>
      </c>
      <c r="C38" t="s">
        <v>98</v>
      </c>
      <c r="D38" t="s">
        <v>99</v>
      </c>
      <c r="E38" t="s">
        <v>100</v>
      </c>
      <c r="F38" t="s">
        <v>101</v>
      </c>
      <c r="G38" t="str">
        <f>"201409007153"</f>
        <v>201409007153</v>
      </c>
      <c r="H38" t="s">
        <v>102</v>
      </c>
      <c r="I38">
        <v>150</v>
      </c>
      <c r="J38">
        <v>0</v>
      </c>
      <c r="K38">
        <v>0</v>
      </c>
      <c r="L38">
        <v>0</v>
      </c>
      <c r="M38">
        <v>0</v>
      </c>
      <c r="N38">
        <v>30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X38">
        <v>0</v>
      </c>
      <c r="Y38">
        <v>0</v>
      </c>
      <c r="Z38">
        <v>24</v>
      </c>
      <c r="AA38">
        <v>408</v>
      </c>
      <c r="AB38" t="s">
        <v>103</v>
      </c>
    </row>
    <row r="39" spans="1:28" x14ac:dyDescent="0.25">
      <c r="H39" t="s">
        <v>104</v>
      </c>
    </row>
    <row r="40" spans="1:28" x14ac:dyDescent="0.25">
      <c r="A40">
        <v>17</v>
      </c>
      <c r="B40">
        <v>2346</v>
      </c>
      <c r="C40" t="s">
        <v>105</v>
      </c>
      <c r="D40" t="s">
        <v>106</v>
      </c>
      <c r="E40" t="s">
        <v>50</v>
      </c>
      <c r="F40" t="s">
        <v>107</v>
      </c>
      <c r="G40" t="str">
        <f>"201409006500"</f>
        <v>201409006500</v>
      </c>
      <c r="H40">
        <v>770</v>
      </c>
      <c r="I40">
        <v>0</v>
      </c>
      <c r="J40">
        <v>0</v>
      </c>
      <c r="K40">
        <v>0</v>
      </c>
      <c r="L40">
        <v>0</v>
      </c>
      <c r="M40">
        <v>0</v>
      </c>
      <c r="N40">
        <v>50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X40">
        <v>0</v>
      </c>
      <c r="Y40">
        <v>0</v>
      </c>
      <c r="Z40">
        <v>24</v>
      </c>
      <c r="AA40">
        <v>408</v>
      </c>
      <c r="AB40">
        <v>1228</v>
      </c>
    </row>
    <row r="41" spans="1:28" x14ac:dyDescent="0.25">
      <c r="H41" t="s">
        <v>108</v>
      </c>
    </row>
    <row r="42" spans="1:28" x14ac:dyDescent="0.25">
      <c r="A42">
        <v>18</v>
      </c>
      <c r="B42">
        <v>1</v>
      </c>
      <c r="C42" t="s">
        <v>109</v>
      </c>
      <c r="D42" t="s">
        <v>33</v>
      </c>
      <c r="E42" t="s">
        <v>34</v>
      </c>
      <c r="F42" t="s">
        <v>110</v>
      </c>
      <c r="G42" t="str">
        <f>"00293620"</f>
        <v>00293620</v>
      </c>
      <c r="H42" t="s">
        <v>111</v>
      </c>
      <c r="I42">
        <v>0</v>
      </c>
      <c r="J42">
        <v>0</v>
      </c>
      <c r="K42">
        <v>0</v>
      </c>
      <c r="L42">
        <v>0</v>
      </c>
      <c r="M42">
        <v>0</v>
      </c>
      <c r="N42">
        <v>30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X42">
        <v>0</v>
      </c>
      <c r="Y42">
        <v>100</v>
      </c>
      <c r="Z42">
        <v>24</v>
      </c>
      <c r="AA42">
        <v>408</v>
      </c>
      <c r="AB42" t="s">
        <v>112</v>
      </c>
    </row>
    <row r="43" spans="1:28" x14ac:dyDescent="0.25">
      <c r="H43" t="s">
        <v>113</v>
      </c>
    </row>
    <row r="44" spans="1:28" x14ac:dyDescent="0.25">
      <c r="A44">
        <v>19</v>
      </c>
      <c r="B44">
        <v>5234</v>
      </c>
      <c r="C44" t="s">
        <v>114</v>
      </c>
      <c r="D44" t="s">
        <v>115</v>
      </c>
      <c r="E44" t="s">
        <v>29</v>
      </c>
      <c r="F44" t="s">
        <v>116</v>
      </c>
      <c r="G44" t="str">
        <f>"201409000519"</f>
        <v>201409000519</v>
      </c>
      <c r="H44">
        <v>781</v>
      </c>
      <c r="I44">
        <v>0</v>
      </c>
      <c r="J44">
        <v>0</v>
      </c>
      <c r="K44">
        <v>0</v>
      </c>
      <c r="L44">
        <v>0</v>
      </c>
      <c r="M44">
        <v>0</v>
      </c>
      <c r="N44">
        <v>30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X44">
        <v>0</v>
      </c>
      <c r="Y44">
        <v>0</v>
      </c>
      <c r="Z44">
        <v>24</v>
      </c>
      <c r="AA44">
        <v>408</v>
      </c>
      <c r="AB44">
        <v>1219</v>
      </c>
    </row>
    <row r="45" spans="1:28" x14ac:dyDescent="0.25">
      <c r="H45" t="s">
        <v>117</v>
      </c>
    </row>
    <row r="46" spans="1:28" x14ac:dyDescent="0.25">
      <c r="A46">
        <v>20</v>
      </c>
      <c r="B46">
        <v>3145</v>
      </c>
      <c r="C46" t="s">
        <v>118</v>
      </c>
      <c r="D46" t="s">
        <v>119</v>
      </c>
      <c r="E46" t="s">
        <v>29</v>
      </c>
      <c r="F46" t="s">
        <v>120</v>
      </c>
      <c r="G46" t="str">
        <f>"201412002215"</f>
        <v>201412002215</v>
      </c>
      <c r="H46">
        <v>759</v>
      </c>
      <c r="I46">
        <v>150</v>
      </c>
      <c r="J46">
        <v>0</v>
      </c>
      <c r="K46">
        <v>0</v>
      </c>
      <c r="L46">
        <v>260</v>
      </c>
      <c r="M46">
        <v>0</v>
      </c>
      <c r="N46">
        <v>50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X46">
        <v>0</v>
      </c>
      <c r="Y46">
        <v>0</v>
      </c>
      <c r="Z46">
        <v>0</v>
      </c>
      <c r="AA46">
        <v>0</v>
      </c>
      <c r="AB46">
        <v>1219</v>
      </c>
    </row>
    <row r="47" spans="1:28" x14ac:dyDescent="0.25">
      <c r="H47" t="s">
        <v>121</v>
      </c>
    </row>
    <row r="48" spans="1:28" x14ac:dyDescent="0.25">
      <c r="A48">
        <v>21</v>
      </c>
      <c r="B48">
        <v>1224</v>
      </c>
      <c r="C48" t="s">
        <v>122</v>
      </c>
      <c r="D48" t="s">
        <v>123</v>
      </c>
      <c r="E48" t="s">
        <v>124</v>
      </c>
      <c r="F48" t="s">
        <v>125</v>
      </c>
      <c r="G48" t="str">
        <f>"201406017587"</f>
        <v>201406017587</v>
      </c>
      <c r="H48">
        <v>748</v>
      </c>
      <c r="I48">
        <v>150</v>
      </c>
      <c r="J48">
        <v>0</v>
      </c>
      <c r="K48">
        <v>0</v>
      </c>
      <c r="L48">
        <v>260</v>
      </c>
      <c r="M48">
        <v>0</v>
      </c>
      <c r="N48">
        <v>30</v>
      </c>
      <c r="O48">
        <v>0</v>
      </c>
      <c r="P48">
        <v>0</v>
      </c>
      <c r="Q48">
        <v>0</v>
      </c>
      <c r="R48">
        <v>30</v>
      </c>
      <c r="S48">
        <v>0</v>
      </c>
      <c r="T48">
        <v>0</v>
      </c>
      <c r="U48">
        <v>0</v>
      </c>
      <c r="V48">
        <v>0</v>
      </c>
      <c r="X48">
        <v>0</v>
      </c>
      <c r="Y48">
        <v>0</v>
      </c>
      <c r="Z48">
        <v>0</v>
      </c>
      <c r="AA48">
        <v>0</v>
      </c>
      <c r="AB48">
        <v>1218</v>
      </c>
    </row>
    <row r="49" spans="1:28" x14ac:dyDescent="0.25">
      <c r="H49" t="s">
        <v>126</v>
      </c>
    </row>
    <row r="50" spans="1:28" x14ac:dyDescent="0.25">
      <c r="A50">
        <v>22</v>
      </c>
      <c r="B50">
        <v>3220</v>
      </c>
      <c r="C50" t="s">
        <v>127</v>
      </c>
      <c r="D50" t="s">
        <v>128</v>
      </c>
      <c r="E50" t="s">
        <v>129</v>
      </c>
      <c r="F50" t="s">
        <v>130</v>
      </c>
      <c r="G50" t="str">
        <f>"200801006959"</f>
        <v>200801006959</v>
      </c>
      <c r="H50" t="s">
        <v>131</v>
      </c>
      <c r="I50">
        <v>0</v>
      </c>
      <c r="J50">
        <v>0</v>
      </c>
      <c r="K50">
        <v>0</v>
      </c>
      <c r="L50">
        <v>260</v>
      </c>
      <c r="M50">
        <v>0</v>
      </c>
      <c r="N50">
        <v>70</v>
      </c>
      <c r="O50">
        <v>70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X50">
        <v>0</v>
      </c>
      <c r="Y50">
        <v>0</v>
      </c>
      <c r="Z50">
        <v>0</v>
      </c>
      <c r="AA50">
        <v>0</v>
      </c>
      <c r="AB50" t="s">
        <v>132</v>
      </c>
    </row>
    <row r="51" spans="1:28" x14ac:dyDescent="0.25">
      <c r="H51" t="s">
        <v>133</v>
      </c>
    </row>
    <row r="52" spans="1:28" x14ac:dyDescent="0.25">
      <c r="A52">
        <v>23</v>
      </c>
      <c r="B52">
        <v>526</v>
      </c>
      <c r="C52" t="s">
        <v>134</v>
      </c>
      <c r="D52" t="s">
        <v>135</v>
      </c>
      <c r="E52" t="s">
        <v>24</v>
      </c>
      <c r="F52" t="s">
        <v>136</v>
      </c>
      <c r="G52" t="str">
        <f>"201005000022"</f>
        <v>201005000022</v>
      </c>
      <c r="H52" t="s">
        <v>137</v>
      </c>
      <c r="I52">
        <v>0</v>
      </c>
      <c r="J52">
        <v>0</v>
      </c>
      <c r="K52">
        <v>0</v>
      </c>
      <c r="L52">
        <v>0</v>
      </c>
      <c r="M52">
        <v>0</v>
      </c>
      <c r="N52">
        <v>30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X52">
        <v>0</v>
      </c>
      <c r="Y52">
        <v>0</v>
      </c>
      <c r="Z52">
        <v>24</v>
      </c>
      <c r="AA52">
        <v>408</v>
      </c>
      <c r="AB52" t="s">
        <v>138</v>
      </c>
    </row>
    <row r="53" spans="1:28" x14ac:dyDescent="0.25">
      <c r="H53" t="s">
        <v>139</v>
      </c>
    </row>
    <row r="54" spans="1:28" x14ac:dyDescent="0.25">
      <c r="A54">
        <v>24</v>
      </c>
      <c r="B54">
        <v>104</v>
      </c>
      <c r="C54" t="s">
        <v>140</v>
      </c>
      <c r="D54" t="s">
        <v>141</v>
      </c>
      <c r="E54" t="s">
        <v>142</v>
      </c>
      <c r="F54" t="s">
        <v>143</v>
      </c>
      <c r="G54" t="str">
        <f>"201504002827"</f>
        <v>201504002827</v>
      </c>
      <c r="H54" t="s">
        <v>144</v>
      </c>
      <c r="I54">
        <v>150</v>
      </c>
      <c r="J54">
        <v>0</v>
      </c>
      <c r="K54">
        <v>0</v>
      </c>
      <c r="L54">
        <v>200</v>
      </c>
      <c r="M54">
        <v>0</v>
      </c>
      <c r="N54">
        <v>50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X54">
        <v>0</v>
      </c>
      <c r="Y54">
        <v>0</v>
      </c>
      <c r="Z54">
        <v>0</v>
      </c>
      <c r="AA54">
        <v>0</v>
      </c>
      <c r="AB54" t="s">
        <v>145</v>
      </c>
    </row>
    <row r="55" spans="1:28" x14ac:dyDescent="0.25">
      <c r="H55" t="s">
        <v>146</v>
      </c>
    </row>
    <row r="56" spans="1:28" x14ac:dyDescent="0.25">
      <c r="A56">
        <v>25</v>
      </c>
      <c r="B56">
        <v>421</v>
      </c>
      <c r="C56" t="s">
        <v>147</v>
      </c>
      <c r="D56" t="s">
        <v>24</v>
      </c>
      <c r="E56" t="s">
        <v>29</v>
      </c>
      <c r="F56" t="s">
        <v>148</v>
      </c>
      <c r="G56" t="str">
        <f>"00153479"</f>
        <v>00153479</v>
      </c>
      <c r="H56" t="s">
        <v>149</v>
      </c>
      <c r="I56">
        <v>150</v>
      </c>
      <c r="J56">
        <v>0</v>
      </c>
      <c r="K56">
        <v>0</v>
      </c>
      <c r="L56">
        <v>200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X56">
        <v>0</v>
      </c>
      <c r="Y56">
        <v>0</v>
      </c>
      <c r="Z56">
        <v>0</v>
      </c>
      <c r="AA56">
        <v>0</v>
      </c>
      <c r="AB56" t="s">
        <v>150</v>
      </c>
    </row>
    <row r="57" spans="1:28" x14ac:dyDescent="0.25">
      <c r="H57" t="s">
        <v>151</v>
      </c>
    </row>
    <row r="58" spans="1:28" x14ac:dyDescent="0.25">
      <c r="A58">
        <v>26</v>
      </c>
      <c r="B58">
        <v>3089</v>
      </c>
      <c r="C58" t="s">
        <v>152</v>
      </c>
      <c r="D58" t="s">
        <v>153</v>
      </c>
      <c r="E58" t="s">
        <v>24</v>
      </c>
      <c r="F58" t="s">
        <v>154</v>
      </c>
      <c r="G58" t="str">
        <f>"201504003911"</f>
        <v>201504003911</v>
      </c>
      <c r="H58">
        <v>759</v>
      </c>
      <c r="I58">
        <v>0</v>
      </c>
      <c r="J58">
        <v>0</v>
      </c>
      <c r="K58">
        <v>0</v>
      </c>
      <c r="L58">
        <v>0</v>
      </c>
      <c r="M58">
        <v>0</v>
      </c>
      <c r="N58">
        <v>30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X58">
        <v>0</v>
      </c>
      <c r="Y58">
        <v>0</v>
      </c>
      <c r="Z58">
        <v>24</v>
      </c>
      <c r="AA58">
        <v>408</v>
      </c>
      <c r="AB58">
        <v>1197</v>
      </c>
    </row>
    <row r="59" spans="1:28" x14ac:dyDescent="0.25">
      <c r="H59" t="s">
        <v>155</v>
      </c>
    </row>
    <row r="60" spans="1:28" x14ac:dyDescent="0.25">
      <c r="A60">
        <v>27</v>
      </c>
      <c r="B60">
        <v>2560</v>
      </c>
      <c r="C60" t="s">
        <v>156</v>
      </c>
      <c r="D60" t="s">
        <v>157</v>
      </c>
      <c r="E60" t="s">
        <v>34</v>
      </c>
      <c r="F60" t="s">
        <v>158</v>
      </c>
      <c r="G60" t="str">
        <f>"201511014595"</f>
        <v>201511014595</v>
      </c>
      <c r="H60">
        <v>715</v>
      </c>
      <c r="I60">
        <v>0</v>
      </c>
      <c r="J60">
        <v>0</v>
      </c>
      <c r="K60">
        <v>0</v>
      </c>
      <c r="L60">
        <v>0</v>
      </c>
      <c r="M60">
        <v>0</v>
      </c>
      <c r="N60">
        <v>70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X60">
        <v>0</v>
      </c>
      <c r="Y60">
        <v>0</v>
      </c>
      <c r="Z60">
        <v>24</v>
      </c>
      <c r="AA60">
        <v>408</v>
      </c>
      <c r="AB60">
        <v>1193</v>
      </c>
    </row>
    <row r="61" spans="1:28" x14ac:dyDescent="0.25">
      <c r="H61" t="s">
        <v>159</v>
      </c>
    </row>
    <row r="62" spans="1:28" x14ac:dyDescent="0.25">
      <c r="A62">
        <v>28</v>
      </c>
      <c r="B62">
        <v>916</v>
      </c>
      <c r="C62" t="s">
        <v>160</v>
      </c>
      <c r="D62" t="s">
        <v>161</v>
      </c>
      <c r="E62" t="s">
        <v>29</v>
      </c>
      <c r="F62" t="s">
        <v>162</v>
      </c>
      <c r="G62" t="str">
        <f>"201504005345"</f>
        <v>201504005345</v>
      </c>
      <c r="H62" t="s">
        <v>163</v>
      </c>
      <c r="I62">
        <v>0</v>
      </c>
      <c r="J62">
        <v>0</v>
      </c>
      <c r="K62">
        <v>0</v>
      </c>
      <c r="L62">
        <v>0</v>
      </c>
      <c r="M62">
        <v>0</v>
      </c>
      <c r="N62">
        <v>30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X62">
        <v>0</v>
      </c>
      <c r="Y62">
        <v>0</v>
      </c>
      <c r="Z62">
        <v>24</v>
      </c>
      <c r="AA62">
        <v>408</v>
      </c>
      <c r="AB62" t="s">
        <v>164</v>
      </c>
    </row>
    <row r="63" spans="1:28" x14ac:dyDescent="0.25">
      <c r="H63" t="s">
        <v>165</v>
      </c>
    </row>
    <row r="64" spans="1:28" x14ac:dyDescent="0.25">
      <c r="A64">
        <v>29</v>
      </c>
      <c r="B64">
        <v>622</v>
      </c>
      <c r="C64" t="s">
        <v>166</v>
      </c>
      <c r="D64" t="s">
        <v>167</v>
      </c>
      <c r="E64" t="s">
        <v>40</v>
      </c>
      <c r="F64" t="s">
        <v>168</v>
      </c>
      <c r="G64" t="str">
        <f>"00011504"</f>
        <v>00011504</v>
      </c>
      <c r="H64" t="s">
        <v>169</v>
      </c>
      <c r="I64">
        <v>0</v>
      </c>
      <c r="J64">
        <v>0</v>
      </c>
      <c r="K64">
        <v>0</v>
      </c>
      <c r="L64">
        <v>0</v>
      </c>
      <c r="M64">
        <v>0</v>
      </c>
      <c r="N64">
        <v>30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X64">
        <v>0</v>
      </c>
      <c r="Y64">
        <v>0</v>
      </c>
      <c r="Z64">
        <v>24</v>
      </c>
      <c r="AA64">
        <v>408</v>
      </c>
      <c r="AB64" t="s">
        <v>170</v>
      </c>
    </row>
    <row r="65" spans="1:28" x14ac:dyDescent="0.25">
      <c r="H65" t="s">
        <v>171</v>
      </c>
    </row>
    <row r="66" spans="1:28" x14ac:dyDescent="0.25">
      <c r="A66">
        <v>30</v>
      </c>
      <c r="B66">
        <v>3858</v>
      </c>
      <c r="C66" t="s">
        <v>172</v>
      </c>
      <c r="D66" t="s">
        <v>29</v>
      </c>
      <c r="E66" t="s">
        <v>157</v>
      </c>
      <c r="F66" t="s">
        <v>173</v>
      </c>
      <c r="G66" t="str">
        <f>"00291939"</f>
        <v>00291939</v>
      </c>
      <c r="H66" t="s">
        <v>174</v>
      </c>
      <c r="I66">
        <v>0</v>
      </c>
      <c r="J66">
        <v>0</v>
      </c>
      <c r="K66">
        <v>0</v>
      </c>
      <c r="L66">
        <v>0</v>
      </c>
      <c r="M66">
        <v>0</v>
      </c>
      <c r="N66">
        <v>50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X66">
        <v>1</v>
      </c>
      <c r="Y66">
        <v>0</v>
      </c>
      <c r="Z66">
        <v>24</v>
      </c>
      <c r="AA66">
        <v>408</v>
      </c>
      <c r="AB66" t="s">
        <v>175</v>
      </c>
    </row>
    <row r="67" spans="1:28" x14ac:dyDescent="0.25">
      <c r="H67" t="s">
        <v>176</v>
      </c>
    </row>
    <row r="68" spans="1:28" x14ac:dyDescent="0.25">
      <c r="A68">
        <v>31</v>
      </c>
      <c r="B68">
        <v>2131</v>
      </c>
      <c r="C68" t="s">
        <v>177</v>
      </c>
      <c r="D68" t="s">
        <v>83</v>
      </c>
      <c r="E68" t="s">
        <v>178</v>
      </c>
      <c r="F68" t="s">
        <v>179</v>
      </c>
      <c r="G68" t="str">
        <f>"201504005402"</f>
        <v>201504005402</v>
      </c>
      <c r="H68">
        <v>704</v>
      </c>
      <c r="I68">
        <v>0</v>
      </c>
      <c r="J68">
        <v>0</v>
      </c>
      <c r="K68">
        <v>0</v>
      </c>
      <c r="L68">
        <v>0</v>
      </c>
      <c r="M68">
        <v>0</v>
      </c>
      <c r="N68">
        <v>30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X68">
        <v>2</v>
      </c>
      <c r="Y68">
        <v>0</v>
      </c>
      <c r="Z68">
        <v>24</v>
      </c>
      <c r="AA68">
        <v>408</v>
      </c>
      <c r="AB68">
        <v>1142</v>
      </c>
    </row>
    <row r="69" spans="1:28" x14ac:dyDescent="0.25">
      <c r="H69" t="s">
        <v>180</v>
      </c>
    </row>
    <row r="70" spans="1:28" x14ac:dyDescent="0.25">
      <c r="A70">
        <v>32</v>
      </c>
      <c r="B70">
        <v>433</v>
      </c>
      <c r="C70" t="s">
        <v>181</v>
      </c>
      <c r="D70" t="s">
        <v>182</v>
      </c>
      <c r="E70" t="s">
        <v>157</v>
      </c>
      <c r="F70" t="s">
        <v>183</v>
      </c>
      <c r="G70" t="str">
        <f>"200801000389"</f>
        <v>200801000389</v>
      </c>
      <c r="H70" t="s">
        <v>36</v>
      </c>
      <c r="I70">
        <v>150</v>
      </c>
      <c r="J70">
        <v>0</v>
      </c>
      <c r="K70">
        <v>0</v>
      </c>
      <c r="L70">
        <v>200</v>
      </c>
      <c r="M70">
        <v>0</v>
      </c>
      <c r="N70">
        <v>70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X70">
        <v>0</v>
      </c>
      <c r="Y70">
        <v>0</v>
      </c>
      <c r="Z70">
        <v>0</v>
      </c>
      <c r="AA70">
        <v>0</v>
      </c>
      <c r="AB70" t="s">
        <v>184</v>
      </c>
    </row>
    <row r="71" spans="1:28" x14ac:dyDescent="0.25">
      <c r="H71" t="s">
        <v>185</v>
      </c>
    </row>
    <row r="72" spans="1:28" x14ac:dyDescent="0.25">
      <c r="A72">
        <v>33</v>
      </c>
      <c r="B72">
        <v>634</v>
      </c>
      <c r="C72" t="s">
        <v>186</v>
      </c>
      <c r="D72" t="s">
        <v>24</v>
      </c>
      <c r="E72" t="s">
        <v>187</v>
      </c>
      <c r="F72" t="s">
        <v>188</v>
      </c>
      <c r="G72" t="str">
        <f>"00021241"</f>
        <v>00021241</v>
      </c>
      <c r="H72" t="s">
        <v>189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X72">
        <v>0</v>
      </c>
      <c r="Y72">
        <v>0</v>
      </c>
      <c r="Z72">
        <v>24</v>
      </c>
      <c r="AA72">
        <v>408</v>
      </c>
      <c r="AB72" t="s">
        <v>190</v>
      </c>
    </row>
    <row r="73" spans="1:28" x14ac:dyDescent="0.25">
      <c r="H73" t="s">
        <v>191</v>
      </c>
    </row>
    <row r="74" spans="1:28" x14ac:dyDescent="0.25">
      <c r="A74">
        <v>34</v>
      </c>
      <c r="B74">
        <v>602</v>
      </c>
      <c r="C74" t="s">
        <v>192</v>
      </c>
      <c r="D74" t="s">
        <v>40</v>
      </c>
      <c r="E74" t="s">
        <v>157</v>
      </c>
      <c r="F74" t="s">
        <v>193</v>
      </c>
      <c r="G74" t="str">
        <f>"201402006871"</f>
        <v>201402006871</v>
      </c>
      <c r="H74">
        <v>660</v>
      </c>
      <c r="I74">
        <v>0</v>
      </c>
      <c r="J74">
        <v>0</v>
      </c>
      <c r="K74">
        <v>0</v>
      </c>
      <c r="L74">
        <v>0</v>
      </c>
      <c r="M74">
        <v>0</v>
      </c>
      <c r="N74">
        <v>30</v>
      </c>
      <c r="O74">
        <v>0</v>
      </c>
      <c r="P74">
        <v>0</v>
      </c>
      <c r="Q74">
        <v>0</v>
      </c>
      <c r="R74">
        <v>0</v>
      </c>
      <c r="S74">
        <v>50</v>
      </c>
      <c r="T74">
        <v>0</v>
      </c>
      <c r="U74">
        <v>0</v>
      </c>
      <c r="V74">
        <v>0</v>
      </c>
      <c r="X74">
        <v>0</v>
      </c>
      <c r="Y74">
        <v>0</v>
      </c>
      <c r="Z74">
        <v>23</v>
      </c>
      <c r="AA74">
        <v>391</v>
      </c>
      <c r="AB74">
        <v>1131</v>
      </c>
    </row>
    <row r="75" spans="1:28" x14ac:dyDescent="0.25">
      <c r="H75" t="s">
        <v>194</v>
      </c>
    </row>
    <row r="76" spans="1:28" x14ac:dyDescent="0.25">
      <c r="A76">
        <v>35</v>
      </c>
      <c r="B76">
        <v>2977</v>
      </c>
      <c r="C76" t="s">
        <v>195</v>
      </c>
      <c r="D76" t="s">
        <v>28</v>
      </c>
      <c r="E76" t="s">
        <v>196</v>
      </c>
      <c r="F76" t="s">
        <v>197</v>
      </c>
      <c r="G76" t="str">
        <f>"201503000553"</f>
        <v>201503000553</v>
      </c>
      <c r="H76">
        <v>671</v>
      </c>
      <c r="I76">
        <v>0</v>
      </c>
      <c r="J76">
        <v>0</v>
      </c>
      <c r="K76">
        <v>0</v>
      </c>
      <c r="L76">
        <v>0</v>
      </c>
      <c r="M76">
        <v>100</v>
      </c>
      <c r="N76">
        <v>70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X76">
        <v>0</v>
      </c>
      <c r="Y76">
        <v>0</v>
      </c>
      <c r="Z76">
        <v>17</v>
      </c>
      <c r="AA76">
        <v>289</v>
      </c>
      <c r="AB76">
        <v>1130</v>
      </c>
    </row>
    <row r="77" spans="1:28" x14ac:dyDescent="0.25">
      <c r="H77" t="s">
        <v>198</v>
      </c>
    </row>
    <row r="78" spans="1:28" x14ac:dyDescent="0.25">
      <c r="A78">
        <v>36</v>
      </c>
      <c r="B78">
        <v>5520</v>
      </c>
      <c r="C78" t="s">
        <v>199</v>
      </c>
      <c r="D78" t="s">
        <v>200</v>
      </c>
      <c r="E78" t="s">
        <v>24</v>
      </c>
      <c r="F78" t="s">
        <v>201</v>
      </c>
      <c r="G78" t="str">
        <f>"00287328"</f>
        <v>00287328</v>
      </c>
      <c r="H78">
        <v>792</v>
      </c>
      <c r="I78">
        <v>0</v>
      </c>
      <c r="J78">
        <v>0</v>
      </c>
      <c r="K78">
        <v>0</v>
      </c>
      <c r="L78">
        <v>0</v>
      </c>
      <c r="M78">
        <v>0</v>
      </c>
      <c r="N78">
        <v>30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X78">
        <v>0</v>
      </c>
      <c r="Y78">
        <v>0</v>
      </c>
      <c r="Z78">
        <v>18</v>
      </c>
      <c r="AA78">
        <v>306</v>
      </c>
      <c r="AB78">
        <v>1128</v>
      </c>
    </row>
    <row r="79" spans="1:28" x14ac:dyDescent="0.25">
      <c r="H79" t="s">
        <v>202</v>
      </c>
    </row>
    <row r="80" spans="1:28" x14ac:dyDescent="0.25">
      <c r="A80">
        <v>37</v>
      </c>
      <c r="B80">
        <v>5668</v>
      </c>
      <c r="C80" t="s">
        <v>203</v>
      </c>
      <c r="D80" t="s">
        <v>157</v>
      </c>
      <c r="E80" t="s">
        <v>24</v>
      </c>
      <c r="F80" t="s">
        <v>204</v>
      </c>
      <c r="G80" t="str">
        <f>"201406016348"</f>
        <v>201406016348</v>
      </c>
      <c r="H80" t="s">
        <v>205</v>
      </c>
      <c r="I80">
        <v>150</v>
      </c>
      <c r="J80">
        <v>0</v>
      </c>
      <c r="K80">
        <v>0</v>
      </c>
      <c r="L80">
        <v>200</v>
      </c>
      <c r="M80">
        <v>0</v>
      </c>
      <c r="N80">
        <v>70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X80">
        <v>0</v>
      </c>
      <c r="Y80">
        <v>0</v>
      </c>
      <c r="Z80">
        <v>2</v>
      </c>
      <c r="AA80">
        <v>34</v>
      </c>
      <c r="AB80" t="s">
        <v>206</v>
      </c>
    </row>
    <row r="81" spans="1:28" x14ac:dyDescent="0.25">
      <c r="H81" t="s">
        <v>74</v>
      </c>
    </row>
    <row r="82" spans="1:28" x14ac:dyDescent="0.25">
      <c r="A82">
        <v>38</v>
      </c>
      <c r="B82">
        <v>5350</v>
      </c>
      <c r="C82" t="s">
        <v>207</v>
      </c>
      <c r="D82" t="s">
        <v>208</v>
      </c>
      <c r="E82" t="s">
        <v>40</v>
      </c>
      <c r="F82" t="s">
        <v>209</v>
      </c>
      <c r="G82" t="str">
        <f>"201504004674"</f>
        <v>201504004674</v>
      </c>
      <c r="H82" t="s">
        <v>210</v>
      </c>
      <c r="I82">
        <v>0</v>
      </c>
      <c r="J82">
        <v>0</v>
      </c>
      <c r="K82">
        <v>0</v>
      </c>
      <c r="L82">
        <v>200</v>
      </c>
      <c r="M82">
        <v>0</v>
      </c>
      <c r="N82">
        <v>70</v>
      </c>
      <c r="O82">
        <v>0</v>
      </c>
      <c r="P82">
        <v>50</v>
      </c>
      <c r="Q82">
        <v>0</v>
      </c>
      <c r="R82">
        <v>30</v>
      </c>
      <c r="S82">
        <v>0</v>
      </c>
      <c r="T82">
        <v>0</v>
      </c>
      <c r="U82">
        <v>0</v>
      </c>
      <c r="V82">
        <v>0</v>
      </c>
      <c r="X82">
        <v>0</v>
      </c>
      <c r="Y82">
        <v>0</v>
      </c>
      <c r="Z82">
        <v>0</v>
      </c>
      <c r="AA82">
        <v>0</v>
      </c>
      <c r="AB82" t="s">
        <v>211</v>
      </c>
    </row>
    <row r="83" spans="1:28" x14ac:dyDescent="0.25">
      <c r="H83" t="s">
        <v>212</v>
      </c>
    </row>
    <row r="84" spans="1:28" x14ac:dyDescent="0.25">
      <c r="A84">
        <v>39</v>
      </c>
      <c r="B84">
        <v>599</v>
      </c>
      <c r="C84" t="s">
        <v>213</v>
      </c>
      <c r="D84" t="s">
        <v>40</v>
      </c>
      <c r="E84" t="s">
        <v>214</v>
      </c>
      <c r="F84" t="s">
        <v>215</v>
      </c>
      <c r="G84" t="str">
        <f>"00077451"</f>
        <v>00077451</v>
      </c>
      <c r="H84" t="s">
        <v>216</v>
      </c>
      <c r="I84">
        <v>0</v>
      </c>
      <c r="J84">
        <v>0</v>
      </c>
      <c r="K84">
        <v>0</v>
      </c>
      <c r="L84">
        <v>0</v>
      </c>
      <c r="M84">
        <v>0</v>
      </c>
      <c r="N84">
        <v>30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X84">
        <v>0</v>
      </c>
      <c r="Y84">
        <v>0</v>
      </c>
      <c r="Z84">
        <v>24</v>
      </c>
      <c r="AA84">
        <v>408</v>
      </c>
      <c r="AB84" t="s">
        <v>211</v>
      </c>
    </row>
    <row r="85" spans="1:28" x14ac:dyDescent="0.25">
      <c r="H85" t="s">
        <v>217</v>
      </c>
    </row>
    <row r="86" spans="1:28" x14ac:dyDescent="0.25">
      <c r="A86">
        <v>40</v>
      </c>
      <c r="B86">
        <v>2150</v>
      </c>
      <c r="C86" t="s">
        <v>218</v>
      </c>
      <c r="D86" t="s">
        <v>128</v>
      </c>
      <c r="E86" t="s">
        <v>40</v>
      </c>
      <c r="F86" t="s">
        <v>219</v>
      </c>
      <c r="G86" t="str">
        <f>"201504005403"</f>
        <v>201504005403</v>
      </c>
      <c r="H86">
        <v>682</v>
      </c>
      <c r="I86">
        <v>0</v>
      </c>
      <c r="J86">
        <v>0</v>
      </c>
      <c r="K86">
        <v>0</v>
      </c>
      <c r="L86">
        <v>0</v>
      </c>
      <c r="M86">
        <v>0</v>
      </c>
      <c r="N86">
        <v>30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X86">
        <v>2</v>
      </c>
      <c r="Y86">
        <v>0</v>
      </c>
      <c r="Z86">
        <v>24</v>
      </c>
      <c r="AA86">
        <v>408</v>
      </c>
      <c r="AB86">
        <v>1120</v>
      </c>
    </row>
    <row r="87" spans="1:28" x14ac:dyDescent="0.25">
      <c r="H87" t="s">
        <v>220</v>
      </c>
    </row>
    <row r="88" spans="1:28" x14ac:dyDescent="0.25">
      <c r="A88">
        <v>41</v>
      </c>
      <c r="B88">
        <v>4466</v>
      </c>
      <c r="C88" t="s">
        <v>221</v>
      </c>
      <c r="D88" t="s">
        <v>29</v>
      </c>
      <c r="E88" t="s">
        <v>34</v>
      </c>
      <c r="F88" t="s">
        <v>222</v>
      </c>
      <c r="G88" t="str">
        <f>"201410008467"</f>
        <v>201410008467</v>
      </c>
      <c r="H88" t="s">
        <v>223</v>
      </c>
      <c r="I88">
        <v>0</v>
      </c>
      <c r="J88">
        <v>0</v>
      </c>
      <c r="K88">
        <v>0</v>
      </c>
      <c r="L88">
        <v>0</v>
      </c>
      <c r="M88">
        <v>0</v>
      </c>
      <c r="N88">
        <v>30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X88">
        <v>0</v>
      </c>
      <c r="Y88">
        <v>0</v>
      </c>
      <c r="Z88">
        <v>24</v>
      </c>
      <c r="AA88">
        <v>408</v>
      </c>
      <c r="AB88" t="s">
        <v>224</v>
      </c>
    </row>
    <row r="89" spans="1:28" x14ac:dyDescent="0.25">
      <c r="H89" t="s">
        <v>225</v>
      </c>
    </row>
    <row r="90" spans="1:28" x14ac:dyDescent="0.25">
      <c r="A90">
        <v>42</v>
      </c>
      <c r="B90">
        <v>487</v>
      </c>
      <c r="C90" t="s">
        <v>226</v>
      </c>
      <c r="D90" t="s">
        <v>227</v>
      </c>
      <c r="E90" t="s">
        <v>228</v>
      </c>
      <c r="F90" t="s">
        <v>229</v>
      </c>
      <c r="G90" t="str">
        <f>"201502002952"</f>
        <v>201502002952</v>
      </c>
      <c r="H90" t="s">
        <v>230</v>
      </c>
      <c r="I90">
        <v>0</v>
      </c>
      <c r="J90">
        <v>0</v>
      </c>
      <c r="K90">
        <v>0</v>
      </c>
      <c r="L90">
        <v>0</v>
      </c>
      <c r="M90">
        <v>0</v>
      </c>
      <c r="N90">
        <v>30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X90">
        <v>0</v>
      </c>
      <c r="Y90">
        <v>0</v>
      </c>
      <c r="Z90">
        <v>24</v>
      </c>
      <c r="AA90">
        <v>408</v>
      </c>
      <c r="AB90" t="s">
        <v>231</v>
      </c>
    </row>
    <row r="91" spans="1:28" x14ac:dyDescent="0.25">
      <c r="H91" t="s">
        <v>232</v>
      </c>
    </row>
    <row r="92" spans="1:28" x14ac:dyDescent="0.25">
      <c r="A92">
        <v>43</v>
      </c>
      <c r="B92">
        <v>830</v>
      </c>
      <c r="C92" t="s">
        <v>233</v>
      </c>
      <c r="D92" t="s">
        <v>234</v>
      </c>
      <c r="E92" t="s">
        <v>83</v>
      </c>
      <c r="F92" t="s">
        <v>235</v>
      </c>
      <c r="G92" t="str">
        <f>"201412001975"</f>
        <v>201412001975</v>
      </c>
      <c r="H92" t="s">
        <v>236</v>
      </c>
      <c r="I92">
        <v>150</v>
      </c>
      <c r="J92">
        <v>0</v>
      </c>
      <c r="K92">
        <v>0</v>
      </c>
      <c r="L92">
        <v>200</v>
      </c>
      <c r="M92">
        <v>0</v>
      </c>
      <c r="N92">
        <v>70</v>
      </c>
      <c r="O92">
        <v>50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X92">
        <v>0</v>
      </c>
      <c r="Y92">
        <v>0</v>
      </c>
      <c r="Z92">
        <v>0</v>
      </c>
      <c r="AA92">
        <v>0</v>
      </c>
      <c r="AB92" t="s">
        <v>237</v>
      </c>
    </row>
    <row r="93" spans="1:28" x14ac:dyDescent="0.25">
      <c r="H93" t="s">
        <v>238</v>
      </c>
    </row>
    <row r="94" spans="1:28" x14ac:dyDescent="0.25">
      <c r="A94">
        <v>44</v>
      </c>
      <c r="B94">
        <v>4869</v>
      </c>
      <c r="C94" t="s">
        <v>239</v>
      </c>
      <c r="D94" t="s">
        <v>240</v>
      </c>
      <c r="E94" t="s">
        <v>83</v>
      </c>
      <c r="F94" t="s">
        <v>241</v>
      </c>
      <c r="G94" t="str">
        <f>"00328752"</f>
        <v>00328752</v>
      </c>
      <c r="H94" t="s">
        <v>242</v>
      </c>
      <c r="I94">
        <v>0</v>
      </c>
      <c r="J94">
        <v>0</v>
      </c>
      <c r="K94">
        <v>0</v>
      </c>
      <c r="L94">
        <v>0</v>
      </c>
      <c r="M94">
        <v>0</v>
      </c>
      <c r="N94">
        <v>30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X94">
        <v>0</v>
      </c>
      <c r="Y94">
        <v>0</v>
      </c>
      <c r="Z94">
        <v>24</v>
      </c>
      <c r="AA94">
        <v>408</v>
      </c>
      <c r="AB94" t="s">
        <v>243</v>
      </c>
    </row>
    <row r="95" spans="1:28" x14ac:dyDescent="0.25">
      <c r="H95" t="s">
        <v>244</v>
      </c>
    </row>
    <row r="96" spans="1:28" x14ac:dyDescent="0.25">
      <c r="A96">
        <v>45</v>
      </c>
      <c r="B96">
        <v>5436</v>
      </c>
      <c r="C96" t="s">
        <v>245</v>
      </c>
      <c r="D96" t="s">
        <v>24</v>
      </c>
      <c r="E96" t="s">
        <v>29</v>
      </c>
      <c r="F96" t="s">
        <v>246</v>
      </c>
      <c r="G96" t="str">
        <f>"201409000818"</f>
        <v>201409000818</v>
      </c>
      <c r="H96">
        <v>792</v>
      </c>
      <c r="I96">
        <v>0</v>
      </c>
      <c r="J96">
        <v>0</v>
      </c>
      <c r="K96">
        <v>0</v>
      </c>
      <c r="L96">
        <v>200</v>
      </c>
      <c r="M96">
        <v>0</v>
      </c>
      <c r="N96">
        <v>70</v>
      </c>
      <c r="O96">
        <v>0</v>
      </c>
      <c r="P96">
        <v>0</v>
      </c>
      <c r="Q96">
        <v>0</v>
      </c>
      <c r="R96">
        <v>30</v>
      </c>
      <c r="S96">
        <v>0</v>
      </c>
      <c r="T96">
        <v>0</v>
      </c>
      <c r="U96">
        <v>0</v>
      </c>
      <c r="V96">
        <v>0</v>
      </c>
      <c r="X96">
        <v>0</v>
      </c>
      <c r="Y96">
        <v>0</v>
      </c>
      <c r="Z96">
        <v>0</v>
      </c>
      <c r="AA96">
        <v>0</v>
      </c>
      <c r="AB96">
        <v>1092</v>
      </c>
    </row>
    <row r="97" spans="1:28" x14ac:dyDescent="0.25">
      <c r="H97" t="s">
        <v>247</v>
      </c>
    </row>
    <row r="98" spans="1:28" x14ac:dyDescent="0.25">
      <c r="A98">
        <v>46</v>
      </c>
      <c r="B98">
        <v>7</v>
      </c>
      <c r="C98" t="s">
        <v>248</v>
      </c>
      <c r="D98" t="s">
        <v>249</v>
      </c>
      <c r="E98" t="s">
        <v>83</v>
      </c>
      <c r="F98" t="s">
        <v>250</v>
      </c>
      <c r="G98" t="str">
        <f>"201402011299"</f>
        <v>201402011299</v>
      </c>
      <c r="H98">
        <v>649</v>
      </c>
      <c r="I98">
        <v>0</v>
      </c>
      <c r="J98">
        <v>0</v>
      </c>
      <c r="K98">
        <v>0</v>
      </c>
      <c r="L98">
        <v>0</v>
      </c>
      <c r="M98">
        <v>0</v>
      </c>
      <c r="N98">
        <v>30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X98">
        <v>1</v>
      </c>
      <c r="Y98">
        <v>0</v>
      </c>
      <c r="Z98">
        <v>24</v>
      </c>
      <c r="AA98">
        <v>408</v>
      </c>
      <c r="AB98">
        <v>1087</v>
      </c>
    </row>
    <row r="99" spans="1:28" x14ac:dyDescent="0.25">
      <c r="H99" t="s">
        <v>251</v>
      </c>
    </row>
    <row r="100" spans="1:28" x14ac:dyDescent="0.25">
      <c r="A100">
        <v>47</v>
      </c>
      <c r="B100">
        <v>1472</v>
      </c>
      <c r="C100" t="s">
        <v>252</v>
      </c>
      <c r="D100" t="s">
        <v>33</v>
      </c>
      <c r="E100" t="s">
        <v>135</v>
      </c>
      <c r="F100" t="s">
        <v>253</v>
      </c>
      <c r="G100" t="str">
        <f>"00255676"</f>
        <v>00255676</v>
      </c>
      <c r="H100">
        <v>902</v>
      </c>
      <c r="I100">
        <v>150</v>
      </c>
      <c r="J100">
        <v>0</v>
      </c>
      <c r="K100">
        <v>0</v>
      </c>
      <c r="L100">
        <v>0</v>
      </c>
      <c r="M100">
        <v>0</v>
      </c>
      <c r="N100">
        <v>30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X100">
        <v>0</v>
      </c>
      <c r="Y100">
        <v>0</v>
      </c>
      <c r="Z100">
        <v>0</v>
      </c>
      <c r="AA100">
        <v>0</v>
      </c>
      <c r="AB100">
        <v>1082</v>
      </c>
    </row>
    <row r="101" spans="1:28" x14ac:dyDescent="0.25">
      <c r="H101" t="s">
        <v>254</v>
      </c>
    </row>
    <row r="102" spans="1:28" x14ac:dyDescent="0.25">
      <c r="A102">
        <v>48</v>
      </c>
      <c r="B102">
        <v>2468</v>
      </c>
      <c r="C102" t="s">
        <v>255</v>
      </c>
      <c r="D102" t="s">
        <v>256</v>
      </c>
      <c r="E102" t="s">
        <v>157</v>
      </c>
      <c r="F102" t="s">
        <v>257</v>
      </c>
      <c r="G102" t="str">
        <f>"00268579"</f>
        <v>00268579</v>
      </c>
      <c r="H102">
        <v>671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X102">
        <v>0</v>
      </c>
      <c r="Y102">
        <v>0</v>
      </c>
      <c r="Z102">
        <v>24</v>
      </c>
      <c r="AA102">
        <v>408</v>
      </c>
      <c r="AB102">
        <v>1079</v>
      </c>
    </row>
    <row r="103" spans="1:28" x14ac:dyDescent="0.25">
      <c r="H103" t="s">
        <v>258</v>
      </c>
    </row>
    <row r="104" spans="1:28" x14ac:dyDescent="0.25">
      <c r="A104">
        <v>49</v>
      </c>
      <c r="B104">
        <v>2204</v>
      </c>
      <c r="C104" t="s">
        <v>259</v>
      </c>
      <c r="D104" t="s">
        <v>260</v>
      </c>
      <c r="E104" t="s">
        <v>196</v>
      </c>
      <c r="F104" t="s">
        <v>261</v>
      </c>
      <c r="G104" t="str">
        <f>"00256705"</f>
        <v>00256705</v>
      </c>
      <c r="H104">
        <v>671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X104">
        <v>0</v>
      </c>
      <c r="Y104">
        <v>0</v>
      </c>
      <c r="Z104">
        <v>24</v>
      </c>
      <c r="AA104">
        <v>408</v>
      </c>
      <c r="AB104">
        <v>1079</v>
      </c>
    </row>
    <row r="105" spans="1:28" x14ac:dyDescent="0.25">
      <c r="H105" t="s">
        <v>262</v>
      </c>
    </row>
    <row r="106" spans="1:28" x14ac:dyDescent="0.25">
      <c r="A106">
        <v>50</v>
      </c>
      <c r="B106">
        <v>3738</v>
      </c>
      <c r="C106" t="s">
        <v>263</v>
      </c>
      <c r="D106" t="s">
        <v>264</v>
      </c>
      <c r="E106" t="s">
        <v>40</v>
      </c>
      <c r="F106" t="s">
        <v>265</v>
      </c>
      <c r="G106" t="str">
        <f>"201406005000"</f>
        <v>201406005000</v>
      </c>
      <c r="H106" t="s">
        <v>266</v>
      </c>
      <c r="I106">
        <v>150</v>
      </c>
      <c r="J106">
        <v>0</v>
      </c>
      <c r="K106">
        <v>0</v>
      </c>
      <c r="L106">
        <v>0</v>
      </c>
      <c r="M106">
        <v>100</v>
      </c>
      <c r="N106">
        <v>70</v>
      </c>
      <c r="O106">
        <v>0</v>
      </c>
      <c r="P106">
        <v>50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X106">
        <v>0</v>
      </c>
      <c r="Y106">
        <v>0</v>
      </c>
      <c r="Z106">
        <v>0</v>
      </c>
      <c r="AA106">
        <v>0</v>
      </c>
      <c r="AB106" t="s">
        <v>267</v>
      </c>
    </row>
    <row r="107" spans="1:28" x14ac:dyDescent="0.25">
      <c r="H107" t="s">
        <v>268</v>
      </c>
    </row>
    <row r="108" spans="1:28" x14ac:dyDescent="0.25">
      <c r="A108">
        <v>51</v>
      </c>
      <c r="B108">
        <v>2540</v>
      </c>
      <c r="C108" t="s">
        <v>269</v>
      </c>
      <c r="D108" t="s">
        <v>270</v>
      </c>
      <c r="E108" t="s">
        <v>83</v>
      </c>
      <c r="F108" t="s">
        <v>271</v>
      </c>
      <c r="G108" t="str">
        <f>"00215479"</f>
        <v>00215479</v>
      </c>
      <c r="H108">
        <v>638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30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6</v>
      </c>
      <c r="W108">
        <v>1246</v>
      </c>
      <c r="X108">
        <v>2</v>
      </c>
      <c r="Y108">
        <v>0</v>
      </c>
      <c r="Z108">
        <v>24</v>
      </c>
      <c r="AA108">
        <v>408</v>
      </c>
      <c r="AB108">
        <v>1076</v>
      </c>
    </row>
    <row r="109" spans="1:28" x14ac:dyDescent="0.25">
      <c r="H109" t="s">
        <v>272</v>
      </c>
    </row>
    <row r="110" spans="1:28" x14ac:dyDescent="0.25">
      <c r="A110">
        <v>52</v>
      </c>
      <c r="B110">
        <v>4530</v>
      </c>
      <c r="C110" t="s">
        <v>273</v>
      </c>
      <c r="D110" t="s">
        <v>274</v>
      </c>
      <c r="E110" t="s">
        <v>178</v>
      </c>
      <c r="F110" t="s">
        <v>275</v>
      </c>
      <c r="G110" t="str">
        <f>"00249763"</f>
        <v>00249763</v>
      </c>
      <c r="H110" t="s">
        <v>242</v>
      </c>
      <c r="I110">
        <v>150</v>
      </c>
      <c r="J110">
        <v>0</v>
      </c>
      <c r="K110">
        <v>0</v>
      </c>
      <c r="L110">
        <v>200</v>
      </c>
      <c r="M110">
        <v>0</v>
      </c>
      <c r="N110">
        <v>70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X110">
        <v>0</v>
      </c>
      <c r="Y110">
        <v>0</v>
      </c>
      <c r="Z110">
        <v>0</v>
      </c>
      <c r="AA110">
        <v>0</v>
      </c>
      <c r="AB110" t="s">
        <v>276</v>
      </c>
    </row>
    <row r="111" spans="1:28" x14ac:dyDescent="0.25">
      <c r="H111" t="s">
        <v>277</v>
      </c>
    </row>
    <row r="112" spans="1:28" x14ac:dyDescent="0.25">
      <c r="A112">
        <v>53</v>
      </c>
      <c r="B112">
        <v>1870</v>
      </c>
      <c r="C112" t="s">
        <v>278</v>
      </c>
      <c r="D112" t="s">
        <v>279</v>
      </c>
      <c r="E112" t="s">
        <v>83</v>
      </c>
      <c r="F112" t="s">
        <v>280</v>
      </c>
      <c r="G112" t="str">
        <f>"201408000169"</f>
        <v>201408000169</v>
      </c>
      <c r="H112" t="s">
        <v>281</v>
      </c>
      <c r="I112">
        <v>150</v>
      </c>
      <c r="J112">
        <v>0</v>
      </c>
      <c r="K112">
        <v>0</v>
      </c>
      <c r="L112">
        <v>200</v>
      </c>
      <c r="M112">
        <v>0</v>
      </c>
      <c r="N112">
        <v>30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X112">
        <v>0</v>
      </c>
      <c r="Y112">
        <v>0</v>
      </c>
      <c r="Z112">
        <v>0</v>
      </c>
      <c r="AA112">
        <v>0</v>
      </c>
      <c r="AB112" t="s">
        <v>282</v>
      </c>
    </row>
    <row r="113" spans="1:28" x14ac:dyDescent="0.25">
      <c r="H113" t="s">
        <v>283</v>
      </c>
    </row>
    <row r="114" spans="1:28" x14ac:dyDescent="0.25">
      <c r="A114">
        <v>54</v>
      </c>
      <c r="B114">
        <v>5606</v>
      </c>
      <c r="C114" t="s">
        <v>284</v>
      </c>
      <c r="D114" t="s">
        <v>14</v>
      </c>
      <c r="E114" t="s">
        <v>28</v>
      </c>
      <c r="F114" t="s">
        <v>285</v>
      </c>
      <c r="G114" t="str">
        <f>"201410006142"</f>
        <v>201410006142</v>
      </c>
      <c r="H114">
        <v>803</v>
      </c>
      <c r="I114">
        <v>0</v>
      </c>
      <c r="J114">
        <v>0</v>
      </c>
      <c r="K114">
        <v>0</v>
      </c>
      <c r="L114">
        <v>200</v>
      </c>
      <c r="M114">
        <v>0</v>
      </c>
      <c r="N114">
        <v>70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X114">
        <v>0</v>
      </c>
      <c r="Y114">
        <v>0</v>
      </c>
      <c r="Z114">
        <v>0</v>
      </c>
      <c r="AA114">
        <v>0</v>
      </c>
      <c r="AB114">
        <v>1073</v>
      </c>
    </row>
    <row r="115" spans="1:28" x14ac:dyDescent="0.25">
      <c r="H115" t="s">
        <v>286</v>
      </c>
    </row>
    <row r="116" spans="1:28" x14ac:dyDescent="0.25">
      <c r="A116">
        <v>55</v>
      </c>
      <c r="B116">
        <v>2194</v>
      </c>
      <c r="C116" t="s">
        <v>287</v>
      </c>
      <c r="D116" t="s">
        <v>288</v>
      </c>
      <c r="E116" t="s">
        <v>289</v>
      </c>
      <c r="F116" t="s">
        <v>290</v>
      </c>
      <c r="G116" t="str">
        <f>"201410006173"</f>
        <v>201410006173</v>
      </c>
      <c r="H116" t="s">
        <v>291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X116">
        <v>0</v>
      </c>
      <c r="Y116">
        <v>0</v>
      </c>
      <c r="Z116">
        <v>24</v>
      </c>
      <c r="AA116">
        <v>408</v>
      </c>
      <c r="AB116" t="s">
        <v>292</v>
      </c>
    </row>
    <row r="117" spans="1:28" x14ac:dyDescent="0.25">
      <c r="H117" t="s">
        <v>293</v>
      </c>
    </row>
    <row r="118" spans="1:28" x14ac:dyDescent="0.25">
      <c r="A118">
        <v>56</v>
      </c>
      <c r="B118">
        <v>1241</v>
      </c>
      <c r="C118" t="s">
        <v>294</v>
      </c>
      <c r="D118" t="s">
        <v>28</v>
      </c>
      <c r="E118" t="s">
        <v>40</v>
      </c>
      <c r="F118" t="s">
        <v>295</v>
      </c>
      <c r="G118" t="str">
        <f>"201409006530"</f>
        <v>201409006530</v>
      </c>
      <c r="H118">
        <v>836</v>
      </c>
      <c r="I118">
        <v>0</v>
      </c>
      <c r="J118">
        <v>0</v>
      </c>
      <c r="K118">
        <v>0</v>
      </c>
      <c r="L118">
        <v>200</v>
      </c>
      <c r="M118">
        <v>0</v>
      </c>
      <c r="N118">
        <v>30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X118">
        <v>0</v>
      </c>
      <c r="Y118">
        <v>0</v>
      </c>
      <c r="Z118">
        <v>0</v>
      </c>
      <c r="AA118">
        <v>0</v>
      </c>
      <c r="AB118">
        <v>1066</v>
      </c>
    </row>
    <row r="119" spans="1:28" x14ac:dyDescent="0.25">
      <c r="H119" t="s">
        <v>159</v>
      </c>
    </row>
    <row r="120" spans="1:28" x14ac:dyDescent="0.25">
      <c r="A120">
        <v>57</v>
      </c>
      <c r="B120">
        <v>1460</v>
      </c>
      <c r="C120" t="s">
        <v>296</v>
      </c>
      <c r="D120" t="s">
        <v>167</v>
      </c>
      <c r="E120" t="s">
        <v>157</v>
      </c>
      <c r="F120" t="s">
        <v>297</v>
      </c>
      <c r="G120" t="str">
        <f>"201410002724"</f>
        <v>201410002724</v>
      </c>
      <c r="H120" t="s">
        <v>298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X120">
        <v>0</v>
      </c>
      <c r="Y120">
        <v>0</v>
      </c>
      <c r="Z120">
        <v>24</v>
      </c>
      <c r="AA120">
        <v>408</v>
      </c>
      <c r="AB120" t="s">
        <v>299</v>
      </c>
    </row>
    <row r="121" spans="1:28" x14ac:dyDescent="0.25">
      <c r="H121" t="s">
        <v>300</v>
      </c>
    </row>
    <row r="122" spans="1:28" x14ac:dyDescent="0.25">
      <c r="A122">
        <v>58</v>
      </c>
      <c r="B122">
        <v>1912</v>
      </c>
      <c r="C122" t="s">
        <v>301</v>
      </c>
      <c r="D122" t="s">
        <v>302</v>
      </c>
      <c r="E122" t="s">
        <v>303</v>
      </c>
      <c r="F122" t="s">
        <v>304</v>
      </c>
      <c r="G122" t="str">
        <f>"201409004354"</f>
        <v>201409004354</v>
      </c>
      <c r="H122" t="s">
        <v>305</v>
      </c>
      <c r="I122">
        <v>0</v>
      </c>
      <c r="J122">
        <v>400</v>
      </c>
      <c r="K122">
        <v>0</v>
      </c>
      <c r="L122">
        <v>0</v>
      </c>
      <c r="M122">
        <v>0</v>
      </c>
      <c r="N122">
        <v>30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X122">
        <v>0</v>
      </c>
      <c r="Y122">
        <v>0</v>
      </c>
      <c r="Z122">
        <v>0</v>
      </c>
      <c r="AA122">
        <v>0</v>
      </c>
      <c r="AB122" t="s">
        <v>299</v>
      </c>
    </row>
    <row r="123" spans="1:28" x14ac:dyDescent="0.25">
      <c r="H123" t="s">
        <v>306</v>
      </c>
    </row>
    <row r="124" spans="1:28" x14ac:dyDescent="0.25">
      <c r="A124">
        <v>59</v>
      </c>
      <c r="B124">
        <v>1360</v>
      </c>
      <c r="C124" t="s">
        <v>307</v>
      </c>
      <c r="D124" t="s">
        <v>308</v>
      </c>
      <c r="E124" t="s">
        <v>309</v>
      </c>
      <c r="F124" t="s">
        <v>310</v>
      </c>
      <c r="G124" t="str">
        <f>"00311483"</f>
        <v>00311483</v>
      </c>
      <c r="H124" t="s">
        <v>311</v>
      </c>
      <c r="I124">
        <v>150</v>
      </c>
      <c r="J124">
        <v>0</v>
      </c>
      <c r="K124">
        <v>0</v>
      </c>
      <c r="L124">
        <v>0</v>
      </c>
      <c r="M124">
        <v>0</v>
      </c>
      <c r="N124">
        <v>70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X124">
        <v>0</v>
      </c>
      <c r="Y124">
        <v>0</v>
      </c>
      <c r="Z124">
        <v>6</v>
      </c>
      <c r="AA124">
        <v>102</v>
      </c>
      <c r="AB124" t="s">
        <v>312</v>
      </c>
    </row>
    <row r="125" spans="1:28" x14ac:dyDescent="0.25">
      <c r="H125" t="s">
        <v>313</v>
      </c>
    </row>
    <row r="126" spans="1:28" x14ac:dyDescent="0.25">
      <c r="A126">
        <v>60</v>
      </c>
      <c r="B126">
        <v>160</v>
      </c>
      <c r="C126" t="s">
        <v>314</v>
      </c>
      <c r="D126" t="s">
        <v>315</v>
      </c>
      <c r="E126" t="s">
        <v>24</v>
      </c>
      <c r="F126" t="s">
        <v>316</v>
      </c>
      <c r="G126" t="str">
        <f>"201401000355"</f>
        <v>201401000355</v>
      </c>
      <c r="H126">
        <v>627</v>
      </c>
      <c r="I126">
        <v>0</v>
      </c>
      <c r="J126">
        <v>0</v>
      </c>
      <c r="K126">
        <v>0</v>
      </c>
      <c r="L126">
        <v>200</v>
      </c>
      <c r="M126">
        <v>30</v>
      </c>
      <c r="N126">
        <v>70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X126">
        <v>0</v>
      </c>
      <c r="Y126">
        <v>0</v>
      </c>
      <c r="Z126">
        <v>8</v>
      </c>
      <c r="AA126">
        <v>136</v>
      </c>
      <c r="AB126">
        <v>1063</v>
      </c>
    </row>
    <row r="127" spans="1:28" x14ac:dyDescent="0.25">
      <c r="H127" t="s">
        <v>317</v>
      </c>
    </row>
    <row r="128" spans="1:28" x14ac:dyDescent="0.25">
      <c r="A128">
        <v>61</v>
      </c>
      <c r="B128">
        <v>156</v>
      </c>
      <c r="C128" t="s">
        <v>318</v>
      </c>
      <c r="D128" t="s">
        <v>319</v>
      </c>
      <c r="E128" t="s">
        <v>320</v>
      </c>
      <c r="F128" t="s">
        <v>321</v>
      </c>
      <c r="G128" t="str">
        <f>"00020156"</f>
        <v>00020156</v>
      </c>
      <c r="H128" t="s">
        <v>322</v>
      </c>
      <c r="I128">
        <v>0</v>
      </c>
      <c r="J128">
        <v>0</v>
      </c>
      <c r="K128">
        <v>0</v>
      </c>
      <c r="L128">
        <v>200</v>
      </c>
      <c r="M128">
        <v>0</v>
      </c>
      <c r="N128">
        <v>30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X128">
        <v>0</v>
      </c>
      <c r="Y128">
        <v>0</v>
      </c>
      <c r="Z128">
        <v>0</v>
      </c>
      <c r="AA128">
        <v>0</v>
      </c>
      <c r="AB128" t="s">
        <v>323</v>
      </c>
    </row>
    <row r="129" spans="1:28" x14ac:dyDescent="0.25">
      <c r="H129" t="s">
        <v>324</v>
      </c>
    </row>
    <row r="130" spans="1:28" x14ac:dyDescent="0.25">
      <c r="A130">
        <v>62</v>
      </c>
      <c r="B130">
        <v>1725</v>
      </c>
      <c r="C130" t="s">
        <v>325</v>
      </c>
      <c r="D130" t="s">
        <v>326</v>
      </c>
      <c r="E130" t="s">
        <v>178</v>
      </c>
      <c r="F130" t="s">
        <v>327</v>
      </c>
      <c r="G130" t="str">
        <f>"201412004614"</f>
        <v>201412004614</v>
      </c>
      <c r="H130">
        <v>682</v>
      </c>
      <c r="I130">
        <v>0</v>
      </c>
      <c r="J130">
        <v>0</v>
      </c>
      <c r="K130">
        <v>0</v>
      </c>
      <c r="L130">
        <v>200</v>
      </c>
      <c r="M130">
        <v>0</v>
      </c>
      <c r="N130">
        <v>50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X130">
        <v>0</v>
      </c>
      <c r="Y130">
        <v>0</v>
      </c>
      <c r="Z130">
        <v>7</v>
      </c>
      <c r="AA130">
        <v>119</v>
      </c>
      <c r="AB130">
        <v>1051</v>
      </c>
    </row>
    <row r="131" spans="1:28" x14ac:dyDescent="0.25">
      <c r="H131" t="s">
        <v>328</v>
      </c>
    </row>
    <row r="132" spans="1:28" x14ac:dyDescent="0.25">
      <c r="A132">
        <v>63</v>
      </c>
      <c r="B132">
        <v>363</v>
      </c>
      <c r="C132" t="s">
        <v>329</v>
      </c>
      <c r="D132" t="s">
        <v>330</v>
      </c>
      <c r="E132" t="s">
        <v>82</v>
      </c>
      <c r="F132" t="s">
        <v>331</v>
      </c>
      <c r="G132" t="str">
        <f>"00147104"</f>
        <v>00147104</v>
      </c>
      <c r="H132" t="s">
        <v>332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70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X132">
        <v>1</v>
      </c>
      <c r="Y132">
        <v>0</v>
      </c>
      <c r="Z132">
        <v>13</v>
      </c>
      <c r="AA132">
        <v>221</v>
      </c>
      <c r="AB132" t="s">
        <v>333</v>
      </c>
    </row>
    <row r="133" spans="1:28" x14ac:dyDescent="0.25">
      <c r="H133" t="s">
        <v>334</v>
      </c>
    </row>
    <row r="134" spans="1:28" x14ac:dyDescent="0.25">
      <c r="A134">
        <v>64</v>
      </c>
      <c r="B134">
        <v>4301</v>
      </c>
      <c r="C134" t="s">
        <v>335</v>
      </c>
      <c r="D134" t="s">
        <v>178</v>
      </c>
      <c r="E134" t="s">
        <v>336</v>
      </c>
      <c r="F134" t="s">
        <v>337</v>
      </c>
      <c r="G134" t="str">
        <f>"200802004384"</f>
        <v>200802004384</v>
      </c>
      <c r="H134" t="s">
        <v>338</v>
      </c>
      <c r="I134">
        <v>150</v>
      </c>
      <c r="J134">
        <v>0</v>
      </c>
      <c r="K134">
        <v>0</v>
      </c>
      <c r="L134">
        <v>0</v>
      </c>
      <c r="M134">
        <v>0</v>
      </c>
      <c r="N134">
        <v>50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X134">
        <v>2</v>
      </c>
      <c r="Y134">
        <v>0</v>
      </c>
      <c r="Z134">
        <v>0</v>
      </c>
      <c r="AA134">
        <v>0</v>
      </c>
      <c r="AB134" t="s">
        <v>339</v>
      </c>
    </row>
    <row r="135" spans="1:28" x14ac:dyDescent="0.25">
      <c r="H135" t="s">
        <v>340</v>
      </c>
    </row>
    <row r="136" spans="1:28" x14ac:dyDescent="0.25">
      <c r="A136">
        <v>65</v>
      </c>
      <c r="B136">
        <v>1115</v>
      </c>
      <c r="C136" t="s">
        <v>341</v>
      </c>
      <c r="D136" t="s">
        <v>24</v>
      </c>
      <c r="E136" t="s">
        <v>342</v>
      </c>
      <c r="F136" t="s">
        <v>343</v>
      </c>
      <c r="G136" t="str">
        <f>"201409000720"</f>
        <v>201409000720</v>
      </c>
      <c r="H136" t="s">
        <v>344</v>
      </c>
      <c r="I136">
        <v>0</v>
      </c>
      <c r="J136">
        <v>0</v>
      </c>
      <c r="K136">
        <v>0</v>
      </c>
      <c r="L136">
        <v>200</v>
      </c>
      <c r="M136">
        <v>0</v>
      </c>
      <c r="N136">
        <v>30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X136">
        <v>1</v>
      </c>
      <c r="Y136">
        <v>0</v>
      </c>
      <c r="Z136">
        <v>0</v>
      </c>
      <c r="AA136">
        <v>0</v>
      </c>
      <c r="AB136" t="s">
        <v>345</v>
      </c>
    </row>
    <row r="137" spans="1:28" x14ac:dyDescent="0.25">
      <c r="H137" t="s">
        <v>346</v>
      </c>
    </row>
    <row r="138" spans="1:28" x14ac:dyDescent="0.25">
      <c r="A138">
        <v>66</v>
      </c>
      <c r="B138">
        <v>5109</v>
      </c>
      <c r="C138" t="s">
        <v>347</v>
      </c>
      <c r="D138" t="s">
        <v>279</v>
      </c>
      <c r="E138" t="s">
        <v>40</v>
      </c>
      <c r="F138" t="s">
        <v>348</v>
      </c>
      <c r="G138" t="str">
        <f>"00349956"</f>
        <v>00349956</v>
      </c>
      <c r="H138" t="s">
        <v>349</v>
      </c>
      <c r="I138">
        <v>150</v>
      </c>
      <c r="J138">
        <v>0</v>
      </c>
      <c r="K138">
        <v>0</v>
      </c>
      <c r="L138">
        <v>0</v>
      </c>
      <c r="M138">
        <v>0</v>
      </c>
      <c r="N138">
        <v>70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X138">
        <v>0</v>
      </c>
      <c r="Y138">
        <v>0</v>
      </c>
      <c r="Z138">
        <v>0</v>
      </c>
      <c r="AA138">
        <v>0</v>
      </c>
      <c r="AB138" t="s">
        <v>350</v>
      </c>
    </row>
    <row r="139" spans="1:28" x14ac:dyDescent="0.25">
      <c r="H139" t="s">
        <v>351</v>
      </c>
    </row>
    <row r="140" spans="1:28" x14ac:dyDescent="0.25">
      <c r="A140">
        <v>67</v>
      </c>
      <c r="B140">
        <v>5718</v>
      </c>
      <c r="C140" t="s">
        <v>352</v>
      </c>
      <c r="D140" t="s">
        <v>353</v>
      </c>
      <c r="E140" t="s">
        <v>40</v>
      </c>
      <c r="F140" t="s">
        <v>354</v>
      </c>
      <c r="G140" t="str">
        <f>"00299060"</f>
        <v>00299060</v>
      </c>
      <c r="H140" t="s">
        <v>355</v>
      </c>
      <c r="I140">
        <v>0</v>
      </c>
      <c r="J140">
        <v>0</v>
      </c>
      <c r="K140">
        <v>0</v>
      </c>
      <c r="L140">
        <v>200</v>
      </c>
      <c r="M140">
        <v>0</v>
      </c>
      <c r="N140">
        <v>30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X140">
        <v>0</v>
      </c>
      <c r="Y140">
        <v>0</v>
      </c>
      <c r="Z140">
        <v>6</v>
      </c>
      <c r="AA140">
        <v>102</v>
      </c>
      <c r="AB140" t="s">
        <v>356</v>
      </c>
    </row>
    <row r="141" spans="1:28" x14ac:dyDescent="0.25">
      <c r="H141" t="s">
        <v>357</v>
      </c>
    </row>
    <row r="142" spans="1:28" x14ac:dyDescent="0.25">
      <c r="A142">
        <v>68</v>
      </c>
      <c r="B142">
        <v>2420</v>
      </c>
      <c r="C142" t="s">
        <v>358</v>
      </c>
      <c r="D142" t="s">
        <v>29</v>
      </c>
      <c r="E142" t="s">
        <v>359</v>
      </c>
      <c r="F142" t="s">
        <v>360</v>
      </c>
      <c r="G142" t="str">
        <f>"00313095"</f>
        <v>00313095</v>
      </c>
      <c r="H142" t="s">
        <v>361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50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X142">
        <v>0</v>
      </c>
      <c r="Y142">
        <v>0</v>
      </c>
      <c r="Z142">
        <v>8</v>
      </c>
      <c r="AA142">
        <v>136</v>
      </c>
      <c r="AB142" t="s">
        <v>362</v>
      </c>
    </row>
    <row r="143" spans="1:28" x14ac:dyDescent="0.25">
      <c r="H143" t="s">
        <v>363</v>
      </c>
    </row>
    <row r="144" spans="1:28" x14ac:dyDescent="0.25">
      <c r="A144">
        <v>69</v>
      </c>
      <c r="B144">
        <v>4881</v>
      </c>
      <c r="C144" t="s">
        <v>364</v>
      </c>
      <c r="D144" t="s">
        <v>365</v>
      </c>
      <c r="E144" t="s">
        <v>157</v>
      </c>
      <c r="F144" t="s">
        <v>366</v>
      </c>
      <c r="G144" t="str">
        <f>"201410009031"</f>
        <v>201410009031</v>
      </c>
      <c r="H144" t="s">
        <v>367</v>
      </c>
      <c r="I144">
        <v>0</v>
      </c>
      <c r="J144">
        <v>0</v>
      </c>
      <c r="K144">
        <v>0</v>
      </c>
      <c r="L144">
        <v>200</v>
      </c>
      <c r="M144">
        <v>0</v>
      </c>
      <c r="N144">
        <v>70</v>
      </c>
      <c r="O144">
        <v>0</v>
      </c>
      <c r="P144">
        <v>0</v>
      </c>
      <c r="Q144">
        <v>30</v>
      </c>
      <c r="R144">
        <v>0</v>
      </c>
      <c r="S144">
        <v>0</v>
      </c>
      <c r="T144">
        <v>0</v>
      </c>
      <c r="U144">
        <v>0</v>
      </c>
      <c r="V144">
        <v>0</v>
      </c>
      <c r="X144">
        <v>0</v>
      </c>
      <c r="Y144">
        <v>0</v>
      </c>
      <c r="Z144">
        <v>0</v>
      </c>
      <c r="AA144">
        <v>0</v>
      </c>
      <c r="AB144" t="s">
        <v>368</v>
      </c>
    </row>
    <row r="145" spans="1:28" x14ac:dyDescent="0.25">
      <c r="H145" t="s">
        <v>369</v>
      </c>
    </row>
    <row r="146" spans="1:28" x14ac:dyDescent="0.25">
      <c r="A146">
        <v>70</v>
      </c>
      <c r="B146">
        <v>975</v>
      </c>
      <c r="C146" t="s">
        <v>370</v>
      </c>
      <c r="D146" t="s">
        <v>371</v>
      </c>
      <c r="E146" t="s">
        <v>34</v>
      </c>
      <c r="F146" t="s">
        <v>372</v>
      </c>
      <c r="G146" t="str">
        <f>"00008352"</f>
        <v>00008352</v>
      </c>
      <c r="H146">
        <v>990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30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X146">
        <v>0</v>
      </c>
      <c r="Y146">
        <v>0</v>
      </c>
      <c r="Z146">
        <v>0</v>
      </c>
      <c r="AA146">
        <v>0</v>
      </c>
      <c r="AB146">
        <v>1020</v>
      </c>
    </row>
    <row r="147" spans="1:28" x14ac:dyDescent="0.25">
      <c r="H147" t="s">
        <v>373</v>
      </c>
    </row>
    <row r="148" spans="1:28" x14ac:dyDescent="0.25">
      <c r="A148">
        <v>71</v>
      </c>
      <c r="B148">
        <v>1031</v>
      </c>
      <c r="C148" t="s">
        <v>374</v>
      </c>
      <c r="D148" t="s">
        <v>83</v>
      </c>
      <c r="E148" t="s">
        <v>157</v>
      </c>
      <c r="F148" t="s">
        <v>375</v>
      </c>
      <c r="G148" t="str">
        <f>"201412001364"</f>
        <v>201412001364</v>
      </c>
      <c r="H148" t="s">
        <v>376</v>
      </c>
      <c r="I148">
        <v>0</v>
      </c>
      <c r="J148">
        <v>0</v>
      </c>
      <c r="K148">
        <v>0</v>
      </c>
      <c r="L148">
        <v>0</v>
      </c>
      <c r="M148">
        <v>100</v>
      </c>
      <c r="N148">
        <v>70</v>
      </c>
      <c r="O148">
        <v>0</v>
      </c>
      <c r="P148">
        <v>0</v>
      </c>
      <c r="Q148">
        <v>70</v>
      </c>
      <c r="R148">
        <v>0</v>
      </c>
      <c r="S148">
        <v>0</v>
      </c>
      <c r="T148">
        <v>0</v>
      </c>
      <c r="U148">
        <v>0</v>
      </c>
      <c r="V148">
        <v>0</v>
      </c>
      <c r="X148">
        <v>0</v>
      </c>
      <c r="Y148">
        <v>0</v>
      </c>
      <c r="Z148">
        <v>0</v>
      </c>
      <c r="AA148">
        <v>0</v>
      </c>
      <c r="AB148" t="s">
        <v>377</v>
      </c>
    </row>
    <row r="149" spans="1:28" x14ac:dyDescent="0.25">
      <c r="H149" t="s">
        <v>378</v>
      </c>
    </row>
    <row r="150" spans="1:28" x14ac:dyDescent="0.25">
      <c r="A150">
        <v>72</v>
      </c>
      <c r="B150">
        <v>3163</v>
      </c>
      <c r="C150" t="s">
        <v>379</v>
      </c>
      <c r="D150" t="s">
        <v>29</v>
      </c>
      <c r="E150" t="s">
        <v>34</v>
      </c>
      <c r="F150" t="s">
        <v>380</v>
      </c>
      <c r="G150" t="str">
        <f>"200801007595"</f>
        <v>200801007595</v>
      </c>
      <c r="H150" t="s">
        <v>381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30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X150">
        <v>0</v>
      </c>
      <c r="Y150">
        <v>0</v>
      </c>
      <c r="Z150">
        <v>0</v>
      </c>
      <c r="AA150">
        <v>0</v>
      </c>
      <c r="AB150" t="s">
        <v>382</v>
      </c>
    </row>
    <row r="151" spans="1:28" x14ac:dyDescent="0.25">
      <c r="H151" t="s">
        <v>383</v>
      </c>
    </row>
    <row r="152" spans="1:28" x14ac:dyDescent="0.25">
      <c r="A152">
        <v>73</v>
      </c>
      <c r="B152">
        <v>4214</v>
      </c>
      <c r="C152" t="s">
        <v>384</v>
      </c>
      <c r="D152" t="s">
        <v>385</v>
      </c>
      <c r="E152" t="s">
        <v>157</v>
      </c>
      <c r="F152" t="s">
        <v>386</v>
      </c>
      <c r="G152" t="str">
        <f>"200807000481"</f>
        <v>200807000481</v>
      </c>
      <c r="H152">
        <v>682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30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X152">
        <v>0</v>
      </c>
      <c r="Y152">
        <v>0</v>
      </c>
      <c r="Z152">
        <v>17</v>
      </c>
      <c r="AA152">
        <v>289</v>
      </c>
      <c r="AB152">
        <v>1001</v>
      </c>
    </row>
    <row r="153" spans="1:28" x14ac:dyDescent="0.25">
      <c r="H153" t="s">
        <v>387</v>
      </c>
    </row>
    <row r="154" spans="1:28" x14ac:dyDescent="0.25">
      <c r="A154">
        <v>74</v>
      </c>
      <c r="B154">
        <v>1686</v>
      </c>
      <c r="C154" t="s">
        <v>388</v>
      </c>
      <c r="D154" t="s">
        <v>24</v>
      </c>
      <c r="E154" t="s">
        <v>309</v>
      </c>
      <c r="F154" t="s">
        <v>389</v>
      </c>
      <c r="G154" t="str">
        <f>"201511035406"</f>
        <v>201511035406</v>
      </c>
      <c r="H154" t="s">
        <v>189</v>
      </c>
      <c r="I154">
        <v>0</v>
      </c>
      <c r="J154">
        <v>0</v>
      </c>
      <c r="K154">
        <v>0</v>
      </c>
      <c r="L154">
        <v>200</v>
      </c>
      <c r="M154">
        <v>0</v>
      </c>
      <c r="N154">
        <v>70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X154">
        <v>0</v>
      </c>
      <c r="Y154">
        <v>0</v>
      </c>
      <c r="Z154">
        <v>0</v>
      </c>
      <c r="AA154">
        <v>0</v>
      </c>
      <c r="AB154" t="s">
        <v>390</v>
      </c>
    </row>
    <row r="155" spans="1:28" x14ac:dyDescent="0.25">
      <c r="H155" t="s">
        <v>391</v>
      </c>
    </row>
    <row r="156" spans="1:28" x14ac:dyDescent="0.25">
      <c r="A156">
        <v>75</v>
      </c>
      <c r="B156">
        <v>4491</v>
      </c>
      <c r="C156" t="s">
        <v>392</v>
      </c>
      <c r="D156" t="s">
        <v>393</v>
      </c>
      <c r="E156" t="s">
        <v>394</v>
      </c>
      <c r="F156" t="s">
        <v>395</v>
      </c>
      <c r="G156" t="str">
        <f>"201409001418"</f>
        <v>201409001418</v>
      </c>
      <c r="H156">
        <v>693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30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X156">
        <v>0</v>
      </c>
      <c r="Y156">
        <v>0</v>
      </c>
      <c r="Z156">
        <v>16</v>
      </c>
      <c r="AA156">
        <v>272</v>
      </c>
      <c r="AB156">
        <v>995</v>
      </c>
    </row>
    <row r="157" spans="1:28" x14ac:dyDescent="0.25">
      <c r="H157" t="s">
        <v>396</v>
      </c>
    </row>
    <row r="158" spans="1:28" x14ac:dyDescent="0.25">
      <c r="A158">
        <v>76</v>
      </c>
      <c r="B158">
        <v>4859</v>
      </c>
      <c r="C158" t="s">
        <v>397</v>
      </c>
      <c r="D158" t="s">
        <v>398</v>
      </c>
      <c r="E158" t="s">
        <v>24</v>
      </c>
      <c r="F158" t="s">
        <v>399</v>
      </c>
      <c r="G158" t="str">
        <f>"00360589"</f>
        <v>00360589</v>
      </c>
      <c r="H158" t="s">
        <v>36</v>
      </c>
      <c r="I158">
        <v>0</v>
      </c>
      <c r="J158">
        <v>0</v>
      </c>
      <c r="K158">
        <v>0</v>
      </c>
      <c r="L158">
        <v>200</v>
      </c>
      <c r="M158">
        <v>0</v>
      </c>
      <c r="N158">
        <v>70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X158">
        <v>0</v>
      </c>
      <c r="Y158">
        <v>0</v>
      </c>
      <c r="Z158">
        <v>0</v>
      </c>
      <c r="AA158">
        <v>0</v>
      </c>
      <c r="AB158" t="s">
        <v>400</v>
      </c>
    </row>
    <row r="159" spans="1:28" x14ac:dyDescent="0.25">
      <c r="H159" t="s">
        <v>401</v>
      </c>
    </row>
    <row r="160" spans="1:28" x14ac:dyDescent="0.25">
      <c r="A160">
        <v>77</v>
      </c>
      <c r="B160">
        <v>3519</v>
      </c>
      <c r="C160" t="s">
        <v>402</v>
      </c>
      <c r="D160" t="s">
        <v>40</v>
      </c>
      <c r="E160" t="s">
        <v>403</v>
      </c>
      <c r="F160" t="s">
        <v>404</v>
      </c>
      <c r="G160" t="str">
        <f>"201412005668"</f>
        <v>201412005668</v>
      </c>
      <c r="H160">
        <v>759</v>
      </c>
      <c r="I160">
        <v>0</v>
      </c>
      <c r="J160">
        <v>0</v>
      </c>
      <c r="K160">
        <v>0</v>
      </c>
      <c r="L160">
        <v>200</v>
      </c>
      <c r="M160">
        <v>0</v>
      </c>
      <c r="N160">
        <v>30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X160">
        <v>0</v>
      </c>
      <c r="Y160">
        <v>0</v>
      </c>
      <c r="Z160">
        <v>0</v>
      </c>
      <c r="AA160">
        <v>0</v>
      </c>
      <c r="AB160">
        <v>989</v>
      </c>
    </row>
    <row r="161" spans="1:28" x14ac:dyDescent="0.25">
      <c r="H161" t="s">
        <v>405</v>
      </c>
    </row>
    <row r="162" spans="1:28" x14ac:dyDescent="0.25">
      <c r="A162">
        <v>78</v>
      </c>
      <c r="B162">
        <v>2609</v>
      </c>
      <c r="C162" t="s">
        <v>406</v>
      </c>
      <c r="D162" t="s">
        <v>40</v>
      </c>
      <c r="E162" t="s">
        <v>29</v>
      </c>
      <c r="F162" t="s">
        <v>407</v>
      </c>
      <c r="G162" t="str">
        <f>"200801009249"</f>
        <v>200801009249</v>
      </c>
      <c r="H162">
        <v>759</v>
      </c>
      <c r="I162">
        <v>0</v>
      </c>
      <c r="J162">
        <v>0</v>
      </c>
      <c r="K162">
        <v>0</v>
      </c>
      <c r="L162">
        <v>200</v>
      </c>
      <c r="M162">
        <v>0</v>
      </c>
      <c r="N162">
        <v>30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X162">
        <v>0</v>
      </c>
      <c r="Y162">
        <v>0</v>
      </c>
      <c r="Z162">
        <v>0</v>
      </c>
      <c r="AA162">
        <v>0</v>
      </c>
      <c r="AB162">
        <v>989</v>
      </c>
    </row>
    <row r="163" spans="1:28" x14ac:dyDescent="0.25">
      <c r="H163" t="s">
        <v>408</v>
      </c>
    </row>
    <row r="164" spans="1:28" x14ac:dyDescent="0.25">
      <c r="A164">
        <v>79</v>
      </c>
      <c r="B164">
        <v>900</v>
      </c>
      <c r="C164" t="s">
        <v>409</v>
      </c>
      <c r="D164" t="s">
        <v>234</v>
      </c>
      <c r="E164" t="s">
        <v>83</v>
      </c>
      <c r="F164" t="s">
        <v>410</v>
      </c>
      <c r="G164" t="str">
        <f>"201412005741"</f>
        <v>201412005741</v>
      </c>
      <c r="H164" t="s">
        <v>355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30</v>
      </c>
      <c r="O164">
        <v>0</v>
      </c>
      <c r="P164">
        <v>30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X164">
        <v>0</v>
      </c>
      <c r="Y164">
        <v>0</v>
      </c>
      <c r="Z164">
        <v>13</v>
      </c>
      <c r="AA164">
        <v>221</v>
      </c>
      <c r="AB164" t="s">
        <v>411</v>
      </c>
    </row>
    <row r="165" spans="1:28" x14ac:dyDescent="0.25">
      <c r="H165" t="s">
        <v>412</v>
      </c>
    </row>
    <row r="166" spans="1:28" x14ac:dyDescent="0.25">
      <c r="A166">
        <v>80</v>
      </c>
      <c r="B166">
        <v>1388</v>
      </c>
      <c r="C166" t="s">
        <v>413</v>
      </c>
      <c r="D166" t="s">
        <v>414</v>
      </c>
      <c r="E166" t="s">
        <v>83</v>
      </c>
      <c r="F166" t="s">
        <v>415</v>
      </c>
      <c r="G166" t="str">
        <f>"201409001835"</f>
        <v>201409001835</v>
      </c>
      <c r="H166">
        <v>660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30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X166">
        <v>0</v>
      </c>
      <c r="Y166">
        <v>0</v>
      </c>
      <c r="Z166">
        <v>16</v>
      </c>
      <c r="AA166">
        <v>272</v>
      </c>
      <c r="AB166">
        <v>962</v>
      </c>
    </row>
    <row r="167" spans="1:28" x14ac:dyDescent="0.25">
      <c r="H167" t="s">
        <v>416</v>
      </c>
    </row>
    <row r="168" spans="1:28" x14ac:dyDescent="0.25">
      <c r="A168">
        <v>81</v>
      </c>
      <c r="B168">
        <v>3523</v>
      </c>
      <c r="C168" t="s">
        <v>417</v>
      </c>
      <c r="D168" t="s">
        <v>249</v>
      </c>
      <c r="E168" t="s">
        <v>359</v>
      </c>
      <c r="F168" t="s">
        <v>418</v>
      </c>
      <c r="G168" t="str">
        <f>"201410008013"</f>
        <v>201410008013</v>
      </c>
      <c r="H168" t="s">
        <v>419</v>
      </c>
      <c r="I168">
        <v>0</v>
      </c>
      <c r="J168">
        <v>0</v>
      </c>
      <c r="K168">
        <v>0</v>
      </c>
      <c r="L168">
        <v>200</v>
      </c>
      <c r="M168">
        <v>0</v>
      </c>
      <c r="N168">
        <v>70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X168">
        <v>0</v>
      </c>
      <c r="Y168">
        <v>0</v>
      </c>
      <c r="Z168">
        <v>0</v>
      </c>
      <c r="AA168">
        <v>0</v>
      </c>
      <c r="AB168" t="s">
        <v>420</v>
      </c>
    </row>
    <row r="169" spans="1:28" x14ac:dyDescent="0.25">
      <c r="H169" t="s">
        <v>421</v>
      </c>
    </row>
    <row r="170" spans="1:28" x14ac:dyDescent="0.25">
      <c r="A170">
        <v>82</v>
      </c>
      <c r="B170">
        <v>5122</v>
      </c>
      <c r="C170" t="s">
        <v>422</v>
      </c>
      <c r="D170" t="s">
        <v>423</v>
      </c>
      <c r="E170" t="s">
        <v>424</v>
      </c>
      <c r="F170" t="s">
        <v>425</v>
      </c>
      <c r="G170" t="str">
        <f>"00210027"</f>
        <v>00210027</v>
      </c>
      <c r="H170" t="s">
        <v>111</v>
      </c>
      <c r="I170">
        <v>0</v>
      </c>
      <c r="J170">
        <v>0</v>
      </c>
      <c r="K170">
        <v>0</v>
      </c>
      <c r="L170">
        <v>200</v>
      </c>
      <c r="M170">
        <v>0</v>
      </c>
      <c r="N170">
        <v>70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X170">
        <v>0</v>
      </c>
      <c r="Y170">
        <v>0</v>
      </c>
      <c r="Z170">
        <v>0</v>
      </c>
      <c r="AA170">
        <v>0</v>
      </c>
      <c r="AB170" t="s">
        <v>426</v>
      </c>
    </row>
    <row r="171" spans="1:28" x14ac:dyDescent="0.25">
      <c r="H171" t="s">
        <v>427</v>
      </c>
    </row>
    <row r="172" spans="1:28" x14ac:dyDescent="0.25">
      <c r="A172">
        <v>83</v>
      </c>
      <c r="B172">
        <v>2845</v>
      </c>
      <c r="C172" t="s">
        <v>428</v>
      </c>
      <c r="D172" t="s">
        <v>128</v>
      </c>
      <c r="E172" t="s">
        <v>83</v>
      </c>
      <c r="F172" t="s">
        <v>429</v>
      </c>
      <c r="G172" t="str">
        <f>"00340896"</f>
        <v>00340896</v>
      </c>
      <c r="H172" t="s">
        <v>430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30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X172">
        <v>0</v>
      </c>
      <c r="Y172">
        <v>0</v>
      </c>
      <c r="Z172">
        <v>8</v>
      </c>
      <c r="AA172">
        <v>136</v>
      </c>
      <c r="AB172" t="s">
        <v>431</v>
      </c>
    </row>
    <row r="173" spans="1:28" x14ac:dyDescent="0.25">
      <c r="H173" t="s">
        <v>432</v>
      </c>
    </row>
    <row r="174" spans="1:28" x14ac:dyDescent="0.25">
      <c r="A174">
        <v>84</v>
      </c>
      <c r="B174">
        <v>1876</v>
      </c>
      <c r="C174" t="s">
        <v>433</v>
      </c>
      <c r="D174" t="s">
        <v>28</v>
      </c>
      <c r="E174" t="s">
        <v>34</v>
      </c>
      <c r="F174" t="s">
        <v>434</v>
      </c>
      <c r="G174" t="str">
        <f>"200804000157"</f>
        <v>200804000157</v>
      </c>
      <c r="H174" t="s">
        <v>281</v>
      </c>
      <c r="I174">
        <v>0</v>
      </c>
      <c r="J174">
        <v>0</v>
      </c>
      <c r="K174">
        <v>0</v>
      </c>
      <c r="L174">
        <v>200</v>
      </c>
      <c r="M174">
        <v>0</v>
      </c>
      <c r="N174">
        <v>30</v>
      </c>
      <c r="O174">
        <v>0</v>
      </c>
      <c r="P174">
        <v>0</v>
      </c>
      <c r="Q174">
        <v>30</v>
      </c>
      <c r="R174">
        <v>0</v>
      </c>
      <c r="S174">
        <v>0</v>
      </c>
      <c r="T174">
        <v>0</v>
      </c>
      <c r="U174">
        <v>0</v>
      </c>
      <c r="V174">
        <v>0</v>
      </c>
      <c r="X174">
        <v>0</v>
      </c>
      <c r="Y174">
        <v>0</v>
      </c>
      <c r="Z174">
        <v>0</v>
      </c>
      <c r="AA174">
        <v>0</v>
      </c>
      <c r="AB174" t="s">
        <v>435</v>
      </c>
    </row>
    <row r="175" spans="1:28" x14ac:dyDescent="0.25">
      <c r="H175" t="s">
        <v>272</v>
      </c>
    </row>
    <row r="176" spans="1:28" x14ac:dyDescent="0.25">
      <c r="A176">
        <v>85</v>
      </c>
      <c r="B176">
        <v>2159</v>
      </c>
      <c r="C176" t="s">
        <v>436</v>
      </c>
      <c r="D176" t="s">
        <v>437</v>
      </c>
      <c r="E176" t="s">
        <v>83</v>
      </c>
      <c r="F176" t="s">
        <v>438</v>
      </c>
      <c r="G176" t="str">
        <f>"201511027211"</f>
        <v>201511027211</v>
      </c>
      <c r="H176" t="s">
        <v>439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X176">
        <v>0</v>
      </c>
      <c r="Y176">
        <v>0</v>
      </c>
      <c r="Z176">
        <v>0</v>
      </c>
      <c r="AA176">
        <v>0</v>
      </c>
      <c r="AB176" t="s">
        <v>439</v>
      </c>
    </row>
    <row r="177" spans="1:28" x14ac:dyDescent="0.25">
      <c r="H177" t="s">
        <v>440</v>
      </c>
    </row>
    <row r="178" spans="1:28" x14ac:dyDescent="0.25">
      <c r="A178">
        <v>86</v>
      </c>
      <c r="B178">
        <v>1718</v>
      </c>
      <c r="C178" t="s">
        <v>441</v>
      </c>
      <c r="D178" t="s">
        <v>40</v>
      </c>
      <c r="E178" t="s">
        <v>227</v>
      </c>
      <c r="F178" t="s">
        <v>442</v>
      </c>
      <c r="G178" t="str">
        <f>"201409004958"</f>
        <v>201409004958</v>
      </c>
      <c r="H178" t="s">
        <v>443</v>
      </c>
      <c r="I178">
        <v>0</v>
      </c>
      <c r="J178">
        <v>0</v>
      </c>
      <c r="K178">
        <v>0</v>
      </c>
      <c r="L178">
        <v>0</v>
      </c>
      <c r="M178">
        <v>100</v>
      </c>
      <c r="N178">
        <v>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X178">
        <v>0</v>
      </c>
      <c r="Y178">
        <v>0</v>
      </c>
      <c r="Z178">
        <v>0</v>
      </c>
      <c r="AA178">
        <v>0</v>
      </c>
      <c r="AB178" t="s">
        <v>444</v>
      </c>
    </row>
    <row r="179" spans="1:28" x14ac:dyDescent="0.25">
      <c r="H179" t="s">
        <v>445</v>
      </c>
    </row>
    <row r="180" spans="1:28" x14ac:dyDescent="0.25">
      <c r="A180">
        <v>87</v>
      </c>
      <c r="B180">
        <v>2026</v>
      </c>
      <c r="C180" t="s">
        <v>446</v>
      </c>
      <c r="D180" t="s">
        <v>83</v>
      </c>
      <c r="E180" t="s">
        <v>289</v>
      </c>
      <c r="F180" t="s">
        <v>447</v>
      </c>
      <c r="G180" t="str">
        <f>"201504000235"</f>
        <v>201504000235</v>
      </c>
      <c r="H180">
        <v>781</v>
      </c>
      <c r="I180">
        <v>0</v>
      </c>
      <c r="J180">
        <v>0</v>
      </c>
      <c r="K180">
        <v>0</v>
      </c>
      <c r="L180">
        <v>0</v>
      </c>
      <c r="M180">
        <v>100</v>
      </c>
      <c r="N180">
        <v>70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X180">
        <v>0</v>
      </c>
      <c r="Y180">
        <v>0</v>
      </c>
      <c r="Z180">
        <v>0</v>
      </c>
      <c r="AA180">
        <v>0</v>
      </c>
      <c r="AB180">
        <v>951</v>
      </c>
    </row>
    <row r="181" spans="1:28" x14ac:dyDescent="0.25">
      <c r="H181" t="s">
        <v>448</v>
      </c>
    </row>
    <row r="182" spans="1:28" x14ac:dyDescent="0.25">
      <c r="A182">
        <v>88</v>
      </c>
      <c r="B182">
        <v>6111</v>
      </c>
      <c r="C182" t="s">
        <v>449</v>
      </c>
      <c r="D182" t="s">
        <v>24</v>
      </c>
      <c r="E182" t="s">
        <v>288</v>
      </c>
      <c r="F182" t="s">
        <v>450</v>
      </c>
      <c r="G182" t="str">
        <f>"00369789"</f>
        <v>00369789</v>
      </c>
      <c r="H182" t="s">
        <v>291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50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X182">
        <v>0</v>
      </c>
      <c r="Y182">
        <v>0</v>
      </c>
      <c r="Z182">
        <v>14</v>
      </c>
      <c r="AA182">
        <v>238</v>
      </c>
      <c r="AB182" t="s">
        <v>451</v>
      </c>
    </row>
    <row r="183" spans="1:28" x14ac:dyDescent="0.25">
      <c r="H183" t="s">
        <v>452</v>
      </c>
    </row>
    <row r="184" spans="1:28" x14ac:dyDescent="0.25">
      <c r="A184">
        <v>89</v>
      </c>
      <c r="B184">
        <v>2534</v>
      </c>
      <c r="C184" t="s">
        <v>453</v>
      </c>
      <c r="D184" t="s">
        <v>24</v>
      </c>
      <c r="E184" t="s">
        <v>83</v>
      </c>
      <c r="F184" t="s">
        <v>454</v>
      </c>
      <c r="G184" t="str">
        <f>"00009265"</f>
        <v>00009265</v>
      </c>
      <c r="H184" t="s">
        <v>455</v>
      </c>
      <c r="I184">
        <v>150</v>
      </c>
      <c r="J184">
        <v>0</v>
      </c>
      <c r="K184">
        <v>0</v>
      </c>
      <c r="L184">
        <v>0</v>
      </c>
      <c r="M184">
        <v>100</v>
      </c>
      <c r="N184">
        <v>30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X184">
        <v>0</v>
      </c>
      <c r="Y184">
        <v>0</v>
      </c>
      <c r="Z184">
        <v>0</v>
      </c>
      <c r="AA184">
        <v>0</v>
      </c>
      <c r="AB184" t="s">
        <v>456</v>
      </c>
    </row>
    <row r="185" spans="1:28" x14ac:dyDescent="0.25">
      <c r="H185" t="s">
        <v>457</v>
      </c>
    </row>
    <row r="186" spans="1:28" x14ac:dyDescent="0.25">
      <c r="A186">
        <v>90</v>
      </c>
      <c r="B186">
        <v>3527</v>
      </c>
      <c r="C186" t="s">
        <v>458</v>
      </c>
      <c r="D186" t="s">
        <v>459</v>
      </c>
      <c r="E186" t="s">
        <v>460</v>
      </c>
      <c r="F186" t="s">
        <v>461</v>
      </c>
      <c r="G186" t="str">
        <f>"200802011466"</f>
        <v>200802011466</v>
      </c>
      <c r="H186">
        <v>715</v>
      </c>
      <c r="I186">
        <v>0</v>
      </c>
      <c r="J186">
        <v>0</v>
      </c>
      <c r="K186">
        <v>0</v>
      </c>
      <c r="L186">
        <v>200</v>
      </c>
      <c r="M186">
        <v>0</v>
      </c>
      <c r="N186">
        <v>30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X186">
        <v>0</v>
      </c>
      <c r="Y186">
        <v>0</v>
      </c>
      <c r="Z186">
        <v>0</v>
      </c>
      <c r="AA186">
        <v>0</v>
      </c>
      <c r="AB186">
        <v>945</v>
      </c>
    </row>
    <row r="187" spans="1:28" x14ac:dyDescent="0.25">
      <c r="H187" t="s">
        <v>462</v>
      </c>
    </row>
    <row r="188" spans="1:28" x14ac:dyDescent="0.25">
      <c r="A188">
        <v>91</v>
      </c>
      <c r="B188">
        <v>1568</v>
      </c>
      <c r="C188" t="s">
        <v>463</v>
      </c>
      <c r="D188" t="s">
        <v>157</v>
      </c>
      <c r="E188" t="s">
        <v>40</v>
      </c>
      <c r="F188" t="s">
        <v>464</v>
      </c>
      <c r="G188" t="str">
        <f>"201410008415"</f>
        <v>201410008415</v>
      </c>
      <c r="H188">
        <v>649</v>
      </c>
      <c r="I188">
        <v>0</v>
      </c>
      <c r="J188">
        <v>0</v>
      </c>
      <c r="K188">
        <v>0</v>
      </c>
      <c r="L188">
        <v>260</v>
      </c>
      <c r="M188">
        <v>0</v>
      </c>
      <c r="N188">
        <v>30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X188">
        <v>0</v>
      </c>
      <c r="Y188">
        <v>0</v>
      </c>
      <c r="Z188">
        <v>0</v>
      </c>
      <c r="AA188">
        <v>0</v>
      </c>
      <c r="AB188">
        <v>939</v>
      </c>
    </row>
    <row r="189" spans="1:28" x14ac:dyDescent="0.25">
      <c r="H189" t="s">
        <v>465</v>
      </c>
    </row>
    <row r="190" spans="1:28" x14ac:dyDescent="0.25">
      <c r="A190">
        <v>92</v>
      </c>
      <c r="B190">
        <v>4100</v>
      </c>
      <c r="C190" t="s">
        <v>466</v>
      </c>
      <c r="D190" t="s">
        <v>467</v>
      </c>
      <c r="E190" t="s">
        <v>83</v>
      </c>
      <c r="F190" t="s">
        <v>468</v>
      </c>
      <c r="G190" t="str">
        <f>"00007806"</f>
        <v>00007806</v>
      </c>
      <c r="H190" t="s">
        <v>455</v>
      </c>
      <c r="I190">
        <v>0</v>
      </c>
      <c r="J190">
        <v>0</v>
      </c>
      <c r="K190">
        <v>0</v>
      </c>
      <c r="L190">
        <v>200</v>
      </c>
      <c r="M190">
        <v>0</v>
      </c>
      <c r="N190">
        <v>70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X190">
        <v>0</v>
      </c>
      <c r="Y190">
        <v>0</v>
      </c>
      <c r="Z190">
        <v>0</v>
      </c>
      <c r="AA190">
        <v>0</v>
      </c>
      <c r="AB190" t="s">
        <v>469</v>
      </c>
    </row>
    <row r="191" spans="1:28" x14ac:dyDescent="0.25">
      <c r="H191" t="s">
        <v>470</v>
      </c>
    </row>
    <row r="192" spans="1:28" x14ac:dyDescent="0.25">
      <c r="A192">
        <v>93</v>
      </c>
      <c r="B192">
        <v>3632</v>
      </c>
      <c r="C192" t="s">
        <v>471</v>
      </c>
      <c r="D192" t="s">
        <v>40</v>
      </c>
      <c r="E192" t="s">
        <v>24</v>
      </c>
      <c r="F192" t="s">
        <v>472</v>
      </c>
      <c r="G192" t="str">
        <f>"00330921"</f>
        <v>00330921</v>
      </c>
      <c r="H192" t="s">
        <v>473</v>
      </c>
      <c r="I192">
        <v>0</v>
      </c>
      <c r="J192">
        <v>0</v>
      </c>
      <c r="K192">
        <v>0</v>
      </c>
      <c r="L192">
        <v>200</v>
      </c>
      <c r="M192">
        <v>0</v>
      </c>
      <c r="N192">
        <v>30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X192">
        <v>0</v>
      </c>
      <c r="Y192">
        <v>0</v>
      </c>
      <c r="Z192">
        <v>0</v>
      </c>
      <c r="AA192">
        <v>0</v>
      </c>
      <c r="AB192" t="s">
        <v>474</v>
      </c>
    </row>
    <row r="193" spans="1:28" x14ac:dyDescent="0.25">
      <c r="H193" t="s">
        <v>475</v>
      </c>
    </row>
    <row r="194" spans="1:28" x14ac:dyDescent="0.25">
      <c r="A194">
        <v>94</v>
      </c>
      <c r="B194">
        <v>335</v>
      </c>
      <c r="C194" t="s">
        <v>476</v>
      </c>
      <c r="D194" t="s">
        <v>29</v>
      </c>
      <c r="E194" t="s">
        <v>227</v>
      </c>
      <c r="F194" t="s">
        <v>477</v>
      </c>
      <c r="G194" t="str">
        <f>"201409001971"</f>
        <v>201409001971</v>
      </c>
      <c r="H194" t="s">
        <v>42</v>
      </c>
      <c r="I194">
        <v>0</v>
      </c>
      <c r="J194">
        <v>0</v>
      </c>
      <c r="K194">
        <v>0</v>
      </c>
      <c r="L194">
        <v>200</v>
      </c>
      <c r="M194">
        <v>0</v>
      </c>
      <c r="N194">
        <v>30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X194">
        <v>0</v>
      </c>
      <c r="Y194">
        <v>0</v>
      </c>
      <c r="Z194">
        <v>0</v>
      </c>
      <c r="AA194">
        <v>0</v>
      </c>
      <c r="AB194" t="s">
        <v>478</v>
      </c>
    </row>
    <row r="195" spans="1:28" x14ac:dyDescent="0.25">
      <c r="H195" t="s">
        <v>479</v>
      </c>
    </row>
    <row r="196" spans="1:28" x14ac:dyDescent="0.25">
      <c r="A196">
        <v>95</v>
      </c>
      <c r="B196">
        <v>2134</v>
      </c>
      <c r="C196" t="s">
        <v>480</v>
      </c>
      <c r="D196" t="s">
        <v>481</v>
      </c>
      <c r="E196" t="s">
        <v>467</v>
      </c>
      <c r="F196" t="s">
        <v>482</v>
      </c>
      <c r="G196" t="str">
        <f>"201408000119"</f>
        <v>201408000119</v>
      </c>
      <c r="H196">
        <v>704</v>
      </c>
      <c r="I196">
        <v>0</v>
      </c>
      <c r="J196">
        <v>0</v>
      </c>
      <c r="K196">
        <v>0</v>
      </c>
      <c r="L196">
        <v>200</v>
      </c>
      <c r="M196">
        <v>0</v>
      </c>
      <c r="N196">
        <v>30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X196">
        <v>2</v>
      </c>
      <c r="Y196">
        <v>0</v>
      </c>
      <c r="Z196">
        <v>0</v>
      </c>
      <c r="AA196">
        <v>0</v>
      </c>
      <c r="AB196">
        <v>934</v>
      </c>
    </row>
    <row r="197" spans="1:28" x14ac:dyDescent="0.25">
      <c r="H197" t="s">
        <v>483</v>
      </c>
    </row>
    <row r="198" spans="1:28" x14ac:dyDescent="0.25">
      <c r="A198">
        <v>96</v>
      </c>
      <c r="B198">
        <v>204</v>
      </c>
      <c r="C198" t="s">
        <v>484</v>
      </c>
      <c r="D198" t="s">
        <v>135</v>
      </c>
      <c r="E198" t="s">
        <v>227</v>
      </c>
      <c r="F198" t="s">
        <v>485</v>
      </c>
      <c r="G198" t="str">
        <f>"00265541"</f>
        <v>00265541</v>
      </c>
      <c r="H198">
        <v>704</v>
      </c>
      <c r="I198">
        <v>0</v>
      </c>
      <c r="J198">
        <v>0</v>
      </c>
      <c r="K198">
        <v>0</v>
      </c>
      <c r="L198">
        <v>200</v>
      </c>
      <c r="M198">
        <v>0</v>
      </c>
      <c r="N198">
        <v>30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X198">
        <v>0</v>
      </c>
      <c r="Y198">
        <v>0</v>
      </c>
      <c r="Z198">
        <v>0</v>
      </c>
      <c r="AA198">
        <v>0</v>
      </c>
      <c r="AB198">
        <v>934</v>
      </c>
    </row>
    <row r="199" spans="1:28" x14ac:dyDescent="0.25">
      <c r="H199" t="s">
        <v>486</v>
      </c>
    </row>
    <row r="200" spans="1:28" x14ac:dyDescent="0.25">
      <c r="A200">
        <v>97</v>
      </c>
      <c r="B200">
        <v>3217</v>
      </c>
      <c r="C200" t="s">
        <v>487</v>
      </c>
      <c r="D200" t="s">
        <v>83</v>
      </c>
      <c r="E200" t="s">
        <v>29</v>
      </c>
      <c r="F200" t="s">
        <v>488</v>
      </c>
      <c r="G200" t="str">
        <f>"201504002585"</f>
        <v>201504002585</v>
      </c>
      <c r="H200" t="s">
        <v>489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30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X200">
        <v>0</v>
      </c>
      <c r="Y200">
        <v>0</v>
      </c>
      <c r="Z200">
        <v>17</v>
      </c>
      <c r="AA200">
        <v>289</v>
      </c>
      <c r="AB200" t="s">
        <v>490</v>
      </c>
    </row>
    <row r="201" spans="1:28" x14ac:dyDescent="0.25">
      <c r="H201" t="s">
        <v>491</v>
      </c>
    </row>
    <row r="202" spans="1:28" x14ac:dyDescent="0.25">
      <c r="A202">
        <v>98</v>
      </c>
      <c r="B202">
        <v>3039</v>
      </c>
      <c r="C202" t="s">
        <v>492</v>
      </c>
      <c r="D202" t="s">
        <v>34</v>
      </c>
      <c r="E202" t="s">
        <v>157</v>
      </c>
      <c r="F202" t="s">
        <v>493</v>
      </c>
      <c r="G202" t="str">
        <f>"201412004122"</f>
        <v>201412004122</v>
      </c>
      <c r="H202" t="s">
        <v>494</v>
      </c>
      <c r="I202">
        <v>0</v>
      </c>
      <c r="J202">
        <v>0</v>
      </c>
      <c r="K202">
        <v>0</v>
      </c>
      <c r="L202">
        <v>200</v>
      </c>
      <c r="M202">
        <v>0</v>
      </c>
      <c r="N202">
        <v>70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X202">
        <v>0</v>
      </c>
      <c r="Y202">
        <v>0</v>
      </c>
      <c r="Z202">
        <v>0</v>
      </c>
      <c r="AA202">
        <v>0</v>
      </c>
      <c r="AB202" t="s">
        <v>495</v>
      </c>
    </row>
    <row r="203" spans="1:28" x14ac:dyDescent="0.25">
      <c r="H203" t="s">
        <v>496</v>
      </c>
    </row>
    <row r="204" spans="1:28" x14ac:dyDescent="0.25">
      <c r="A204">
        <v>99</v>
      </c>
      <c r="B204">
        <v>4220</v>
      </c>
      <c r="C204" t="s">
        <v>497</v>
      </c>
      <c r="D204" t="s">
        <v>385</v>
      </c>
      <c r="E204" t="s">
        <v>29</v>
      </c>
      <c r="F204" t="s">
        <v>498</v>
      </c>
      <c r="G204" t="str">
        <f>"201511024463"</f>
        <v>201511024463</v>
      </c>
      <c r="H204" t="s">
        <v>499</v>
      </c>
      <c r="I204">
        <v>0</v>
      </c>
      <c r="J204">
        <v>0</v>
      </c>
      <c r="K204">
        <v>0</v>
      </c>
      <c r="L204">
        <v>200</v>
      </c>
      <c r="M204">
        <v>0</v>
      </c>
      <c r="N204">
        <v>30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X204">
        <v>2</v>
      </c>
      <c r="Y204">
        <v>0</v>
      </c>
      <c r="Z204">
        <v>0</v>
      </c>
      <c r="AA204">
        <v>0</v>
      </c>
      <c r="AB204" t="s">
        <v>500</v>
      </c>
    </row>
    <row r="205" spans="1:28" x14ac:dyDescent="0.25">
      <c r="H205" t="s">
        <v>501</v>
      </c>
    </row>
    <row r="206" spans="1:28" x14ac:dyDescent="0.25">
      <c r="A206">
        <v>100</v>
      </c>
      <c r="B206">
        <v>342</v>
      </c>
      <c r="C206" t="s">
        <v>502</v>
      </c>
      <c r="D206" t="s">
        <v>288</v>
      </c>
      <c r="E206" t="s">
        <v>83</v>
      </c>
      <c r="F206" t="s">
        <v>503</v>
      </c>
      <c r="G206" t="str">
        <f>"00281045"</f>
        <v>00281045</v>
      </c>
      <c r="H206" t="s">
        <v>504</v>
      </c>
      <c r="I206">
        <v>150</v>
      </c>
      <c r="J206">
        <v>0</v>
      </c>
      <c r="K206">
        <v>0</v>
      </c>
      <c r="L206">
        <v>0</v>
      </c>
      <c r="M206">
        <v>0</v>
      </c>
      <c r="N206">
        <v>30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X206">
        <v>0</v>
      </c>
      <c r="Y206">
        <v>0</v>
      </c>
      <c r="Z206">
        <v>0</v>
      </c>
      <c r="AA206">
        <v>0</v>
      </c>
      <c r="AB206" t="s">
        <v>505</v>
      </c>
    </row>
    <row r="207" spans="1:28" x14ac:dyDescent="0.25">
      <c r="H207" t="s">
        <v>506</v>
      </c>
    </row>
    <row r="208" spans="1:28" x14ac:dyDescent="0.25">
      <c r="A208">
        <v>101</v>
      </c>
      <c r="B208">
        <v>1264</v>
      </c>
      <c r="C208" t="s">
        <v>507</v>
      </c>
      <c r="D208" t="s">
        <v>83</v>
      </c>
      <c r="E208" t="s">
        <v>29</v>
      </c>
      <c r="F208" t="s">
        <v>508</v>
      </c>
      <c r="G208" t="str">
        <f>"201412005227"</f>
        <v>201412005227</v>
      </c>
      <c r="H208" t="s">
        <v>509</v>
      </c>
      <c r="I208">
        <v>0</v>
      </c>
      <c r="J208">
        <v>0</v>
      </c>
      <c r="K208">
        <v>0</v>
      </c>
      <c r="L208">
        <v>200</v>
      </c>
      <c r="M208">
        <v>0</v>
      </c>
      <c r="N208">
        <v>30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X208">
        <v>0</v>
      </c>
      <c r="Y208">
        <v>0</v>
      </c>
      <c r="Z208">
        <v>0</v>
      </c>
      <c r="AA208">
        <v>0</v>
      </c>
      <c r="AB208" t="s">
        <v>510</v>
      </c>
    </row>
    <row r="209" spans="1:28" x14ac:dyDescent="0.25">
      <c r="H209" t="s">
        <v>511</v>
      </c>
    </row>
    <row r="210" spans="1:28" x14ac:dyDescent="0.25">
      <c r="A210">
        <v>102</v>
      </c>
      <c r="B210">
        <v>5521</v>
      </c>
      <c r="C210" t="s">
        <v>512</v>
      </c>
      <c r="D210" t="s">
        <v>24</v>
      </c>
      <c r="E210" t="s">
        <v>142</v>
      </c>
      <c r="F210" t="s">
        <v>513</v>
      </c>
      <c r="G210" t="str">
        <f>"201408000257"</f>
        <v>201408000257</v>
      </c>
      <c r="H210" t="s">
        <v>291</v>
      </c>
      <c r="I210">
        <v>0</v>
      </c>
      <c r="J210">
        <v>0</v>
      </c>
      <c r="K210">
        <v>0</v>
      </c>
      <c r="L210">
        <v>200</v>
      </c>
      <c r="M210">
        <v>0</v>
      </c>
      <c r="N210">
        <v>30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X210">
        <v>0</v>
      </c>
      <c r="Y210">
        <v>0</v>
      </c>
      <c r="Z210">
        <v>2</v>
      </c>
      <c r="AA210">
        <v>34</v>
      </c>
      <c r="AB210" t="s">
        <v>514</v>
      </c>
    </row>
    <row r="211" spans="1:28" x14ac:dyDescent="0.25">
      <c r="H211" t="s">
        <v>515</v>
      </c>
    </row>
    <row r="212" spans="1:28" x14ac:dyDescent="0.25">
      <c r="A212">
        <v>103</v>
      </c>
      <c r="B212">
        <v>5427</v>
      </c>
      <c r="C212" t="s">
        <v>516</v>
      </c>
      <c r="D212" t="s">
        <v>517</v>
      </c>
      <c r="E212" t="s">
        <v>167</v>
      </c>
      <c r="F212" t="s">
        <v>518</v>
      </c>
      <c r="G212" t="str">
        <f>"00360905"</f>
        <v>00360905</v>
      </c>
      <c r="H212" t="s">
        <v>519</v>
      </c>
      <c r="I212">
        <v>150</v>
      </c>
      <c r="J212">
        <v>0</v>
      </c>
      <c r="K212">
        <v>0</v>
      </c>
      <c r="L212">
        <v>0</v>
      </c>
      <c r="M212">
        <v>0</v>
      </c>
      <c r="N212">
        <v>70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X212">
        <v>1</v>
      </c>
      <c r="Y212">
        <v>0</v>
      </c>
      <c r="Z212">
        <v>0</v>
      </c>
      <c r="AA212">
        <v>0</v>
      </c>
      <c r="AB212" t="s">
        <v>520</v>
      </c>
    </row>
    <row r="213" spans="1:28" x14ac:dyDescent="0.25">
      <c r="H213" t="s">
        <v>521</v>
      </c>
    </row>
    <row r="214" spans="1:28" x14ac:dyDescent="0.25">
      <c r="A214">
        <v>104</v>
      </c>
      <c r="B214">
        <v>1062</v>
      </c>
      <c r="C214" t="s">
        <v>522</v>
      </c>
      <c r="D214" t="s">
        <v>64</v>
      </c>
      <c r="E214" t="s">
        <v>157</v>
      </c>
      <c r="F214" t="s">
        <v>523</v>
      </c>
      <c r="G214" t="str">
        <f>"201410004620"</f>
        <v>201410004620</v>
      </c>
      <c r="H214" t="s">
        <v>524</v>
      </c>
      <c r="I214">
        <v>0</v>
      </c>
      <c r="J214">
        <v>0</v>
      </c>
      <c r="K214">
        <v>0</v>
      </c>
      <c r="L214">
        <v>200</v>
      </c>
      <c r="M214">
        <v>0</v>
      </c>
      <c r="N214">
        <v>30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X214">
        <v>0</v>
      </c>
      <c r="Y214">
        <v>0</v>
      </c>
      <c r="Z214">
        <v>0</v>
      </c>
      <c r="AA214">
        <v>0</v>
      </c>
      <c r="AB214" t="s">
        <v>525</v>
      </c>
    </row>
    <row r="215" spans="1:28" x14ac:dyDescent="0.25">
      <c r="H215" t="s">
        <v>526</v>
      </c>
    </row>
    <row r="216" spans="1:28" x14ac:dyDescent="0.25">
      <c r="A216">
        <v>105</v>
      </c>
      <c r="B216">
        <v>154</v>
      </c>
      <c r="C216" t="s">
        <v>527</v>
      </c>
      <c r="D216" t="s">
        <v>200</v>
      </c>
      <c r="E216" t="s">
        <v>40</v>
      </c>
      <c r="F216" t="s">
        <v>528</v>
      </c>
      <c r="G216" t="str">
        <f>"00296527"</f>
        <v>00296527</v>
      </c>
      <c r="H216" t="s">
        <v>529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30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X216">
        <v>0</v>
      </c>
      <c r="Y216">
        <v>0</v>
      </c>
      <c r="Z216">
        <v>0</v>
      </c>
      <c r="AA216">
        <v>0</v>
      </c>
      <c r="AB216" t="s">
        <v>530</v>
      </c>
    </row>
    <row r="217" spans="1:28" x14ac:dyDescent="0.25">
      <c r="H217" t="s">
        <v>531</v>
      </c>
    </row>
    <row r="218" spans="1:28" x14ac:dyDescent="0.25">
      <c r="A218">
        <v>106</v>
      </c>
      <c r="B218">
        <v>5265</v>
      </c>
      <c r="C218" t="s">
        <v>532</v>
      </c>
      <c r="D218" t="s">
        <v>533</v>
      </c>
      <c r="E218" t="s">
        <v>534</v>
      </c>
      <c r="F218" t="s">
        <v>535</v>
      </c>
      <c r="G218" t="str">
        <f>"00159298"</f>
        <v>00159298</v>
      </c>
      <c r="H218" t="s">
        <v>536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30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X218">
        <v>0</v>
      </c>
      <c r="Y218">
        <v>0</v>
      </c>
      <c r="Z218">
        <v>0</v>
      </c>
      <c r="AA218">
        <v>0</v>
      </c>
      <c r="AB218" t="s">
        <v>537</v>
      </c>
    </row>
    <row r="219" spans="1:28" x14ac:dyDescent="0.25">
      <c r="H219" t="s">
        <v>538</v>
      </c>
    </row>
    <row r="220" spans="1:28" x14ac:dyDescent="0.25">
      <c r="A220">
        <v>107</v>
      </c>
      <c r="B220">
        <v>3612</v>
      </c>
      <c r="C220" t="s">
        <v>539</v>
      </c>
      <c r="D220" t="s">
        <v>540</v>
      </c>
      <c r="E220" t="s">
        <v>82</v>
      </c>
      <c r="F220" t="s">
        <v>541</v>
      </c>
      <c r="G220" t="str">
        <f>"201410001139"</f>
        <v>201410001139</v>
      </c>
      <c r="H220">
        <v>649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30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6</v>
      </c>
      <c r="W220">
        <v>1246</v>
      </c>
      <c r="X220">
        <v>0</v>
      </c>
      <c r="Y220">
        <v>0</v>
      </c>
      <c r="Z220">
        <v>14</v>
      </c>
      <c r="AA220">
        <v>238</v>
      </c>
      <c r="AB220">
        <v>917</v>
      </c>
    </row>
    <row r="221" spans="1:28" x14ac:dyDescent="0.25">
      <c r="H221" t="s">
        <v>542</v>
      </c>
    </row>
    <row r="222" spans="1:28" x14ac:dyDescent="0.25">
      <c r="A222">
        <v>108</v>
      </c>
      <c r="B222">
        <v>6204</v>
      </c>
      <c r="C222" t="s">
        <v>543</v>
      </c>
      <c r="D222" t="s">
        <v>29</v>
      </c>
      <c r="E222" t="s">
        <v>544</v>
      </c>
      <c r="F222" t="s">
        <v>545</v>
      </c>
      <c r="G222" t="str">
        <f>"201604005702"</f>
        <v>201604005702</v>
      </c>
      <c r="H222" t="s">
        <v>546</v>
      </c>
      <c r="I222">
        <v>150</v>
      </c>
      <c r="J222">
        <v>0</v>
      </c>
      <c r="K222">
        <v>0</v>
      </c>
      <c r="L222">
        <v>0</v>
      </c>
      <c r="M222">
        <v>0</v>
      </c>
      <c r="N222">
        <v>50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X222">
        <v>1</v>
      </c>
      <c r="Y222">
        <v>0</v>
      </c>
      <c r="Z222">
        <v>6</v>
      </c>
      <c r="AA222">
        <v>102</v>
      </c>
      <c r="AB222" t="s">
        <v>547</v>
      </c>
    </row>
    <row r="223" spans="1:28" x14ac:dyDescent="0.25">
      <c r="H223" t="s">
        <v>548</v>
      </c>
    </row>
    <row r="224" spans="1:28" x14ac:dyDescent="0.25">
      <c r="A224">
        <v>109</v>
      </c>
      <c r="B224">
        <v>3844</v>
      </c>
      <c r="C224" t="s">
        <v>549</v>
      </c>
      <c r="D224" t="s">
        <v>29</v>
      </c>
      <c r="E224" t="s">
        <v>550</v>
      </c>
      <c r="F224" t="s">
        <v>551</v>
      </c>
      <c r="G224" t="str">
        <f>"00331518"</f>
        <v>00331518</v>
      </c>
      <c r="H224" t="s">
        <v>552</v>
      </c>
      <c r="I224">
        <v>0</v>
      </c>
      <c r="J224">
        <v>0</v>
      </c>
      <c r="K224">
        <v>0</v>
      </c>
      <c r="L224">
        <v>200</v>
      </c>
      <c r="M224">
        <v>0</v>
      </c>
      <c r="N224">
        <v>50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X224">
        <v>0</v>
      </c>
      <c r="Y224">
        <v>0</v>
      </c>
      <c r="Z224">
        <v>0</v>
      </c>
      <c r="AA224">
        <v>0</v>
      </c>
      <c r="AB224" t="s">
        <v>553</v>
      </c>
    </row>
    <row r="225" spans="1:28" x14ac:dyDescent="0.25">
      <c r="H225" t="s">
        <v>554</v>
      </c>
    </row>
    <row r="226" spans="1:28" x14ac:dyDescent="0.25">
      <c r="A226">
        <v>110</v>
      </c>
      <c r="B226">
        <v>4434</v>
      </c>
      <c r="C226" t="s">
        <v>555</v>
      </c>
      <c r="D226" t="s">
        <v>249</v>
      </c>
      <c r="E226" t="s">
        <v>40</v>
      </c>
      <c r="F226" t="s">
        <v>556</v>
      </c>
      <c r="G226" t="str">
        <f>"00341313"</f>
        <v>00341313</v>
      </c>
      <c r="H226">
        <v>693</v>
      </c>
      <c r="I226">
        <v>150</v>
      </c>
      <c r="J226">
        <v>0</v>
      </c>
      <c r="K226">
        <v>0</v>
      </c>
      <c r="L226">
        <v>0</v>
      </c>
      <c r="M226">
        <v>0</v>
      </c>
      <c r="N226">
        <v>30</v>
      </c>
      <c r="O226">
        <v>30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X226">
        <v>0</v>
      </c>
      <c r="Y226">
        <v>0</v>
      </c>
      <c r="Z226">
        <v>0</v>
      </c>
      <c r="AA226">
        <v>0</v>
      </c>
      <c r="AB226">
        <v>903</v>
      </c>
    </row>
    <row r="227" spans="1:28" x14ac:dyDescent="0.25">
      <c r="H227" t="s">
        <v>557</v>
      </c>
    </row>
    <row r="228" spans="1:28" x14ac:dyDescent="0.25">
      <c r="A228">
        <v>111</v>
      </c>
      <c r="B228">
        <v>888</v>
      </c>
      <c r="C228" t="s">
        <v>558</v>
      </c>
      <c r="D228" t="s">
        <v>63</v>
      </c>
      <c r="E228" t="s">
        <v>481</v>
      </c>
      <c r="F228" t="s">
        <v>559</v>
      </c>
      <c r="G228" t="str">
        <f>"201510003978"</f>
        <v>201510003978</v>
      </c>
      <c r="H228" t="s">
        <v>59</v>
      </c>
      <c r="I228">
        <v>150</v>
      </c>
      <c r="J228">
        <v>0</v>
      </c>
      <c r="K228">
        <v>0</v>
      </c>
      <c r="L228">
        <v>0</v>
      </c>
      <c r="M228">
        <v>0</v>
      </c>
      <c r="N228">
        <v>30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X228">
        <v>0</v>
      </c>
      <c r="Y228">
        <v>0</v>
      </c>
      <c r="Z228">
        <v>0</v>
      </c>
      <c r="AA228">
        <v>0</v>
      </c>
      <c r="AB228" t="s">
        <v>560</v>
      </c>
    </row>
    <row r="229" spans="1:28" x14ac:dyDescent="0.25">
      <c r="H229" t="s">
        <v>117</v>
      </c>
    </row>
    <row r="230" spans="1:28" x14ac:dyDescent="0.25">
      <c r="A230">
        <v>112</v>
      </c>
      <c r="B230">
        <v>945</v>
      </c>
      <c r="C230" t="s">
        <v>359</v>
      </c>
      <c r="D230" t="s">
        <v>561</v>
      </c>
      <c r="E230" t="s">
        <v>29</v>
      </c>
      <c r="F230" t="s">
        <v>562</v>
      </c>
      <c r="G230" t="str">
        <f>"00291006"</f>
        <v>00291006</v>
      </c>
      <c r="H230" t="s">
        <v>563</v>
      </c>
      <c r="I230">
        <v>0</v>
      </c>
      <c r="J230">
        <v>0</v>
      </c>
      <c r="K230">
        <v>0</v>
      </c>
      <c r="L230">
        <v>200</v>
      </c>
      <c r="M230">
        <v>0</v>
      </c>
      <c r="N230">
        <v>70</v>
      </c>
      <c r="O230">
        <v>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X230">
        <v>0</v>
      </c>
      <c r="Y230">
        <v>0</v>
      </c>
      <c r="Z230">
        <v>0</v>
      </c>
      <c r="AA230">
        <v>0</v>
      </c>
      <c r="AB230" t="s">
        <v>564</v>
      </c>
    </row>
    <row r="231" spans="1:28" x14ac:dyDescent="0.25">
      <c r="H231" t="s">
        <v>117</v>
      </c>
    </row>
    <row r="232" spans="1:28" x14ac:dyDescent="0.25">
      <c r="A232">
        <v>113</v>
      </c>
      <c r="B232">
        <v>5256</v>
      </c>
      <c r="C232" t="s">
        <v>565</v>
      </c>
      <c r="D232" t="s">
        <v>157</v>
      </c>
      <c r="E232" t="s">
        <v>288</v>
      </c>
      <c r="F232" t="s">
        <v>566</v>
      </c>
      <c r="G232" t="str">
        <f>"00114534"</f>
        <v>00114534</v>
      </c>
      <c r="H232" t="s">
        <v>567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30</v>
      </c>
      <c r="O232">
        <v>0</v>
      </c>
      <c r="P232">
        <v>30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X232">
        <v>1</v>
      </c>
      <c r="Y232">
        <v>0</v>
      </c>
      <c r="Z232">
        <v>0</v>
      </c>
      <c r="AA232">
        <v>0</v>
      </c>
      <c r="AB232" t="s">
        <v>568</v>
      </c>
    </row>
    <row r="233" spans="1:28" x14ac:dyDescent="0.25">
      <c r="H233" t="s">
        <v>569</v>
      </c>
    </row>
    <row r="234" spans="1:28" x14ac:dyDescent="0.25">
      <c r="A234">
        <v>114</v>
      </c>
      <c r="B234">
        <v>6080</v>
      </c>
      <c r="C234" t="s">
        <v>570</v>
      </c>
      <c r="D234" t="s">
        <v>571</v>
      </c>
      <c r="E234" t="s">
        <v>24</v>
      </c>
      <c r="F234" t="s">
        <v>572</v>
      </c>
      <c r="G234" t="str">
        <f>"00158549"</f>
        <v>00158549</v>
      </c>
      <c r="H234" t="s">
        <v>573</v>
      </c>
      <c r="I234">
        <v>0</v>
      </c>
      <c r="J234">
        <v>0</v>
      </c>
      <c r="K234">
        <v>0</v>
      </c>
      <c r="L234">
        <v>0</v>
      </c>
      <c r="M234">
        <v>100</v>
      </c>
      <c r="N234">
        <v>70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X234">
        <v>0</v>
      </c>
      <c r="Y234">
        <v>0</v>
      </c>
      <c r="Z234">
        <v>0</v>
      </c>
      <c r="AA234">
        <v>0</v>
      </c>
      <c r="AB234" t="s">
        <v>574</v>
      </c>
    </row>
    <row r="235" spans="1:28" x14ac:dyDescent="0.25">
      <c r="H235" t="s">
        <v>575</v>
      </c>
    </row>
    <row r="236" spans="1:28" x14ac:dyDescent="0.25">
      <c r="A236">
        <v>115</v>
      </c>
      <c r="B236">
        <v>1088</v>
      </c>
      <c r="C236" t="s">
        <v>576</v>
      </c>
      <c r="D236" t="s">
        <v>577</v>
      </c>
      <c r="E236" t="s">
        <v>24</v>
      </c>
      <c r="F236" t="s">
        <v>578</v>
      </c>
      <c r="G236" t="str">
        <f>"201409002578"</f>
        <v>201409002578</v>
      </c>
      <c r="H236">
        <v>715</v>
      </c>
      <c r="I236">
        <v>0</v>
      </c>
      <c r="J236">
        <v>0</v>
      </c>
      <c r="K236">
        <v>0</v>
      </c>
      <c r="L236">
        <v>0</v>
      </c>
      <c r="M236">
        <v>100</v>
      </c>
      <c r="N236">
        <v>70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X236">
        <v>0</v>
      </c>
      <c r="Y236">
        <v>0</v>
      </c>
      <c r="Z236">
        <v>0</v>
      </c>
      <c r="AA236">
        <v>0</v>
      </c>
      <c r="AB236">
        <v>885</v>
      </c>
    </row>
    <row r="237" spans="1:28" x14ac:dyDescent="0.25">
      <c r="H237" t="s">
        <v>272</v>
      </c>
    </row>
    <row r="238" spans="1:28" x14ac:dyDescent="0.25">
      <c r="A238">
        <v>116</v>
      </c>
      <c r="B238">
        <v>5068</v>
      </c>
      <c r="C238" t="s">
        <v>579</v>
      </c>
      <c r="D238" t="s">
        <v>83</v>
      </c>
      <c r="E238" t="s">
        <v>24</v>
      </c>
      <c r="F238" t="s">
        <v>580</v>
      </c>
      <c r="G238" t="str">
        <f>"00337415"</f>
        <v>00337415</v>
      </c>
      <c r="H238" t="s">
        <v>581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30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X238">
        <v>0</v>
      </c>
      <c r="Y238">
        <v>0</v>
      </c>
      <c r="Z238">
        <v>0</v>
      </c>
      <c r="AA238">
        <v>0</v>
      </c>
      <c r="AB238" t="s">
        <v>582</v>
      </c>
    </row>
    <row r="239" spans="1:28" x14ac:dyDescent="0.25">
      <c r="H239" t="s">
        <v>583</v>
      </c>
    </row>
    <row r="240" spans="1:28" x14ac:dyDescent="0.25">
      <c r="A240">
        <v>117</v>
      </c>
      <c r="B240">
        <v>2602</v>
      </c>
      <c r="C240" t="s">
        <v>584</v>
      </c>
      <c r="D240" t="s">
        <v>359</v>
      </c>
      <c r="E240" t="s">
        <v>28</v>
      </c>
      <c r="F240" t="s">
        <v>585</v>
      </c>
      <c r="G240" t="str">
        <f>"201410002113"</f>
        <v>201410002113</v>
      </c>
      <c r="H240" t="s">
        <v>586</v>
      </c>
      <c r="I240">
        <v>0</v>
      </c>
      <c r="J240">
        <v>0</v>
      </c>
      <c r="K240">
        <v>0</v>
      </c>
      <c r="L240">
        <v>200</v>
      </c>
      <c r="M240">
        <v>0</v>
      </c>
      <c r="N240">
        <v>30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X240">
        <v>0</v>
      </c>
      <c r="Y240">
        <v>0</v>
      </c>
      <c r="Z240">
        <v>0</v>
      </c>
      <c r="AA240">
        <v>0</v>
      </c>
      <c r="AB240" t="s">
        <v>587</v>
      </c>
    </row>
    <row r="241" spans="1:28" x14ac:dyDescent="0.25">
      <c r="H241" t="s">
        <v>588</v>
      </c>
    </row>
    <row r="242" spans="1:28" x14ac:dyDescent="0.25">
      <c r="A242">
        <v>118</v>
      </c>
      <c r="B242">
        <v>11</v>
      </c>
      <c r="C242" t="s">
        <v>589</v>
      </c>
      <c r="D242" t="s">
        <v>128</v>
      </c>
      <c r="E242" t="s">
        <v>590</v>
      </c>
      <c r="F242" t="s">
        <v>591</v>
      </c>
      <c r="G242" t="str">
        <f>"201402005066"</f>
        <v>201402005066</v>
      </c>
      <c r="H242">
        <v>715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30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X242">
        <v>0</v>
      </c>
      <c r="Y242">
        <v>0</v>
      </c>
      <c r="Z242">
        <v>8</v>
      </c>
      <c r="AA242">
        <v>136</v>
      </c>
      <c r="AB242">
        <v>881</v>
      </c>
    </row>
    <row r="243" spans="1:28" x14ac:dyDescent="0.25">
      <c r="H243" t="s">
        <v>592</v>
      </c>
    </row>
    <row r="244" spans="1:28" x14ac:dyDescent="0.25">
      <c r="A244">
        <v>119</v>
      </c>
      <c r="B244">
        <v>534</v>
      </c>
      <c r="C244" t="s">
        <v>593</v>
      </c>
      <c r="D244" t="s">
        <v>34</v>
      </c>
      <c r="E244" t="s">
        <v>571</v>
      </c>
      <c r="F244" t="s">
        <v>594</v>
      </c>
      <c r="G244" t="str">
        <f>"201401000385"</f>
        <v>201401000385</v>
      </c>
      <c r="H244" t="s">
        <v>595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70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X244">
        <v>0</v>
      </c>
      <c r="Y244">
        <v>0</v>
      </c>
      <c r="Z244">
        <v>0</v>
      </c>
      <c r="AA244">
        <v>0</v>
      </c>
      <c r="AB244" t="s">
        <v>596</v>
      </c>
    </row>
    <row r="245" spans="1:28" x14ac:dyDescent="0.25">
      <c r="H245" t="s">
        <v>597</v>
      </c>
    </row>
    <row r="246" spans="1:28" x14ac:dyDescent="0.25">
      <c r="A246">
        <v>120</v>
      </c>
      <c r="B246">
        <v>1038</v>
      </c>
      <c r="C246" t="s">
        <v>598</v>
      </c>
      <c r="D246" t="s">
        <v>365</v>
      </c>
      <c r="E246" t="s">
        <v>534</v>
      </c>
      <c r="F246" t="s">
        <v>599</v>
      </c>
      <c r="G246" t="str">
        <f>"00092012"</f>
        <v>00092012</v>
      </c>
      <c r="H246" t="s">
        <v>600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30</v>
      </c>
      <c r="O246">
        <v>30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X246">
        <v>0</v>
      </c>
      <c r="Y246">
        <v>0</v>
      </c>
      <c r="Z246">
        <v>0</v>
      </c>
      <c r="AA246">
        <v>0</v>
      </c>
      <c r="AB246" t="s">
        <v>601</v>
      </c>
    </row>
    <row r="247" spans="1:28" x14ac:dyDescent="0.25">
      <c r="H247" t="s">
        <v>602</v>
      </c>
    </row>
    <row r="248" spans="1:28" x14ac:dyDescent="0.25">
      <c r="A248">
        <v>121</v>
      </c>
      <c r="B248">
        <v>5572</v>
      </c>
      <c r="C248" t="s">
        <v>603</v>
      </c>
      <c r="D248" t="s">
        <v>604</v>
      </c>
      <c r="E248" t="s">
        <v>24</v>
      </c>
      <c r="F248" t="s">
        <v>605</v>
      </c>
      <c r="G248" t="str">
        <f>"200812000387"</f>
        <v>200812000387</v>
      </c>
      <c r="H248">
        <v>671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50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X248">
        <v>0</v>
      </c>
      <c r="Y248">
        <v>0</v>
      </c>
      <c r="Z248">
        <v>9</v>
      </c>
      <c r="AA248">
        <v>153</v>
      </c>
      <c r="AB248">
        <v>874</v>
      </c>
    </row>
    <row r="249" spans="1:28" x14ac:dyDescent="0.25">
      <c r="H249" t="s">
        <v>606</v>
      </c>
    </row>
    <row r="250" spans="1:28" x14ac:dyDescent="0.25">
      <c r="A250">
        <v>122</v>
      </c>
      <c r="B250">
        <v>3691</v>
      </c>
      <c r="C250" t="s">
        <v>607</v>
      </c>
      <c r="D250" t="s">
        <v>467</v>
      </c>
      <c r="E250" t="s">
        <v>40</v>
      </c>
      <c r="F250" t="s">
        <v>608</v>
      </c>
      <c r="G250" t="str">
        <f>"201409007181"</f>
        <v>201409007181</v>
      </c>
      <c r="H250" t="s">
        <v>609</v>
      </c>
      <c r="I250">
        <v>0</v>
      </c>
      <c r="J250">
        <v>0</v>
      </c>
      <c r="K250">
        <v>0</v>
      </c>
      <c r="L250">
        <v>0</v>
      </c>
      <c r="M250">
        <v>100</v>
      </c>
      <c r="N250">
        <v>30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X250">
        <v>0</v>
      </c>
      <c r="Y250">
        <v>0</v>
      </c>
      <c r="Z250">
        <v>0</v>
      </c>
      <c r="AA250">
        <v>0</v>
      </c>
      <c r="AB250" t="s">
        <v>610</v>
      </c>
    </row>
    <row r="251" spans="1:28" x14ac:dyDescent="0.25">
      <c r="H251" t="s">
        <v>611</v>
      </c>
    </row>
    <row r="252" spans="1:28" x14ac:dyDescent="0.25">
      <c r="A252">
        <v>123</v>
      </c>
      <c r="B252">
        <v>4362</v>
      </c>
      <c r="C252" t="s">
        <v>612</v>
      </c>
      <c r="D252" t="s">
        <v>613</v>
      </c>
      <c r="E252" t="s">
        <v>614</v>
      </c>
      <c r="F252" t="s">
        <v>615</v>
      </c>
      <c r="G252" t="str">
        <f>"00002759"</f>
        <v>00002759</v>
      </c>
      <c r="H252" t="s">
        <v>616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6</v>
      </c>
      <c r="W252">
        <v>1246</v>
      </c>
      <c r="X252">
        <v>0</v>
      </c>
      <c r="Y252">
        <v>0</v>
      </c>
      <c r="Z252">
        <v>8</v>
      </c>
      <c r="AA252">
        <v>136</v>
      </c>
      <c r="AB252" t="s">
        <v>617</v>
      </c>
    </row>
    <row r="253" spans="1:28" x14ac:dyDescent="0.25">
      <c r="H253" t="s">
        <v>618</v>
      </c>
    </row>
    <row r="254" spans="1:28" x14ac:dyDescent="0.25">
      <c r="A254">
        <v>124</v>
      </c>
      <c r="B254">
        <v>6100</v>
      </c>
      <c r="C254" t="s">
        <v>619</v>
      </c>
      <c r="D254" t="s">
        <v>550</v>
      </c>
      <c r="E254" t="s">
        <v>34</v>
      </c>
      <c r="F254" t="s">
        <v>620</v>
      </c>
      <c r="G254" t="str">
        <f>"201412005011"</f>
        <v>201412005011</v>
      </c>
      <c r="H254">
        <v>715</v>
      </c>
      <c r="I254">
        <v>0</v>
      </c>
      <c r="J254">
        <v>0</v>
      </c>
      <c r="K254">
        <v>0</v>
      </c>
      <c r="L254">
        <v>0</v>
      </c>
      <c r="M254">
        <v>100</v>
      </c>
      <c r="N254">
        <v>0</v>
      </c>
      <c r="O254">
        <v>0</v>
      </c>
      <c r="P254">
        <v>0</v>
      </c>
      <c r="Q254">
        <v>0</v>
      </c>
      <c r="R254">
        <v>50</v>
      </c>
      <c r="S254">
        <v>0</v>
      </c>
      <c r="T254">
        <v>0</v>
      </c>
      <c r="U254">
        <v>0</v>
      </c>
      <c r="V254">
        <v>0</v>
      </c>
      <c r="X254">
        <v>1</v>
      </c>
      <c r="Y254">
        <v>0</v>
      </c>
      <c r="Z254">
        <v>0</v>
      </c>
      <c r="AA254">
        <v>0</v>
      </c>
      <c r="AB254">
        <v>865</v>
      </c>
    </row>
    <row r="255" spans="1:28" x14ac:dyDescent="0.25">
      <c r="H255" t="s">
        <v>621</v>
      </c>
    </row>
    <row r="256" spans="1:28" x14ac:dyDescent="0.25">
      <c r="A256">
        <v>125</v>
      </c>
      <c r="B256">
        <v>4661</v>
      </c>
      <c r="C256" t="s">
        <v>622</v>
      </c>
      <c r="D256" t="s">
        <v>24</v>
      </c>
      <c r="E256" t="s">
        <v>228</v>
      </c>
      <c r="F256" t="s">
        <v>623</v>
      </c>
      <c r="G256" t="str">
        <f>"00207726"</f>
        <v>00207726</v>
      </c>
      <c r="H256" t="s">
        <v>624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70</v>
      </c>
      <c r="O256">
        <v>50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X256">
        <v>0</v>
      </c>
      <c r="Y256">
        <v>0</v>
      </c>
      <c r="Z256">
        <v>0</v>
      </c>
      <c r="AA256">
        <v>0</v>
      </c>
      <c r="AB256" t="s">
        <v>625</v>
      </c>
    </row>
    <row r="257" spans="1:28" x14ac:dyDescent="0.25">
      <c r="H257" t="s">
        <v>159</v>
      </c>
    </row>
    <row r="258" spans="1:28" x14ac:dyDescent="0.25">
      <c r="A258">
        <v>126</v>
      </c>
      <c r="B258">
        <v>3123</v>
      </c>
      <c r="C258" t="s">
        <v>626</v>
      </c>
      <c r="D258" t="s">
        <v>627</v>
      </c>
      <c r="E258" t="s">
        <v>83</v>
      </c>
      <c r="F258" t="s">
        <v>628</v>
      </c>
      <c r="G258" t="str">
        <f>"201402011950"</f>
        <v>201402011950</v>
      </c>
      <c r="H258" t="s">
        <v>629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70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X258">
        <v>1</v>
      </c>
      <c r="Y258">
        <v>0</v>
      </c>
      <c r="Z258">
        <v>0</v>
      </c>
      <c r="AA258">
        <v>0</v>
      </c>
      <c r="AB258" t="s">
        <v>630</v>
      </c>
    </row>
    <row r="259" spans="1:28" x14ac:dyDescent="0.25">
      <c r="H259" t="s">
        <v>631</v>
      </c>
    </row>
    <row r="260" spans="1:28" x14ac:dyDescent="0.25">
      <c r="A260">
        <v>127</v>
      </c>
      <c r="B260">
        <v>3449</v>
      </c>
      <c r="C260" t="s">
        <v>632</v>
      </c>
      <c r="D260" t="s">
        <v>196</v>
      </c>
      <c r="E260" t="s">
        <v>157</v>
      </c>
      <c r="F260" t="s">
        <v>633</v>
      </c>
      <c r="G260" t="str">
        <f>"00370013"</f>
        <v>00370013</v>
      </c>
      <c r="H260" t="s">
        <v>634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30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X260">
        <v>0</v>
      </c>
      <c r="Y260">
        <v>0</v>
      </c>
      <c r="Z260">
        <v>0</v>
      </c>
      <c r="AA260">
        <v>0</v>
      </c>
      <c r="AB260" t="s">
        <v>635</v>
      </c>
    </row>
    <row r="261" spans="1:28" x14ac:dyDescent="0.25">
      <c r="H261" t="s">
        <v>636</v>
      </c>
    </row>
    <row r="262" spans="1:28" x14ac:dyDescent="0.25">
      <c r="A262">
        <v>128</v>
      </c>
      <c r="B262">
        <v>5916</v>
      </c>
      <c r="C262" t="s">
        <v>637</v>
      </c>
      <c r="D262" t="s">
        <v>336</v>
      </c>
      <c r="E262" t="s">
        <v>638</v>
      </c>
      <c r="F262" t="s">
        <v>639</v>
      </c>
      <c r="G262" t="str">
        <f>"00303044"</f>
        <v>00303044</v>
      </c>
      <c r="H262" t="s">
        <v>640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30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X262">
        <v>0</v>
      </c>
      <c r="Y262">
        <v>0</v>
      </c>
      <c r="Z262">
        <v>0</v>
      </c>
      <c r="AA262">
        <v>0</v>
      </c>
      <c r="AB262" t="s">
        <v>641</v>
      </c>
    </row>
    <row r="263" spans="1:28" x14ac:dyDescent="0.25">
      <c r="H263" t="s">
        <v>642</v>
      </c>
    </row>
    <row r="264" spans="1:28" x14ac:dyDescent="0.25">
      <c r="A264">
        <v>129</v>
      </c>
      <c r="B264">
        <v>2751</v>
      </c>
      <c r="C264" t="s">
        <v>643</v>
      </c>
      <c r="D264" t="s">
        <v>644</v>
      </c>
      <c r="E264" t="s">
        <v>34</v>
      </c>
      <c r="F264" t="s">
        <v>645</v>
      </c>
      <c r="G264" t="str">
        <f>"00346746"</f>
        <v>00346746</v>
      </c>
      <c r="H264">
        <v>671</v>
      </c>
      <c r="I264">
        <v>150</v>
      </c>
      <c r="J264">
        <v>0</v>
      </c>
      <c r="K264">
        <v>0</v>
      </c>
      <c r="L264">
        <v>0</v>
      </c>
      <c r="M264">
        <v>0</v>
      </c>
      <c r="N264">
        <v>30</v>
      </c>
      <c r="O264">
        <v>0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X264">
        <v>1</v>
      </c>
      <c r="Y264">
        <v>0</v>
      </c>
      <c r="Z264">
        <v>0</v>
      </c>
      <c r="AA264">
        <v>0</v>
      </c>
      <c r="AB264">
        <v>851</v>
      </c>
    </row>
    <row r="265" spans="1:28" x14ac:dyDescent="0.25">
      <c r="H265" t="s">
        <v>646</v>
      </c>
    </row>
    <row r="266" spans="1:28" x14ac:dyDescent="0.25">
      <c r="A266">
        <v>130</v>
      </c>
      <c r="B266">
        <v>1361</v>
      </c>
      <c r="C266" t="s">
        <v>647</v>
      </c>
      <c r="D266" t="s">
        <v>28</v>
      </c>
      <c r="E266" t="s">
        <v>303</v>
      </c>
      <c r="F266" t="s">
        <v>648</v>
      </c>
      <c r="G266" t="str">
        <f>"201409004207"</f>
        <v>201409004207</v>
      </c>
      <c r="H266">
        <v>682</v>
      </c>
      <c r="I266">
        <v>0</v>
      </c>
      <c r="J266">
        <v>0</v>
      </c>
      <c r="K266">
        <v>0</v>
      </c>
      <c r="L266">
        <v>0</v>
      </c>
      <c r="M266">
        <v>0</v>
      </c>
      <c r="N266">
        <v>30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X266">
        <v>0</v>
      </c>
      <c r="Y266">
        <v>0</v>
      </c>
      <c r="Z266">
        <v>8</v>
      </c>
      <c r="AA266">
        <v>136</v>
      </c>
      <c r="AB266">
        <v>848</v>
      </c>
    </row>
    <row r="267" spans="1:28" x14ac:dyDescent="0.25">
      <c r="H267" t="s">
        <v>649</v>
      </c>
    </row>
    <row r="268" spans="1:28" x14ac:dyDescent="0.25">
      <c r="A268">
        <v>131</v>
      </c>
      <c r="B268">
        <v>3176</v>
      </c>
      <c r="C268" t="s">
        <v>650</v>
      </c>
      <c r="D268" t="s">
        <v>651</v>
      </c>
      <c r="E268" t="s">
        <v>652</v>
      </c>
      <c r="F268" t="s">
        <v>653</v>
      </c>
      <c r="G268" t="str">
        <f>"201303000275"</f>
        <v>201303000275</v>
      </c>
      <c r="H268" t="s">
        <v>654</v>
      </c>
      <c r="I268">
        <v>0</v>
      </c>
      <c r="J268">
        <v>0</v>
      </c>
      <c r="K268">
        <v>0</v>
      </c>
      <c r="L268">
        <v>0</v>
      </c>
      <c r="M268">
        <v>100</v>
      </c>
      <c r="N268">
        <v>30</v>
      </c>
      <c r="O268">
        <v>0</v>
      </c>
      <c r="P268">
        <v>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6</v>
      </c>
      <c r="W268">
        <v>1246</v>
      </c>
      <c r="X268">
        <v>1</v>
      </c>
      <c r="Y268">
        <v>0</v>
      </c>
      <c r="Z268">
        <v>0</v>
      </c>
      <c r="AA268">
        <v>0</v>
      </c>
      <c r="AB268" t="s">
        <v>655</v>
      </c>
    </row>
    <row r="269" spans="1:28" x14ac:dyDescent="0.25">
      <c r="H269" t="s">
        <v>656</v>
      </c>
    </row>
    <row r="270" spans="1:28" x14ac:dyDescent="0.25">
      <c r="A270">
        <v>132</v>
      </c>
      <c r="B270">
        <v>2115</v>
      </c>
      <c r="C270" t="s">
        <v>657</v>
      </c>
      <c r="D270" t="s">
        <v>34</v>
      </c>
      <c r="E270" t="s">
        <v>157</v>
      </c>
      <c r="F270" t="s">
        <v>658</v>
      </c>
      <c r="G270" t="str">
        <f>"00148401"</f>
        <v>00148401</v>
      </c>
      <c r="H270">
        <v>660</v>
      </c>
      <c r="I270">
        <v>150</v>
      </c>
      <c r="J270">
        <v>0</v>
      </c>
      <c r="K270">
        <v>0</v>
      </c>
      <c r="L270">
        <v>0</v>
      </c>
      <c r="M270">
        <v>0</v>
      </c>
      <c r="N270">
        <v>30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X270">
        <v>2</v>
      </c>
      <c r="Y270">
        <v>0</v>
      </c>
      <c r="Z270">
        <v>0</v>
      </c>
      <c r="AA270">
        <v>0</v>
      </c>
      <c r="AB270">
        <v>840</v>
      </c>
    </row>
    <row r="271" spans="1:28" x14ac:dyDescent="0.25">
      <c r="H271" t="s">
        <v>659</v>
      </c>
    </row>
    <row r="272" spans="1:28" x14ac:dyDescent="0.25">
      <c r="A272">
        <v>133</v>
      </c>
      <c r="B272">
        <v>4563</v>
      </c>
      <c r="C272" t="s">
        <v>660</v>
      </c>
      <c r="D272" t="s">
        <v>661</v>
      </c>
      <c r="E272" t="s">
        <v>662</v>
      </c>
      <c r="F272" t="s">
        <v>663</v>
      </c>
      <c r="G272" t="str">
        <f>"00007130"</f>
        <v>00007130</v>
      </c>
      <c r="H272" t="s">
        <v>664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70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X272">
        <v>0</v>
      </c>
      <c r="Y272">
        <v>0</v>
      </c>
      <c r="Z272">
        <v>0</v>
      </c>
      <c r="AA272">
        <v>0</v>
      </c>
      <c r="AB272" t="s">
        <v>665</v>
      </c>
    </row>
    <row r="273" spans="1:28" x14ac:dyDescent="0.25">
      <c r="H273" t="s">
        <v>666</v>
      </c>
    </row>
    <row r="274" spans="1:28" x14ac:dyDescent="0.25">
      <c r="A274">
        <v>134</v>
      </c>
      <c r="B274">
        <v>1297</v>
      </c>
      <c r="C274" t="s">
        <v>667</v>
      </c>
      <c r="D274" t="s">
        <v>40</v>
      </c>
      <c r="E274" t="s">
        <v>571</v>
      </c>
      <c r="F274" t="s">
        <v>668</v>
      </c>
      <c r="G274" t="str">
        <f>"00221467"</f>
        <v>00221467</v>
      </c>
      <c r="H274" t="s">
        <v>669</v>
      </c>
      <c r="I274">
        <v>0</v>
      </c>
      <c r="J274">
        <v>0</v>
      </c>
      <c r="K274">
        <v>0</v>
      </c>
      <c r="L274">
        <v>0</v>
      </c>
      <c r="M274">
        <v>0</v>
      </c>
      <c r="N274">
        <v>30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X274">
        <v>1</v>
      </c>
      <c r="Y274">
        <v>0</v>
      </c>
      <c r="Z274">
        <v>0</v>
      </c>
      <c r="AA274">
        <v>0</v>
      </c>
      <c r="AB274" t="s">
        <v>670</v>
      </c>
    </row>
    <row r="275" spans="1:28" x14ac:dyDescent="0.25">
      <c r="H275" t="s">
        <v>671</v>
      </c>
    </row>
    <row r="276" spans="1:28" x14ac:dyDescent="0.25">
      <c r="A276">
        <v>135</v>
      </c>
      <c r="B276">
        <v>4537</v>
      </c>
      <c r="C276" t="s">
        <v>672</v>
      </c>
      <c r="D276" t="s">
        <v>673</v>
      </c>
      <c r="E276" t="s">
        <v>135</v>
      </c>
      <c r="F276" t="s">
        <v>674</v>
      </c>
      <c r="G276" t="str">
        <f>"00311976"</f>
        <v>00311976</v>
      </c>
      <c r="H276" t="s">
        <v>669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30</v>
      </c>
      <c r="O276">
        <v>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X276">
        <v>0</v>
      </c>
      <c r="Y276">
        <v>0</v>
      </c>
      <c r="Z276">
        <v>0</v>
      </c>
      <c r="AA276">
        <v>0</v>
      </c>
      <c r="AB276" t="s">
        <v>670</v>
      </c>
    </row>
    <row r="277" spans="1:28" x14ac:dyDescent="0.25">
      <c r="H277" t="s">
        <v>159</v>
      </c>
    </row>
    <row r="278" spans="1:28" x14ac:dyDescent="0.25">
      <c r="A278">
        <v>136</v>
      </c>
      <c r="B278">
        <v>4111</v>
      </c>
      <c r="C278" t="s">
        <v>409</v>
      </c>
      <c r="D278" t="s">
        <v>178</v>
      </c>
      <c r="E278" t="s">
        <v>83</v>
      </c>
      <c r="F278" t="s">
        <v>675</v>
      </c>
      <c r="G278" t="str">
        <f>"201412000680"</f>
        <v>201412000680</v>
      </c>
      <c r="H278">
        <v>660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50</v>
      </c>
      <c r="O278">
        <v>0</v>
      </c>
      <c r="P278">
        <v>30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X278">
        <v>0</v>
      </c>
      <c r="Y278">
        <v>0</v>
      </c>
      <c r="Z278">
        <v>5</v>
      </c>
      <c r="AA278">
        <v>85</v>
      </c>
      <c r="AB278">
        <v>825</v>
      </c>
    </row>
    <row r="279" spans="1:28" x14ac:dyDescent="0.25">
      <c r="H279" t="s">
        <v>676</v>
      </c>
    </row>
    <row r="280" spans="1:28" x14ac:dyDescent="0.25">
      <c r="A280">
        <v>137</v>
      </c>
      <c r="B280">
        <v>2972</v>
      </c>
      <c r="C280" t="s">
        <v>677</v>
      </c>
      <c r="D280" t="s">
        <v>24</v>
      </c>
      <c r="E280" t="s">
        <v>196</v>
      </c>
      <c r="F280" t="s">
        <v>678</v>
      </c>
      <c r="G280" t="str">
        <f>"00345481"</f>
        <v>00345481</v>
      </c>
      <c r="H280">
        <v>693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30</v>
      </c>
      <c r="O280">
        <v>0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X280">
        <v>2</v>
      </c>
      <c r="Y280">
        <v>100</v>
      </c>
      <c r="Z280">
        <v>0</v>
      </c>
      <c r="AA280">
        <v>0</v>
      </c>
      <c r="AB280">
        <v>823</v>
      </c>
    </row>
    <row r="281" spans="1:28" x14ac:dyDescent="0.25">
      <c r="H281" t="s">
        <v>679</v>
      </c>
    </row>
    <row r="282" spans="1:28" x14ac:dyDescent="0.25">
      <c r="A282">
        <v>138</v>
      </c>
      <c r="B282">
        <v>2427</v>
      </c>
      <c r="C282" t="s">
        <v>680</v>
      </c>
      <c r="D282" t="s">
        <v>128</v>
      </c>
      <c r="E282" t="s">
        <v>681</v>
      </c>
      <c r="F282" t="s">
        <v>682</v>
      </c>
      <c r="G282" t="str">
        <f>"201409001422"</f>
        <v>201409001422</v>
      </c>
      <c r="H282">
        <v>792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30</v>
      </c>
      <c r="O282">
        <v>0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X282">
        <v>0</v>
      </c>
      <c r="Y282">
        <v>0</v>
      </c>
      <c r="Z282">
        <v>0</v>
      </c>
      <c r="AA282">
        <v>0</v>
      </c>
      <c r="AB282">
        <v>822</v>
      </c>
    </row>
    <row r="283" spans="1:28" x14ac:dyDescent="0.25">
      <c r="H283" t="s">
        <v>683</v>
      </c>
    </row>
    <row r="284" spans="1:28" x14ac:dyDescent="0.25">
      <c r="A284">
        <v>139</v>
      </c>
      <c r="B284">
        <v>5224</v>
      </c>
      <c r="C284" t="s">
        <v>684</v>
      </c>
      <c r="D284" t="s">
        <v>28</v>
      </c>
      <c r="E284" t="s">
        <v>83</v>
      </c>
      <c r="F284" t="s">
        <v>685</v>
      </c>
      <c r="G284" t="str">
        <f>"200801011792"</f>
        <v>200801011792</v>
      </c>
      <c r="H284">
        <v>770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50</v>
      </c>
      <c r="O284">
        <v>0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X284">
        <v>0</v>
      </c>
      <c r="Y284">
        <v>0</v>
      </c>
      <c r="Z284">
        <v>0</v>
      </c>
      <c r="AA284">
        <v>0</v>
      </c>
      <c r="AB284">
        <v>820</v>
      </c>
    </row>
    <row r="285" spans="1:28" x14ac:dyDescent="0.25">
      <c r="H285" t="s">
        <v>686</v>
      </c>
    </row>
    <row r="286" spans="1:28" x14ac:dyDescent="0.25">
      <c r="A286">
        <v>140</v>
      </c>
      <c r="B286">
        <v>4151</v>
      </c>
      <c r="C286" t="s">
        <v>687</v>
      </c>
      <c r="D286" t="s">
        <v>40</v>
      </c>
      <c r="E286" t="s">
        <v>167</v>
      </c>
      <c r="F286" t="s">
        <v>688</v>
      </c>
      <c r="G286" t="str">
        <f>"00214417"</f>
        <v>00214417</v>
      </c>
      <c r="H286" t="s">
        <v>36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70</v>
      </c>
      <c r="O286">
        <v>0</v>
      </c>
      <c r="P286">
        <v>0</v>
      </c>
      <c r="Q286">
        <v>30</v>
      </c>
      <c r="R286">
        <v>0</v>
      </c>
      <c r="S286">
        <v>0</v>
      </c>
      <c r="T286">
        <v>0</v>
      </c>
      <c r="U286">
        <v>0</v>
      </c>
      <c r="V286">
        <v>0</v>
      </c>
      <c r="X286">
        <v>0</v>
      </c>
      <c r="Y286">
        <v>0</v>
      </c>
      <c r="Z286">
        <v>0</v>
      </c>
      <c r="AA286">
        <v>0</v>
      </c>
      <c r="AB286" t="s">
        <v>689</v>
      </c>
    </row>
    <row r="287" spans="1:28" x14ac:dyDescent="0.25">
      <c r="H287" t="s">
        <v>690</v>
      </c>
    </row>
    <row r="288" spans="1:28" x14ac:dyDescent="0.25">
      <c r="A288">
        <v>141</v>
      </c>
      <c r="B288">
        <v>1606</v>
      </c>
      <c r="C288" t="s">
        <v>691</v>
      </c>
      <c r="D288" t="s">
        <v>336</v>
      </c>
      <c r="E288" t="s">
        <v>29</v>
      </c>
      <c r="F288" t="s">
        <v>692</v>
      </c>
      <c r="G288" t="str">
        <f>"00154964"</f>
        <v>00154964</v>
      </c>
      <c r="H288">
        <v>748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70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X288">
        <v>0</v>
      </c>
      <c r="Y288">
        <v>0</v>
      </c>
      <c r="Z288">
        <v>0</v>
      </c>
      <c r="AA288">
        <v>0</v>
      </c>
      <c r="AB288">
        <v>818</v>
      </c>
    </row>
    <row r="289" spans="1:28" x14ac:dyDescent="0.25">
      <c r="H289" t="s">
        <v>693</v>
      </c>
    </row>
    <row r="290" spans="1:28" x14ac:dyDescent="0.25">
      <c r="A290">
        <v>142</v>
      </c>
      <c r="B290">
        <v>3184</v>
      </c>
      <c r="C290" t="s">
        <v>694</v>
      </c>
      <c r="D290" t="s">
        <v>288</v>
      </c>
      <c r="E290" t="s">
        <v>29</v>
      </c>
      <c r="F290" t="s">
        <v>695</v>
      </c>
      <c r="G290" t="str">
        <f>"00357142"</f>
        <v>00357142</v>
      </c>
      <c r="H290" t="s">
        <v>696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30</v>
      </c>
      <c r="O290">
        <v>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X290">
        <v>0</v>
      </c>
      <c r="Y290">
        <v>0</v>
      </c>
      <c r="Z290">
        <v>0</v>
      </c>
      <c r="AA290">
        <v>0</v>
      </c>
      <c r="AB290" t="s">
        <v>697</v>
      </c>
    </row>
    <row r="291" spans="1:28" x14ac:dyDescent="0.25">
      <c r="H291" t="s">
        <v>698</v>
      </c>
    </row>
    <row r="292" spans="1:28" x14ac:dyDescent="0.25">
      <c r="A292">
        <v>143</v>
      </c>
      <c r="B292">
        <v>3549</v>
      </c>
      <c r="C292" t="s">
        <v>699</v>
      </c>
      <c r="D292" t="s">
        <v>700</v>
      </c>
      <c r="E292" t="s">
        <v>83</v>
      </c>
      <c r="F292" t="s">
        <v>701</v>
      </c>
      <c r="G292" t="str">
        <f>"00203202"</f>
        <v>00203202</v>
      </c>
      <c r="H292" t="s">
        <v>702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30</v>
      </c>
      <c r="O292">
        <v>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X292">
        <v>0</v>
      </c>
      <c r="Y292">
        <v>0</v>
      </c>
      <c r="Z292">
        <v>0</v>
      </c>
      <c r="AA292">
        <v>0</v>
      </c>
      <c r="AB292" t="s">
        <v>703</v>
      </c>
    </row>
    <row r="293" spans="1:28" x14ac:dyDescent="0.25">
      <c r="H293" t="s">
        <v>117</v>
      </c>
    </row>
    <row r="294" spans="1:28" x14ac:dyDescent="0.25">
      <c r="A294">
        <v>144</v>
      </c>
      <c r="B294">
        <v>890</v>
      </c>
      <c r="C294" t="s">
        <v>18</v>
      </c>
      <c r="D294" t="s">
        <v>394</v>
      </c>
      <c r="E294" t="s">
        <v>34</v>
      </c>
      <c r="F294" t="s">
        <v>704</v>
      </c>
      <c r="G294" t="str">
        <f>"00005817"</f>
        <v>00005817</v>
      </c>
      <c r="H294" t="s">
        <v>216</v>
      </c>
      <c r="I294">
        <v>0</v>
      </c>
      <c r="J294">
        <v>0</v>
      </c>
      <c r="K294">
        <v>0</v>
      </c>
      <c r="L294">
        <v>0</v>
      </c>
      <c r="M294">
        <v>100</v>
      </c>
      <c r="N294">
        <v>30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X294">
        <v>0</v>
      </c>
      <c r="Y294">
        <v>0</v>
      </c>
      <c r="Z294">
        <v>0</v>
      </c>
      <c r="AA294">
        <v>0</v>
      </c>
      <c r="AB294" t="s">
        <v>705</v>
      </c>
    </row>
    <row r="295" spans="1:28" x14ac:dyDescent="0.25">
      <c r="H295" t="s">
        <v>706</v>
      </c>
    </row>
    <row r="296" spans="1:28" x14ac:dyDescent="0.25">
      <c r="A296">
        <v>145</v>
      </c>
      <c r="B296">
        <v>1457</v>
      </c>
      <c r="C296" t="s">
        <v>707</v>
      </c>
      <c r="D296" t="s">
        <v>34</v>
      </c>
      <c r="E296" t="s">
        <v>167</v>
      </c>
      <c r="F296" t="s">
        <v>708</v>
      </c>
      <c r="G296" t="str">
        <f>"201401001944"</f>
        <v>201401001944</v>
      </c>
      <c r="H296" t="s">
        <v>102</v>
      </c>
      <c r="I296">
        <v>0</v>
      </c>
      <c r="J296">
        <v>0</v>
      </c>
      <c r="K296">
        <v>0</v>
      </c>
      <c r="L296">
        <v>0</v>
      </c>
      <c r="M296">
        <v>0</v>
      </c>
      <c r="N296">
        <v>30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X296">
        <v>0</v>
      </c>
      <c r="Y296">
        <v>0</v>
      </c>
      <c r="Z296">
        <v>8</v>
      </c>
      <c r="AA296">
        <v>136</v>
      </c>
      <c r="AB296" t="s">
        <v>709</v>
      </c>
    </row>
    <row r="297" spans="1:28" x14ac:dyDescent="0.25">
      <c r="H297" t="s">
        <v>710</v>
      </c>
    </row>
    <row r="298" spans="1:28" x14ac:dyDescent="0.25">
      <c r="A298">
        <v>146</v>
      </c>
      <c r="B298">
        <v>1612</v>
      </c>
      <c r="C298" t="s">
        <v>711</v>
      </c>
      <c r="D298" t="s">
        <v>29</v>
      </c>
      <c r="E298" t="s">
        <v>571</v>
      </c>
      <c r="F298" t="s">
        <v>712</v>
      </c>
      <c r="G298" t="str">
        <f>"00293961"</f>
        <v>00293961</v>
      </c>
      <c r="H298" t="s">
        <v>713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30</v>
      </c>
      <c r="O298">
        <v>0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6</v>
      </c>
      <c r="W298">
        <v>1246</v>
      </c>
      <c r="X298">
        <v>0</v>
      </c>
      <c r="Y298">
        <v>0</v>
      </c>
      <c r="Z298">
        <v>8</v>
      </c>
      <c r="AA298">
        <v>136</v>
      </c>
      <c r="AB298" t="s">
        <v>714</v>
      </c>
    </row>
    <row r="299" spans="1:28" x14ac:dyDescent="0.25">
      <c r="H299">
        <v>1246</v>
      </c>
    </row>
    <row r="300" spans="1:28" x14ac:dyDescent="0.25">
      <c r="A300">
        <v>147</v>
      </c>
      <c r="B300">
        <v>171</v>
      </c>
      <c r="C300" t="s">
        <v>715</v>
      </c>
      <c r="D300" t="s">
        <v>24</v>
      </c>
      <c r="E300" t="s">
        <v>359</v>
      </c>
      <c r="F300" t="s">
        <v>716</v>
      </c>
      <c r="G300" t="str">
        <f>"00106662"</f>
        <v>00106662</v>
      </c>
      <c r="H300">
        <v>737</v>
      </c>
      <c r="I300">
        <v>0</v>
      </c>
      <c r="J300">
        <v>0</v>
      </c>
      <c r="K300">
        <v>0</v>
      </c>
      <c r="L300">
        <v>0</v>
      </c>
      <c r="M300">
        <v>0</v>
      </c>
      <c r="N300">
        <v>70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X300">
        <v>0</v>
      </c>
      <c r="Y300">
        <v>0</v>
      </c>
      <c r="Z300">
        <v>0</v>
      </c>
      <c r="AA300">
        <v>0</v>
      </c>
      <c r="AB300">
        <v>807</v>
      </c>
    </row>
    <row r="301" spans="1:28" x14ac:dyDescent="0.25">
      <c r="H301" t="s">
        <v>159</v>
      </c>
    </row>
    <row r="302" spans="1:28" x14ac:dyDescent="0.25">
      <c r="A302">
        <v>148</v>
      </c>
      <c r="B302">
        <v>207</v>
      </c>
      <c r="C302" t="s">
        <v>717</v>
      </c>
      <c r="D302" t="s">
        <v>718</v>
      </c>
      <c r="E302" t="s">
        <v>28</v>
      </c>
      <c r="F302" t="s">
        <v>719</v>
      </c>
      <c r="G302" t="str">
        <f>"00194010"</f>
        <v>00194010</v>
      </c>
      <c r="H302">
        <v>737</v>
      </c>
      <c r="I302">
        <v>0</v>
      </c>
      <c r="J302">
        <v>0</v>
      </c>
      <c r="K302">
        <v>0</v>
      </c>
      <c r="L302">
        <v>0</v>
      </c>
      <c r="M302">
        <v>0</v>
      </c>
      <c r="N302">
        <v>70</v>
      </c>
      <c r="O302">
        <v>0</v>
      </c>
      <c r="P302">
        <v>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X302">
        <v>0</v>
      </c>
      <c r="Y302">
        <v>0</v>
      </c>
      <c r="Z302">
        <v>0</v>
      </c>
      <c r="AA302">
        <v>0</v>
      </c>
      <c r="AB302">
        <v>807</v>
      </c>
    </row>
    <row r="303" spans="1:28" x14ac:dyDescent="0.25">
      <c r="H303" t="s">
        <v>720</v>
      </c>
    </row>
    <row r="304" spans="1:28" x14ac:dyDescent="0.25">
      <c r="A304">
        <v>149</v>
      </c>
      <c r="B304">
        <v>1233</v>
      </c>
      <c r="C304" t="s">
        <v>721</v>
      </c>
      <c r="D304" t="s">
        <v>24</v>
      </c>
      <c r="E304" t="s">
        <v>50</v>
      </c>
      <c r="F304" t="s">
        <v>722</v>
      </c>
      <c r="G304" t="str">
        <f>"00270008"</f>
        <v>00270008</v>
      </c>
      <c r="H304">
        <v>704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0</v>
      </c>
      <c r="O304">
        <v>0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6</v>
      </c>
      <c r="W304">
        <v>1246</v>
      </c>
      <c r="X304">
        <v>0</v>
      </c>
      <c r="Y304">
        <v>0</v>
      </c>
      <c r="Z304">
        <v>6</v>
      </c>
      <c r="AA304">
        <v>102</v>
      </c>
      <c r="AB304">
        <v>806</v>
      </c>
    </row>
    <row r="305" spans="1:28" x14ac:dyDescent="0.25">
      <c r="H305" t="s">
        <v>723</v>
      </c>
    </row>
    <row r="306" spans="1:28" x14ac:dyDescent="0.25">
      <c r="A306">
        <v>150</v>
      </c>
      <c r="B306">
        <v>341</v>
      </c>
      <c r="C306" t="s">
        <v>724</v>
      </c>
      <c r="D306" t="s">
        <v>725</v>
      </c>
      <c r="E306" t="s">
        <v>288</v>
      </c>
      <c r="F306" t="s">
        <v>726</v>
      </c>
      <c r="G306" t="str">
        <f>"201410009996"</f>
        <v>201410009996</v>
      </c>
      <c r="H306" t="s">
        <v>727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30</v>
      </c>
      <c r="O306">
        <v>0</v>
      </c>
      <c r="P306">
        <v>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X306">
        <v>0</v>
      </c>
      <c r="Y306">
        <v>0</v>
      </c>
      <c r="Z306">
        <v>0</v>
      </c>
      <c r="AA306">
        <v>0</v>
      </c>
      <c r="AB306" t="s">
        <v>728</v>
      </c>
    </row>
    <row r="307" spans="1:28" x14ac:dyDescent="0.25">
      <c r="H307" t="s">
        <v>729</v>
      </c>
    </row>
    <row r="308" spans="1:28" x14ac:dyDescent="0.25">
      <c r="A308">
        <v>151</v>
      </c>
      <c r="B308">
        <v>5981</v>
      </c>
      <c r="C308" t="s">
        <v>730</v>
      </c>
      <c r="D308" t="s">
        <v>279</v>
      </c>
      <c r="E308" t="s">
        <v>157</v>
      </c>
      <c r="F308" t="s">
        <v>731</v>
      </c>
      <c r="G308" t="str">
        <f>"00216275"</f>
        <v>00216275</v>
      </c>
      <c r="H308" t="s">
        <v>210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30</v>
      </c>
      <c r="O308">
        <v>0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X308">
        <v>2</v>
      </c>
      <c r="Y308">
        <v>0</v>
      </c>
      <c r="Z308">
        <v>0</v>
      </c>
      <c r="AA308">
        <v>0</v>
      </c>
      <c r="AB308" t="s">
        <v>732</v>
      </c>
    </row>
    <row r="309" spans="1:28" x14ac:dyDescent="0.25">
      <c r="H309" t="s">
        <v>733</v>
      </c>
    </row>
    <row r="310" spans="1:28" x14ac:dyDescent="0.25">
      <c r="A310">
        <v>152</v>
      </c>
      <c r="B310">
        <v>1326</v>
      </c>
      <c r="C310" t="s">
        <v>734</v>
      </c>
      <c r="D310" t="s">
        <v>330</v>
      </c>
      <c r="E310" t="s">
        <v>157</v>
      </c>
      <c r="F310" t="s">
        <v>735</v>
      </c>
      <c r="G310" t="str">
        <f>"00008680"</f>
        <v>00008680</v>
      </c>
      <c r="H310" t="s">
        <v>169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30</v>
      </c>
      <c r="O310">
        <v>30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X310">
        <v>0</v>
      </c>
      <c r="Y310">
        <v>0</v>
      </c>
      <c r="Z310">
        <v>0</v>
      </c>
      <c r="AA310">
        <v>0</v>
      </c>
      <c r="AB310" t="s">
        <v>736</v>
      </c>
    </row>
    <row r="311" spans="1:28" x14ac:dyDescent="0.25">
      <c r="H311" t="s">
        <v>737</v>
      </c>
    </row>
    <row r="312" spans="1:28" x14ac:dyDescent="0.25">
      <c r="A312">
        <v>153</v>
      </c>
      <c r="B312">
        <v>5745</v>
      </c>
      <c r="C312" t="s">
        <v>738</v>
      </c>
      <c r="D312" t="s">
        <v>24</v>
      </c>
      <c r="E312" t="s">
        <v>739</v>
      </c>
      <c r="F312" t="s">
        <v>740</v>
      </c>
      <c r="G312" t="str">
        <f>"00359784"</f>
        <v>00359784</v>
      </c>
      <c r="H312" t="s">
        <v>741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70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X312">
        <v>0</v>
      </c>
      <c r="Y312">
        <v>0</v>
      </c>
      <c r="Z312">
        <v>0</v>
      </c>
      <c r="AA312">
        <v>0</v>
      </c>
      <c r="AB312" t="s">
        <v>742</v>
      </c>
    </row>
    <row r="313" spans="1:28" x14ac:dyDescent="0.25">
      <c r="H313" t="s">
        <v>743</v>
      </c>
    </row>
    <row r="314" spans="1:28" x14ac:dyDescent="0.25">
      <c r="A314">
        <v>154</v>
      </c>
      <c r="B314">
        <v>3824</v>
      </c>
      <c r="C314" t="s">
        <v>744</v>
      </c>
      <c r="D314" t="s">
        <v>135</v>
      </c>
      <c r="E314" t="s">
        <v>157</v>
      </c>
      <c r="F314" t="s">
        <v>745</v>
      </c>
      <c r="G314" t="str">
        <f>"200812000650"</f>
        <v>200812000650</v>
      </c>
      <c r="H314">
        <v>770</v>
      </c>
      <c r="I314">
        <v>0</v>
      </c>
      <c r="J314">
        <v>0</v>
      </c>
      <c r="K314">
        <v>0</v>
      </c>
      <c r="L314">
        <v>0</v>
      </c>
      <c r="M314">
        <v>0</v>
      </c>
      <c r="N314">
        <v>30</v>
      </c>
      <c r="O314">
        <v>0</v>
      </c>
      <c r="P314">
        <v>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X314">
        <v>0</v>
      </c>
      <c r="Y314">
        <v>0</v>
      </c>
      <c r="Z314">
        <v>0</v>
      </c>
      <c r="AA314">
        <v>0</v>
      </c>
      <c r="AB314">
        <v>800</v>
      </c>
    </row>
    <row r="315" spans="1:28" x14ac:dyDescent="0.25">
      <c r="H315" t="s">
        <v>746</v>
      </c>
    </row>
    <row r="316" spans="1:28" x14ac:dyDescent="0.25">
      <c r="A316">
        <v>155</v>
      </c>
      <c r="B316">
        <v>1489</v>
      </c>
      <c r="C316" t="s">
        <v>747</v>
      </c>
      <c r="D316" t="s">
        <v>393</v>
      </c>
      <c r="E316" t="s">
        <v>83</v>
      </c>
      <c r="F316" t="s">
        <v>748</v>
      </c>
      <c r="G316" t="str">
        <f>"00306478"</f>
        <v>00306478</v>
      </c>
      <c r="H316" t="s">
        <v>749</v>
      </c>
      <c r="I316">
        <v>0</v>
      </c>
      <c r="J316">
        <v>0</v>
      </c>
      <c r="K316">
        <v>0</v>
      </c>
      <c r="L316">
        <v>0</v>
      </c>
      <c r="M316">
        <v>0</v>
      </c>
      <c r="N316">
        <v>30</v>
      </c>
      <c r="O316">
        <v>0</v>
      </c>
      <c r="P316">
        <v>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X316">
        <v>0</v>
      </c>
      <c r="Y316">
        <v>0</v>
      </c>
      <c r="Z316">
        <v>0</v>
      </c>
      <c r="AA316">
        <v>0</v>
      </c>
      <c r="AB316" t="s">
        <v>750</v>
      </c>
    </row>
    <row r="317" spans="1:28" x14ac:dyDescent="0.25">
      <c r="H317" t="s">
        <v>751</v>
      </c>
    </row>
    <row r="318" spans="1:28" x14ac:dyDescent="0.25">
      <c r="A318">
        <v>156</v>
      </c>
      <c r="B318">
        <v>1808</v>
      </c>
      <c r="C318" t="s">
        <v>752</v>
      </c>
      <c r="D318" t="s">
        <v>467</v>
      </c>
      <c r="E318" t="s">
        <v>288</v>
      </c>
      <c r="F318" t="s">
        <v>753</v>
      </c>
      <c r="G318" t="str">
        <f>"00002519"</f>
        <v>00002519</v>
      </c>
      <c r="H318" t="s">
        <v>144</v>
      </c>
      <c r="I318">
        <v>0</v>
      </c>
      <c r="J318">
        <v>0</v>
      </c>
      <c r="K318">
        <v>0</v>
      </c>
      <c r="L318">
        <v>0</v>
      </c>
      <c r="M318">
        <v>0</v>
      </c>
      <c r="N318">
        <v>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X318">
        <v>0</v>
      </c>
      <c r="Y318">
        <v>0</v>
      </c>
      <c r="Z318">
        <v>0</v>
      </c>
      <c r="AA318">
        <v>0</v>
      </c>
      <c r="AB318" t="s">
        <v>144</v>
      </c>
    </row>
    <row r="319" spans="1:28" x14ac:dyDescent="0.25">
      <c r="H319" t="s">
        <v>754</v>
      </c>
    </row>
    <row r="320" spans="1:28" x14ac:dyDescent="0.25">
      <c r="A320">
        <v>157</v>
      </c>
      <c r="B320">
        <v>3232</v>
      </c>
      <c r="C320" t="s">
        <v>755</v>
      </c>
      <c r="D320" t="s">
        <v>756</v>
      </c>
      <c r="E320" t="s">
        <v>365</v>
      </c>
      <c r="F320" t="s">
        <v>757</v>
      </c>
      <c r="G320" t="str">
        <f>"00339755"</f>
        <v>00339755</v>
      </c>
      <c r="H320">
        <v>726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0</v>
      </c>
      <c r="O320">
        <v>0</v>
      </c>
      <c r="P320">
        <v>0</v>
      </c>
      <c r="Q320">
        <v>70</v>
      </c>
      <c r="R320">
        <v>0</v>
      </c>
      <c r="S320">
        <v>0</v>
      </c>
      <c r="T320">
        <v>0</v>
      </c>
      <c r="U320">
        <v>0</v>
      </c>
      <c r="V320">
        <v>0</v>
      </c>
      <c r="X320">
        <v>0</v>
      </c>
      <c r="Y320">
        <v>0</v>
      </c>
      <c r="Z320">
        <v>0</v>
      </c>
      <c r="AA320">
        <v>0</v>
      </c>
      <c r="AB320">
        <v>796</v>
      </c>
    </row>
    <row r="321" spans="1:28" x14ac:dyDescent="0.25">
      <c r="H321" t="s">
        <v>758</v>
      </c>
    </row>
    <row r="322" spans="1:28" x14ac:dyDescent="0.25">
      <c r="A322">
        <v>158</v>
      </c>
      <c r="B322">
        <v>5612</v>
      </c>
      <c r="C322" t="s">
        <v>759</v>
      </c>
      <c r="D322" t="s">
        <v>29</v>
      </c>
      <c r="E322" t="s">
        <v>571</v>
      </c>
      <c r="F322" t="s">
        <v>760</v>
      </c>
      <c r="G322" t="str">
        <f>"201410000227"</f>
        <v>201410000227</v>
      </c>
      <c r="H322" t="s">
        <v>344</v>
      </c>
      <c r="I322">
        <v>0</v>
      </c>
      <c r="J322">
        <v>0</v>
      </c>
      <c r="K322">
        <v>0</v>
      </c>
      <c r="L322">
        <v>0</v>
      </c>
      <c r="M322">
        <v>0</v>
      </c>
      <c r="N322">
        <v>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6</v>
      </c>
      <c r="W322">
        <v>1246</v>
      </c>
      <c r="X322">
        <v>0</v>
      </c>
      <c r="Y322">
        <v>0</v>
      </c>
      <c r="Z322">
        <v>0</v>
      </c>
      <c r="AA322">
        <v>0</v>
      </c>
      <c r="AB322" t="s">
        <v>344</v>
      </c>
    </row>
    <row r="323" spans="1:28" x14ac:dyDescent="0.25">
      <c r="H323">
        <v>1246</v>
      </c>
    </row>
    <row r="324" spans="1:28" x14ac:dyDescent="0.25">
      <c r="A324">
        <v>159</v>
      </c>
      <c r="B324">
        <v>5984</v>
      </c>
      <c r="C324" t="s">
        <v>761</v>
      </c>
      <c r="D324" t="s">
        <v>762</v>
      </c>
      <c r="E324" t="s">
        <v>157</v>
      </c>
      <c r="F324" t="s">
        <v>763</v>
      </c>
      <c r="G324" t="str">
        <f>"201601001002"</f>
        <v>201601001002</v>
      </c>
      <c r="H324">
        <v>715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50</v>
      </c>
      <c r="O324">
        <v>0</v>
      </c>
      <c r="P324">
        <v>0</v>
      </c>
      <c r="Q324">
        <v>30</v>
      </c>
      <c r="R324">
        <v>0</v>
      </c>
      <c r="S324">
        <v>0</v>
      </c>
      <c r="T324">
        <v>0</v>
      </c>
      <c r="U324">
        <v>0</v>
      </c>
      <c r="V324">
        <v>0</v>
      </c>
      <c r="X324">
        <v>0</v>
      </c>
      <c r="Y324">
        <v>0</v>
      </c>
      <c r="Z324">
        <v>0</v>
      </c>
      <c r="AA324">
        <v>0</v>
      </c>
      <c r="AB324">
        <v>795</v>
      </c>
    </row>
    <row r="325" spans="1:28" x14ac:dyDescent="0.25">
      <c r="H325" t="s">
        <v>764</v>
      </c>
    </row>
    <row r="326" spans="1:28" x14ac:dyDescent="0.25">
      <c r="A326">
        <v>160</v>
      </c>
      <c r="B326">
        <v>2735</v>
      </c>
      <c r="C326" t="s">
        <v>765</v>
      </c>
      <c r="D326" t="s">
        <v>359</v>
      </c>
      <c r="E326" t="s">
        <v>336</v>
      </c>
      <c r="F326" t="s">
        <v>766</v>
      </c>
      <c r="G326" t="str">
        <f>"201406006582"</f>
        <v>201406006582</v>
      </c>
      <c r="H326" t="s">
        <v>767</v>
      </c>
      <c r="I326">
        <v>0</v>
      </c>
      <c r="J326">
        <v>0</v>
      </c>
      <c r="K326">
        <v>0</v>
      </c>
      <c r="L326">
        <v>0</v>
      </c>
      <c r="M326">
        <v>0</v>
      </c>
      <c r="N326">
        <v>30</v>
      </c>
      <c r="O326">
        <v>0</v>
      </c>
      <c r="P326">
        <v>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X326">
        <v>0</v>
      </c>
      <c r="Y326">
        <v>0</v>
      </c>
      <c r="Z326">
        <v>5</v>
      </c>
      <c r="AA326">
        <v>85</v>
      </c>
      <c r="AB326" t="s">
        <v>768</v>
      </c>
    </row>
    <row r="327" spans="1:28" x14ac:dyDescent="0.25">
      <c r="H327" t="s">
        <v>769</v>
      </c>
    </row>
    <row r="328" spans="1:28" x14ac:dyDescent="0.25">
      <c r="A328">
        <v>161</v>
      </c>
      <c r="B328">
        <v>799</v>
      </c>
      <c r="C328" t="s">
        <v>770</v>
      </c>
      <c r="D328" t="s">
        <v>517</v>
      </c>
      <c r="E328" t="s">
        <v>288</v>
      </c>
      <c r="F328" t="s">
        <v>771</v>
      </c>
      <c r="G328" t="str">
        <f>"00258346"</f>
        <v>00258346</v>
      </c>
      <c r="H328" t="s">
        <v>137</v>
      </c>
      <c r="I328">
        <v>0</v>
      </c>
      <c r="J328">
        <v>0</v>
      </c>
      <c r="K328">
        <v>0</v>
      </c>
      <c r="L328">
        <v>0</v>
      </c>
      <c r="M328">
        <v>0</v>
      </c>
      <c r="N328">
        <v>30</v>
      </c>
      <c r="O328">
        <v>0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X328">
        <v>0</v>
      </c>
      <c r="Y328">
        <v>0</v>
      </c>
      <c r="Z328">
        <v>0</v>
      </c>
      <c r="AA328">
        <v>0</v>
      </c>
      <c r="AB328" t="s">
        <v>772</v>
      </c>
    </row>
    <row r="329" spans="1:28" x14ac:dyDescent="0.25">
      <c r="H329" t="s">
        <v>773</v>
      </c>
    </row>
    <row r="330" spans="1:28" x14ac:dyDescent="0.25">
      <c r="A330">
        <v>162</v>
      </c>
      <c r="B330">
        <v>3049</v>
      </c>
      <c r="C330" t="s">
        <v>774</v>
      </c>
      <c r="D330" t="s">
        <v>157</v>
      </c>
      <c r="E330" t="s">
        <v>544</v>
      </c>
      <c r="F330" t="s">
        <v>775</v>
      </c>
      <c r="G330" t="str">
        <f>"00110033"</f>
        <v>00110033</v>
      </c>
      <c r="H330" t="s">
        <v>776</v>
      </c>
      <c r="I330">
        <v>0</v>
      </c>
      <c r="J330">
        <v>0</v>
      </c>
      <c r="K330">
        <v>0</v>
      </c>
      <c r="L330">
        <v>0</v>
      </c>
      <c r="M330">
        <v>0</v>
      </c>
      <c r="N330">
        <v>30</v>
      </c>
      <c r="O330">
        <v>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X330">
        <v>0</v>
      </c>
      <c r="Y330">
        <v>0</v>
      </c>
      <c r="Z330">
        <v>8</v>
      </c>
      <c r="AA330">
        <v>136</v>
      </c>
      <c r="AB330" t="s">
        <v>777</v>
      </c>
    </row>
    <row r="331" spans="1:28" x14ac:dyDescent="0.25">
      <c r="H331" t="s">
        <v>778</v>
      </c>
    </row>
    <row r="332" spans="1:28" x14ac:dyDescent="0.25">
      <c r="A332">
        <v>163</v>
      </c>
      <c r="B332">
        <v>4579</v>
      </c>
      <c r="C332" t="s">
        <v>779</v>
      </c>
      <c r="D332" t="s">
        <v>40</v>
      </c>
      <c r="E332" t="s">
        <v>106</v>
      </c>
      <c r="F332" t="s">
        <v>780</v>
      </c>
      <c r="G332" t="str">
        <f>"00359598"</f>
        <v>00359598</v>
      </c>
      <c r="H332">
        <v>759</v>
      </c>
      <c r="I332">
        <v>0</v>
      </c>
      <c r="J332">
        <v>0</v>
      </c>
      <c r="K332">
        <v>0</v>
      </c>
      <c r="L332">
        <v>0</v>
      </c>
      <c r="M332">
        <v>0</v>
      </c>
      <c r="N332">
        <v>30</v>
      </c>
      <c r="O332">
        <v>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X332">
        <v>0</v>
      </c>
      <c r="Y332">
        <v>0</v>
      </c>
      <c r="Z332">
        <v>0</v>
      </c>
      <c r="AA332">
        <v>0</v>
      </c>
      <c r="AB332">
        <v>789</v>
      </c>
    </row>
    <row r="333" spans="1:28" x14ac:dyDescent="0.25">
      <c r="H333" t="s">
        <v>781</v>
      </c>
    </row>
    <row r="334" spans="1:28" x14ac:dyDescent="0.25">
      <c r="A334">
        <v>164</v>
      </c>
      <c r="B334">
        <v>5191</v>
      </c>
      <c r="C334" t="s">
        <v>782</v>
      </c>
      <c r="D334" t="s">
        <v>783</v>
      </c>
      <c r="E334" t="s">
        <v>157</v>
      </c>
      <c r="F334" t="s">
        <v>784</v>
      </c>
      <c r="G334" t="str">
        <f>"201406016169"</f>
        <v>201406016169</v>
      </c>
      <c r="H334">
        <v>759</v>
      </c>
      <c r="I334">
        <v>0</v>
      </c>
      <c r="J334">
        <v>0</v>
      </c>
      <c r="K334">
        <v>0</v>
      </c>
      <c r="L334">
        <v>0</v>
      </c>
      <c r="M334">
        <v>0</v>
      </c>
      <c r="N334">
        <v>30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X334">
        <v>0</v>
      </c>
      <c r="Y334">
        <v>0</v>
      </c>
      <c r="Z334">
        <v>0</v>
      </c>
      <c r="AA334">
        <v>0</v>
      </c>
      <c r="AB334">
        <v>789</v>
      </c>
    </row>
    <row r="335" spans="1:28" x14ac:dyDescent="0.25">
      <c r="H335" t="s">
        <v>785</v>
      </c>
    </row>
    <row r="336" spans="1:28" x14ac:dyDescent="0.25">
      <c r="A336">
        <v>165</v>
      </c>
      <c r="B336">
        <v>4915</v>
      </c>
      <c r="C336" t="s">
        <v>786</v>
      </c>
      <c r="D336" t="s">
        <v>83</v>
      </c>
      <c r="E336" t="s">
        <v>467</v>
      </c>
      <c r="F336" t="s">
        <v>787</v>
      </c>
      <c r="G336" t="str">
        <f>"00319793"</f>
        <v>00319793</v>
      </c>
      <c r="H336" t="s">
        <v>552</v>
      </c>
      <c r="I336">
        <v>0</v>
      </c>
      <c r="J336">
        <v>0</v>
      </c>
      <c r="K336">
        <v>0</v>
      </c>
      <c r="L336">
        <v>0</v>
      </c>
      <c r="M336">
        <v>100</v>
      </c>
      <c r="N336">
        <v>30</v>
      </c>
      <c r="O336">
        <v>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6</v>
      </c>
      <c r="W336">
        <v>1246</v>
      </c>
      <c r="X336">
        <v>0</v>
      </c>
      <c r="Y336">
        <v>0</v>
      </c>
      <c r="Z336">
        <v>0</v>
      </c>
      <c r="AA336">
        <v>0</v>
      </c>
      <c r="AB336" t="s">
        <v>788</v>
      </c>
    </row>
    <row r="337" spans="1:28" x14ac:dyDescent="0.25">
      <c r="H337" t="s">
        <v>789</v>
      </c>
    </row>
    <row r="338" spans="1:28" x14ac:dyDescent="0.25">
      <c r="A338">
        <v>166</v>
      </c>
      <c r="B338">
        <v>1835</v>
      </c>
      <c r="C338" t="s">
        <v>790</v>
      </c>
      <c r="D338" t="s">
        <v>791</v>
      </c>
      <c r="E338" t="s">
        <v>792</v>
      </c>
      <c r="F338" t="s">
        <v>793</v>
      </c>
      <c r="G338" t="str">
        <f>"201409005350"</f>
        <v>201409005350</v>
      </c>
      <c r="H338" t="s">
        <v>794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0</v>
      </c>
      <c r="O338">
        <v>0</v>
      </c>
      <c r="P338">
        <v>0</v>
      </c>
      <c r="Q338">
        <v>0</v>
      </c>
      <c r="R338">
        <v>0</v>
      </c>
      <c r="S338">
        <v>0</v>
      </c>
      <c r="T338">
        <v>30</v>
      </c>
      <c r="U338">
        <v>30</v>
      </c>
      <c r="V338">
        <v>6</v>
      </c>
      <c r="W338">
        <v>1246</v>
      </c>
      <c r="X338">
        <v>1</v>
      </c>
      <c r="Y338">
        <v>0</v>
      </c>
      <c r="Z338">
        <v>0</v>
      </c>
      <c r="AA338">
        <v>0</v>
      </c>
      <c r="AB338" t="s">
        <v>795</v>
      </c>
    </row>
    <row r="339" spans="1:28" x14ac:dyDescent="0.25">
      <c r="H339" t="s">
        <v>796</v>
      </c>
    </row>
    <row r="340" spans="1:28" x14ac:dyDescent="0.25">
      <c r="A340">
        <v>167</v>
      </c>
      <c r="B340">
        <v>4510</v>
      </c>
      <c r="C340" t="s">
        <v>797</v>
      </c>
      <c r="D340" t="s">
        <v>157</v>
      </c>
      <c r="E340" t="s">
        <v>214</v>
      </c>
      <c r="F340" t="s">
        <v>798</v>
      </c>
      <c r="G340" t="str">
        <f>"00182181"</f>
        <v>00182181</v>
      </c>
      <c r="H340" t="s">
        <v>702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0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X340">
        <v>0</v>
      </c>
      <c r="Y340">
        <v>0</v>
      </c>
      <c r="Z340">
        <v>0</v>
      </c>
      <c r="AA340">
        <v>0</v>
      </c>
      <c r="AB340" t="s">
        <v>702</v>
      </c>
    </row>
    <row r="341" spans="1:28" x14ac:dyDescent="0.25">
      <c r="H341" t="s">
        <v>799</v>
      </c>
    </row>
    <row r="342" spans="1:28" x14ac:dyDescent="0.25">
      <c r="A342">
        <v>168</v>
      </c>
      <c r="B342">
        <v>381</v>
      </c>
      <c r="C342" t="s">
        <v>800</v>
      </c>
      <c r="D342" t="s">
        <v>651</v>
      </c>
      <c r="E342" t="s">
        <v>24</v>
      </c>
      <c r="F342" t="s">
        <v>801</v>
      </c>
      <c r="G342" t="str">
        <f>"201512002358"</f>
        <v>201512002358</v>
      </c>
      <c r="H342" t="s">
        <v>802</v>
      </c>
      <c r="I342">
        <v>0</v>
      </c>
      <c r="J342">
        <v>0</v>
      </c>
      <c r="K342">
        <v>0</v>
      </c>
      <c r="L342">
        <v>0</v>
      </c>
      <c r="M342">
        <v>0</v>
      </c>
      <c r="N342">
        <v>30</v>
      </c>
      <c r="O342">
        <v>0</v>
      </c>
      <c r="P342">
        <v>30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X342">
        <v>2</v>
      </c>
      <c r="Y342">
        <v>0</v>
      </c>
      <c r="Z342">
        <v>6</v>
      </c>
      <c r="AA342">
        <v>102</v>
      </c>
      <c r="AB342" t="s">
        <v>803</v>
      </c>
    </row>
    <row r="343" spans="1:28" x14ac:dyDescent="0.25">
      <c r="H343" t="s">
        <v>804</v>
      </c>
    </row>
    <row r="344" spans="1:28" x14ac:dyDescent="0.25">
      <c r="A344">
        <v>169</v>
      </c>
      <c r="B344">
        <v>6045</v>
      </c>
      <c r="C344" t="s">
        <v>805</v>
      </c>
      <c r="D344" t="s">
        <v>806</v>
      </c>
      <c r="E344" t="s">
        <v>178</v>
      </c>
      <c r="F344" t="s">
        <v>807</v>
      </c>
      <c r="G344" t="str">
        <f>"00222557"</f>
        <v>00222557</v>
      </c>
      <c r="H344" t="s">
        <v>741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50</v>
      </c>
      <c r="O344">
        <v>0</v>
      </c>
      <c r="P344">
        <v>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X344">
        <v>0</v>
      </c>
      <c r="Y344">
        <v>0</v>
      </c>
      <c r="Z344">
        <v>0</v>
      </c>
      <c r="AA344">
        <v>0</v>
      </c>
      <c r="AB344" t="s">
        <v>808</v>
      </c>
    </row>
    <row r="345" spans="1:28" x14ac:dyDescent="0.25">
      <c r="H345" t="s">
        <v>809</v>
      </c>
    </row>
    <row r="346" spans="1:28" x14ac:dyDescent="0.25">
      <c r="A346">
        <v>170</v>
      </c>
      <c r="B346">
        <v>4324</v>
      </c>
      <c r="C346" t="s">
        <v>810</v>
      </c>
      <c r="D346" t="s">
        <v>811</v>
      </c>
      <c r="E346" t="s">
        <v>288</v>
      </c>
      <c r="F346" t="s">
        <v>812</v>
      </c>
      <c r="G346" t="str">
        <f>"00257089"</f>
        <v>00257089</v>
      </c>
      <c r="H346" t="s">
        <v>813</v>
      </c>
      <c r="I346">
        <v>0</v>
      </c>
      <c r="J346">
        <v>0</v>
      </c>
      <c r="K346">
        <v>0</v>
      </c>
      <c r="L346">
        <v>0</v>
      </c>
      <c r="M346">
        <v>0</v>
      </c>
      <c r="N346">
        <v>30</v>
      </c>
      <c r="O346">
        <v>0</v>
      </c>
      <c r="P346">
        <v>0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X346">
        <v>0</v>
      </c>
      <c r="Y346">
        <v>0</v>
      </c>
      <c r="Z346">
        <v>0</v>
      </c>
      <c r="AA346">
        <v>0</v>
      </c>
      <c r="AB346" t="s">
        <v>814</v>
      </c>
    </row>
    <row r="347" spans="1:28" x14ac:dyDescent="0.25">
      <c r="H347" t="s">
        <v>815</v>
      </c>
    </row>
    <row r="348" spans="1:28" x14ac:dyDescent="0.25">
      <c r="A348">
        <v>171</v>
      </c>
      <c r="B348">
        <v>3831</v>
      </c>
      <c r="C348" t="s">
        <v>816</v>
      </c>
      <c r="D348" t="s">
        <v>336</v>
      </c>
      <c r="E348" t="s">
        <v>34</v>
      </c>
      <c r="F348" t="s">
        <v>817</v>
      </c>
      <c r="G348" t="str">
        <f>"201504001060"</f>
        <v>201504001060</v>
      </c>
      <c r="H348" t="s">
        <v>818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70</v>
      </c>
      <c r="O348">
        <v>0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X348">
        <v>0</v>
      </c>
      <c r="Y348">
        <v>0</v>
      </c>
      <c r="Z348">
        <v>0</v>
      </c>
      <c r="AA348">
        <v>0</v>
      </c>
      <c r="AB348" t="s">
        <v>819</v>
      </c>
    </row>
    <row r="349" spans="1:28" x14ac:dyDescent="0.25">
      <c r="H349" t="s">
        <v>820</v>
      </c>
    </row>
    <row r="350" spans="1:28" x14ac:dyDescent="0.25">
      <c r="A350">
        <v>172</v>
      </c>
      <c r="B350">
        <v>1696</v>
      </c>
      <c r="C350" t="s">
        <v>821</v>
      </c>
      <c r="D350" t="s">
        <v>28</v>
      </c>
      <c r="E350" t="s">
        <v>40</v>
      </c>
      <c r="F350" t="s">
        <v>822</v>
      </c>
      <c r="G350" t="str">
        <f>"200801011825"</f>
        <v>200801011825</v>
      </c>
      <c r="H350">
        <v>748</v>
      </c>
      <c r="I350">
        <v>0</v>
      </c>
      <c r="J350">
        <v>0</v>
      </c>
      <c r="K350">
        <v>0</v>
      </c>
      <c r="L350">
        <v>0</v>
      </c>
      <c r="M350">
        <v>0</v>
      </c>
      <c r="N350">
        <v>30</v>
      </c>
      <c r="O350">
        <v>0</v>
      </c>
      <c r="P350">
        <v>0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X350">
        <v>0</v>
      </c>
      <c r="Y350">
        <v>0</v>
      </c>
      <c r="Z350">
        <v>0</v>
      </c>
      <c r="AA350">
        <v>0</v>
      </c>
      <c r="AB350">
        <v>778</v>
      </c>
    </row>
    <row r="351" spans="1:28" x14ac:dyDescent="0.25">
      <c r="H351" t="s">
        <v>823</v>
      </c>
    </row>
    <row r="352" spans="1:28" x14ac:dyDescent="0.25">
      <c r="A352">
        <v>173</v>
      </c>
      <c r="B352">
        <v>1208</v>
      </c>
      <c r="C352" t="s">
        <v>824</v>
      </c>
      <c r="D352" t="s">
        <v>359</v>
      </c>
      <c r="E352" t="s">
        <v>82</v>
      </c>
      <c r="F352" t="s">
        <v>825</v>
      </c>
      <c r="G352" t="str">
        <f>"00264980"</f>
        <v>00264980</v>
      </c>
      <c r="H352">
        <v>748</v>
      </c>
      <c r="I352">
        <v>0</v>
      </c>
      <c r="J352">
        <v>0</v>
      </c>
      <c r="K352">
        <v>0</v>
      </c>
      <c r="L352">
        <v>0</v>
      </c>
      <c r="M352">
        <v>0</v>
      </c>
      <c r="N352">
        <v>30</v>
      </c>
      <c r="O352">
        <v>0</v>
      </c>
      <c r="P352">
        <v>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X352">
        <v>0</v>
      </c>
      <c r="Y352">
        <v>0</v>
      </c>
      <c r="Z352">
        <v>0</v>
      </c>
      <c r="AA352">
        <v>0</v>
      </c>
      <c r="AB352">
        <v>778</v>
      </c>
    </row>
    <row r="353" spans="1:28" x14ac:dyDescent="0.25">
      <c r="H353" t="s">
        <v>159</v>
      </c>
    </row>
    <row r="354" spans="1:28" x14ac:dyDescent="0.25">
      <c r="A354">
        <v>174</v>
      </c>
      <c r="B354">
        <v>4909</v>
      </c>
      <c r="C354" t="s">
        <v>826</v>
      </c>
      <c r="D354" t="s">
        <v>63</v>
      </c>
      <c r="E354" t="s">
        <v>359</v>
      </c>
      <c r="F354" t="s">
        <v>827</v>
      </c>
      <c r="G354" t="str">
        <f>"00007855"</f>
        <v>00007855</v>
      </c>
      <c r="H354" t="s">
        <v>504</v>
      </c>
      <c r="I354">
        <v>0</v>
      </c>
      <c r="J354">
        <v>0</v>
      </c>
      <c r="K354">
        <v>0</v>
      </c>
      <c r="L354">
        <v>0</v>
      </c>
      <c r="M354">
        <v>0</v>
      </c>
      <c r="N354">
        <v>30</v>
      </c>
      <c r="O354">
        <v>0</v>
      </c>
      <c r="P354">
        <v>0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X354">
        <v>0</v>
      </c>
      <c r="Y354">
        <v>0</v>
      </c>
      <c r="Z354">
        <v>0</v>
      </c>
      <c r="AA354">
        <v>0</v>
      </c>
      <c r="AB354" t="s">
        <v>828</v>
      </c>
    </row>
    <row r="355" spans="1:28" x14ac:dyDescent="0.25">
      <c r="H355" t="s">
        <v>159</v>
      </c>
    </row>
    <row r="356" spans="1:28" x14ac:dyDescent="0.25">
      <c r="A356">
        <v>175</v>
      </c>
      <c r="B356">
        <v>4422</v>
      </c>
      <c r="C356" t="s">
        <v>829</v>
      </c>
      <c r="D356" t="s">
        <v>336</v>
      </c>
      <c r="E356" t="s">
        <v>830</v>
      </c>
      <c r="F356" t="s">
        <v>831</v>
      </c>
      <c r="G356" t="str">
        <f>"201409002101"</f>
        <v>201409002101</v>
      </c>
      <c r="H356" t="s">
        <v>236</v>
      </c>
      <c r="I356">
        <v>0</v>
      </c>
      <c r="J356">
        <v>0</v>
      </c>
      <c r="K356">
        <v>0</v>
      </c>
      <c r="L356">
        <v>0</v>
      </c>
      <c r="M356">
        <v>0</v>
      </c>
      <c r="N356">
        <v>30</v>
      </c>
      <c r="O356">
        <v>0</v>
      </c>
      <c r="P356">
        <v>0</v>
      </c>
      <c r="Q356">
        <v>30</v>
      </c>
      <c r="R356">
        <v>0</v>
      </c>
      <c r="S356">
        <v>0</v>
      </c>
      <c r="T356">
        <v>0</v>
      </c>
      <c r="U356">
        <v>0</v>
      </c>
      <c r="V356">
        <v>0</v>
      </c>
      <c r="X356">
        <v>0</v>
      </c>
      <c r="Y356">
        <v>0</v>
      </c>
      <c r="Z356">
        <v>5</v>
      </c>
      <c r="AA356">
        <v>85</v>
      </c>
      <c r="AB356" t="s">
        <v>832</v>
      </c>
    </row>
    <row r="357" spans="1:28" x14ac:dyDescent="0.25">
      <c r="H357" t="s">
        <v>833</v>
      </c>
    </row>
    <row r="358" spans="1:28" x14ac:dyDescent="0.25">
      <c r="A358">
        <v>176</v>
      </c>
      <c r="B358">
        <v>4574</v>
      </c>
      <c r="C358" t="s">
        <v>834</v>
      </c>
      <c r="D358" t="s">
        <v>835</v>
      </c>
      <c r="E358" t="s">
        <v>157</v>
      </c>
      <c r="F358" t="s">
        <v>836</v>
      </c>
      <c r="G358" t="str">
        <f>"200802006476"</f>
        <v>200802006476</v>
      </c>
      <c r="H358" t="s">
        <v>837</v>
      </c>
      <c r="I358">
        <v>0</v>
      </c>
      <c r="J358">
        <v>0</v>
      </c>
      <c r="K358">
        <v>0</v>
      </c>
      <c r="L358">
        <v>0</v>
      </c>
      <c r="M358">
        <v>0</v>
      </c>
      <c r="N358">
        <v>30</v>
      </c>
      <c r="O358">
        <v>0</v>
      </c>
      <c r="P358">
        <v>0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X358">
        <v>0</v>
      </c>
      <c r="Y358">
        <v>0</v>
      </c>
      <c r="Z358">
        <v>0</v>
      </c>
      <c r="AA358">
        <v>0</v>
      </c>
      <c r="AB358" t="s">
        <v>838</v>
      </c>
    </row>
    <row r="359" spans="1:28" x14ac:dyDescent="0.25">
      <c r="H359" t="s">
        <v>839</v>
      </c>
    </row>
    <row r="360" spans="1:28" x14ac:dyDescent="0.25">
      <c r="A360">
        <v>177</v>
      </c>
      <c r="B360">
        <v>669</v>
      </c>
      <c r="C360" t="s">
        <v>840</v>
      </c>
      <c r="D360" t="s">
        <v>40</v>
      </c>
      <c r="E360" t="s">
        <v>64</v>
      </c>
      <c r="F360" t="s">
        <v>841</v>
      </c>
      <c r="G360" t="str">
        <f>"201411001248"</f>
        <v>201411001248</v>
      </c>
      <c r="H360" t="s">
        <v>842</v>
      </c>
      <c r="I360">
        <v>0</v>
      </c>
      <c r="J360">
        <v>0</v>
      </c>
      <c r="K360">
        <v>0</v>
      </c>
      <c r="L360">
        <v>0</v>
      </c>
      <c r="M360">
        <v>0</v>
      </c>
      <c r="N360">
        <v>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X360">
        <v>0</v>
      </c>
      <c r="Y360">
        <v>0</v>
      </c>
      <c r="Z360">
        <v>0</v>
      </c>
      <c r="AA360">
        <v>0</v>
      </c>
      <c r="AB360" t="s">
        <v>842</v>
      </c>
    </row>
    <row r="361" spans="1:28" x14ac:dyDescent="0.25">
      <c r="H361" t="s">
        <v>843</v>
      </c>
    </row>
    <row r="362" spans="1:28" x14ac:dyDescent="0.25">
      <c r="A362">
        <v>178</v>
      </c>
      <c r="B362">
        <v>1952</v>
      </c>
      <c r="C362" t="s">
        <v>844</v>
      </c>
      <c r="D362" t="s">
        <v>845</v>
      </c>
      <c r="E362" t="s">
        <v>135</v>
      </c>
      <c r="F362" t="s">
        <v>846</v>
      </c>
      <c r="G362" t="str">
        <f>"201402001664"</f>
        <v>201402001664</v>
      </c>
      <c r="H362">
        <v>715</v>
      </c>
      <c r="I362">
        <v>0</v>
      </c>
      <c r="J362">
        <v>0</v>
      </c>
      <c r="K362">
        <v>0</v>
      </c>
      <c r="L362">
        <v>0</v>
      </c>
      <c r="M362">
        <v>0</v>
      </c>
      <c r="N362">
        <v>30</v>
      </c>
      <c r="O362">
        <v>30</v>
      </c>
      <c r="P362">
        <v>0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  <c r="X362">
        <v>0</v>
      </c>
      <c r="Y362">
        <v>0</v>
      </c>
      <c r="Z362">
        <v>0</v>
      </c>
      <c r="AA362">
        <v>0</v>
      </c>
      <c r="AB362">
        <v>775</v>
      </c>
    </row>
    <row r="363" spans="1:28" x14ac:dyDescent="0.25">
      <c r="H363" t="s">
        <v>847</v>
      </c>
    </row>
    <row r="364" spans="1:28" x14ac:dyDescent="0.25">
      <c r="A364">
        <v>179</v>
      </c>
      <c r="B364">
        <v>4691</v>
      </c>
      <c r="C364" t="s">
        <v>848</v>
      </c>
      <c r="D364" t="s">
        <v>157</v>
      </c>
      <c r="E364" t="s">
        <v>34</v>
      </c>
      <c r="F364" t="s">
        <v>849</v>
      </c>
      <c r="G364" t="str">
        <f>"00341470"</f>
        <v>00341470</v>
      </c>
      <c r="H364" t="s">
        <v>850</v>
      </c>
      <c r="I364">
        <v>0</v>
      </c>
      <c r="J364">
        <v>0</v>
      </c>
      <c r="K364">
        <v>0</v>
      </c>
      <c r="L364">
        <v>0</v>
      </c>
      <c r="M364">
        <v>0</v>
      </c>
      <c r="N364">
        <v>70</v>
      </c>
      <c r="O364">
        <v>0</v>
      </c>
      <c r="P364">
        <v>0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  <c r="X364">
        <v>0</v>
      </c>
      <c r="Y364">
        <v>0</v>
      </c>
      <c r="Z364">
        <v>0</v>
      </c>
      <c r="AA364">
        <v>0</v>
      </c>
      <c r="AB364" t="s">
        <v>851</v>
      </c>
    </row>
    <row r="365" spans="1:28" x14ac:dyDescent="0.25">
      <c r="H365" t="s">
        <v>852</v>
      </c>
    </row>
    <row r="366" spans="1:28" x14ac:dyDescent="0.25">
      <c r="A366">
        <v>180</v>
      </c>
      <c r="B366">
        <v>4787</v>
      </c>
      <c r="C366" t="s">
        <v>853</v>
      </c>
      <c r="D366" t="s">
        <v>196</v>
      </c>
      <c r="E366" t="s">
        <v>83</v>
      </c>
      <c r="F366" t="s">
        <v>854</v>
      </c>
      <c r="G366" t="str">
        <f>"201409007228"</f>
        <v>201409007228</v>
      </c>
      <c r="H366" t="s">
        <v>210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0</v>
      </c>
      <c r="O366">
        <v>0</v>
      </c>
      <c r="P366">
        <v>0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0</v>
      </c>
      <c r="X366">
        <v>0</v>
      </c>
      <c r="Y366">
        <v>0</v>
      </c>
      <c r="Z366">
        <v>0</v>
      </c>
      <c r="AA366">
        <v>0</v>
      </c>
      <c r="AB366" t="s">
        <v>210</v>
      </c>
    </row>
    <row r="367" spans="1:28" x14ac:dyDescent="0.25">
      <c r="H367" t="s">
        <v>855</v>
      </c>
    </row>
    <row r="368" spans="1:28" x14ac:dyDescent="0.25">
      <c r="A368">
        <v>181</v>
      </c>
      <c r="B368">
        <v>4535</v>
      </c>
      <c r="C368" t="s">
        <v>856</v>
      </c>
      <c r="D368" t="s">
        <v>33</v>
      </c>
      <c r="E368" t="s">
        <v>288</v>
      </c>
      <c r="F368" t="s">
        <v>857</v>
      </c>
      <c r="G368" t="str">
        <f>"00231802"</f>
        <v>00231802</v>
      </c>
      <c r="H368" t="s">
        <v>858</v>
      </c>
      <c r="I368">
        <v>0</v>
      </c>
      <c r="J368">
        <v>0</v>
      </c>
      <c r="K368">
        <v>0</v>
      </c>
      <c r="L368">
        <v>0</v>
      </c>
      <c r="M368">
        <v>0</v>
      </c>
      <c r="N368">
        <v>30</v>
      </c>
      <c r="O368">
        <v>0</v>
      </c>
      <c r="P368">
        <v>0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0</v>
      </c>
      <c r="X368">
        <v>0</v>
      </c>
      <c r="Y368">
        <v>0</v>
      </c>
      <c r="Z368">
        <v>0</v>
      </c>
      <c r="AA368">
        <v>0</v>
      </c>
      <c r="AB368" t="s">
        <v>859</v>
      </c>
    </row>
    <row r="369" spans="1:28" x14ac:dyDescent="0.25">
      <c r="H369" t="s">
        <v>860</v>
      </c>
    </row>
    <row r="370" spans="1:28" x14ac:dyDescent="0.25">
      <c r="A370">
        <v>182</v>
      </c>
      <c r="B370">
        <v>2863</v>
      </c>
      <c r="C370" t="s">
        <v>861</v>
      </c>
      <c r="D370" t="s">
        <v>34</v>
      </c>
      <c r="E370" t="s">
        <v>135</v>
      </c>
      <c r="F370" t="s">
        <v>862</v>
      </c>
      <c r="G370" t="str">
        <f>"00311509"</f>
        <v>00311509</v>
      </c>
      <c r="H370" t="s">
        <v>858</v>
      </c>
      <c r="I370">
        <v>0</v>
      </c>
      <c r="J370">
        <v>0</v>
      </c>
      <c r="K370">
        <v>0</v>
      </c>
      <c r="L370">
        <v>0</v>
      </c>
      <c r="M370">
        <v>0</v>
      </c>
      <c r="N370">
        <v>30</v>
      </c>
      <c r="O370">
        <v>0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X370">
        <v>1</v>
      </c>
      <c r="Y370">
        <v>0</v>
      </c>
      <c r="Z370">
        <v>0</v>
      </c>
      <c r="AA370">
        <v>0</v>
      </c>
      <c r="AB370" t="s">
        <v>859</v>
      </c>
    </row>
    <row r="371" spans="1:28" x14ac:dyDescent="0.25">
      <c r="H371" t="s">
        <v>863</v>
      </c>
    </row>
    <row r="372" spans="1:28" x14ac:dyDescent="0.25">
      <c r="A372">
        <v>183</v>
      </c>
      <c r="B372">
        <v>3319</v>
      </c>
      <c r="C372" t="s">
        <v>864</v>
      </c>
      <c r="D372" t="s">
        <v>28</v>
      </c>
      <c r="E372" t="s">
        <v>157</v>
      </c>
      <c r="F372" t="s">
        <v>865</v>
      </c>
      <c r="G372" t="str">
        <f>"201604004063"</f>
        <v>201604004063</v>
      </c>
      <c r="H372">
        <v>638</v>
      </c>
      <c r="I372">
        <v>0</v>
      </c>
      <c r="J372">
        <v>0</v>
      </c>
      <c r="K372">
        <v>0</v>
      </c>
      <c r="L372">
        <v>0</v>
      </c>
      <c r="M372">
        <v>100</v>
      </c>
      <c r="N372">
        <v>30</v>
      </c>
      <c r="O372">
        <v>0</v>
      </c>
      <c r="P372">
        <v>0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  <c r="X372">
        <v>0</v>
      </c>
      <c r="Y372">
        <v>0</v>
      </c>
      <c r="Z372">
        <v>0</v>
      </c>
      <c r="AA372">
        <v>0</v>
      </c>
      <c r="AB372">
        <v>768</v>
      </c>
    </row>
    <row r="373" spans="1:28" x14ac:dyDescent="0.25">
      <c r="H373" t="s">
        <v>866</v>
      </c>
    </row>
    <row r="374" spans="1:28" x14ac:dyDescent="0.25">
      <c r="A374">
        <v>184</v>
      </c>
      <c r="B374">
        <v>22</v>
      </c>
      <c r="C374" t="s">
        <v>867</v>
      </c>
      <c r="D374" t="s">
        <v>29</v>
      </c>
      <c r="E374" t="s">
        <v>467</v>
      </c>
      <c r="F374" t="s">
        <v>868</v>
      </c>
      <c r="G374" t="str">
        <f>"00167748"</f>
        <v>00167748</v>
      </c>
      <c r="H374">
        <v>737</v>
      </c>
      <c r="I374">
        <v>0</v>
      </c>
      <c r="J374">
        <v>0</v>
      </c>
      <c r="K374">
        <v>0</v>
      </c>
      <c r="L374">
        <v>0</v>
      </c>
      <c r="M374">
        <v>0</v>
      </c>
      <c r="N374">
        <v>30</v>
      </c>
      <c r="O374">
        <v>0</v>
      </c>
      <c r="P374">
        <v>0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X374">
        <v>0</v>
      </c>
      <c r="Y374">
        <v>0</v>
      </c>
      <c r="Z374">
        <v>0</v>
      </c>
      <c r="AA374">
        <v>0</v>
      </c>
      <c r="AB374">
        <v>767</v>
      </c>
    </row>
    <row r="375" spans="1:28" x14ac:dyDescent="0.25">
      <c r="H375" t="s">
        <v>869</v>
      </c>
    </row>
    <row r="376" spans="1:28" x14ac:dyDescent="0.25">
      <c r="A376">
        <v>185</v>
      </c>
      <c r="B376">
        <v>1296</v>
      </c>
      <c r="C376" t="s">
        <v>870</v>
      </c>
      <c r="D376" t="s">
        <v>82</v>
      </c>
      <c r="E376" t="s">
        <v>157</v>
      </c>
      <c r="F376" t="s">
        <v>871</v>
      </c>
      <c r="G376" t="str">
        <f>"00154989"</f>
        <v>00154989</v>
      </c>
      <c r="H376" t="s">
        <v>624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30</v>
      </c>
      <c r="O376">
        <v>0</v>
      </c>
      <c r="P376">
        <v>0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X376">
        <v>0</v>
      </c>
      <c r="Y376">
        <v>0</v>
      </c>
      <c r="Z376">
        <v>0</v>
      </c>
      <c r="AA376">
        <v>0</v>
      </c>
      <c r="AB376" t="s">
        <v>872</v>
      </c>
    </row>
    <row r="377" spans="1:28" x14ac:dyDescent="0.25">
      <c r="H377" t="s">
        <v>873</v>
      </c>
    </row>
    <row r="378" spans="1:28" x14ac:dyDescent="0.25">
      <c r="A378">
        <v>186</v>
      </c>
      <c r="B378">
        <v>817</v>
      </c>
      <c r="C378" t="s">
        <v>874</v>
      </c>
      <c r="D378" t="s">
        <v>875</v>
      </c>
      <c r="E378" t="s">
        <v>876</v>
      </c>
      <c r="F378" t="s">
        <v>877</v>
      </c>
      <c r="G378" t="str">
        <f>"00221564"</f>
        <v>00221564</v>
      </c>
      <c r="H378">
        <v>715</v>
      </c>
      <c r="I378">
        <v>0</v>
      </c>
      <c r="J378">
        <v>0</v>
      </c>
      <c r="K378">
        <v>0</v>
      </c>
      <c r="L378">
        <v>0</v>
      </c>
      <c r="M378">
        <v>0</v>
      </c>
      <c r="N378">
        <v>50</v>
      </c>
      <c r="O378">
        <v>0</v>
      </c>
      <c r="P378">
        <v>0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6</v>
      </c>
      <c r="W378">
        <v>1246</v>
      </c>
      <c r="X378">
        <v>2</v>
      </c>
      <c r="Y378">
        <v>0</v>
      </c>
      <c r="Z378">
        <v>0</v>
      </c>
      <c r="AA378">
        <v>0</v>
      </c>
      <c r="AB378">
        <v>765</v>
      </c>
    </row>
    <row r="379" spans="1:28" x14ac:dyDescent="0.25">
      <c r="H379">
        <v>1246</v>
      </c>
    </row>
    <row r="380" spans="1:28" x14ac:dyDescent="0.25">
      <c r="A380">
        <v>187</v>
      </c>
      <c r="B380">
        <v>3810</v>
      </c>
      <c r="C380" t="s">
        <v>878</v>
      </c>
      <c r="D380" t="s">
        <v>830</v>
      </c>
      <c r="E380" t="s">
        <v>879</v>
      </c>
      <c r="F380" t="s">
        <v>880</v>
      </c>
      <c r="G380" t="str">
        <f>"00341359"</f>
        <v>00341359</v>
      </c>
      <c r="H380" t="s">
        <v>881</v>
      </c>
      <c r="I380">
        <v>0</v>
      </c>
      <c r="J380">
        <v>0</v>
      </c>
      <c r="K380">
        <v>0</v>
      </c>
      <c r="L380">
        <v>0</v>
      </c>
      <c r="M380">
        <v>0</v>
      </c>
      <c r="N380">
        <v>30</v>
      </c>
      <c r="O380">
        <v>0</v>
      </c>
      <c r="P380">
        <v>0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X380">
        <v>0</v>
      </c>
      <c r="Y380">
        <v>0</v>
      </c>
      <c r="Z380">
        <v>0</v>
      </c>
      <c r="AA380">
        <v>0</v>
      </c>
      <c r="AB380" t="s">
        <v>882</v>
      </c>
    </row>
    <row r="381" spans="1:28" x14ac:dyDescent="0.25">
      <c r="H381" t="s">
        <v>883</v>
      </c>
    </row>
    <row r="382" spans="1:28" x14ac:dyDescent="0.25">
      <c r="A382">
        <v>188</v>
      </c>
      <c r="B382">
        <v>831</v>
      </c>
      <c r="C382" t="s">
        <v>884</v>
      </c>
      <c r="D382" t="s">
        <v>83</v>
      </c>
      <c r="E382" t="s">
        <v>227</v>
      </c>
      <c r="F382" t="s">
        <v>885</v>
      </c>
      <c r="G382" t="str">
        <f>"00256996"</f>
        <v>00256996</v>
      </c>
      <c r="H382" t="s">
        <v>881</v>
      </c>
      <c r="I382">
        <v>0</v>
      </c>
      <c r="J382">
        <v>0</v>
      </c>
      <c r="K382">
        <v>0</v>
      </c>
      <c r="L382">
        <v>0</v>
      </c>
      <c r="M382">
        <v>0</v>
      </c>
      <c r="N382">
        <v>30</v>
      </c>
      <c r="O382">
        <v>0</v>
      </c>
      <c r="P382">
        <v>0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0</v>
      </c>
      <c r="X382">
        <v>0</v>
      </c>
      <c r="Y382">
        <v>0</v>
      </c>
      <c r="Z382">
        <v>0</v>
      </c>
      <c r="AA382">
        <v>0</v>
      </c>
      <c r="AB382" t="s">
        <v>882</v>
      </c>
    </row>
    <row r="383" spans="1:28" x14ac:dyDescent="0.25">
      <c r="H383" t="s">
        <v>886</v>
      </c>
    </row>
    <row r="384" spans="1:28" x14ac:dyDescent="0.25">
      <c r="A384">
        <v>189</v>
      </c>
      <c r="B384">
        <v>4017</v>
      </c>
      <c r="C384" t="s">
        <v>887</v>
      </c>
      <c r="D384" t="s">
        <v>82</v>
      </c>
      <c r="E384" t="s">
        <v>29</v>
      </c>
      <c r="F384" t="s">
        <v>888</v>
      </c>
      <c r="G384" t="str">
        <f>"00312827"</f>
        <v>00312827</v>
      </c>
      <c r="H384" t="s">
        <v>95</v>
      </c>
      <c r="I384">
        <v>0</v>
      </c>
      <c r="J384">
        <v>0</v>
      </c>
      <c r="K384">
        <v>0</v>
      </c>
      <c r="L384">
        <v>0</v>
      </c>
      <c r="M384">
        <v>0</v>
      </c>
      <c r="N384">
        <v>30</v>
      </c>
      <c r="O384">
        <v>0</v>
      </c>
      <c r="P384">
        <v>0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  <c r="X384">
        <v>0</v>
      </c>
      <c r="Y384">
        <v>0</v>
      </c>
      <c r="Z384">
        <v>0</v>
      </c>
      <c r="AA384">
        <v>0</v>
      </c>
      <c r="AB384" t="s">
        <v>889</v>
      </c>
    </row>
    <row r="385" spans="1:28" x14ac:dyDescent="0.25">
      <c r="H385" t="s">
        <v>890</v>
      </c>
    </row>
    <row r="386" spans="1:28" x14ac:dyDescent="0.25">
      <c r="A386">
        <v>190</v>
      </c>
      <c r="B386">
        <v>6061</v>
      </c>
      <c r="C386" t="s">
        <v>891</v>
      </c>
      <c r="D386" t="s">
        <v>330</v>
      </c>
      <c r="E386" t="s">
        <v>892</v>
      </c>
      <c r="F386" t="s">
        <v>893</v>
      </c>
      <c r="G386" t="str">
        <f>"201507001498"</f>
        <v>201507001498</v>
      </c>
      <c r="H386" t="s">
        <v>894</v>
      </c>
      <c r="I386">
        <v>0</v>
      </c>
      <c r="J386">
        <v>0</v>
      </c>
      <c r="K386">
        <v>0</v>
      </c>
      <c r="L386">
        <v>0</v>
      </c>
      <c r="M386">
        <v>0</v>
      </c>
      <c r="N386">
        <v>0</v>
      </c>
      <c r="O386">
        <v>0</v>
      </c>
      <c r="P386">
        <v>0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  <c r="X386">
        <v>0</v>
      </c>
      <c r="Y386">
        <v>0</v>
      </c>
      <c r="Z386">
        <v>5</v>
      </c>
      <c r="AA386">
        <v>85</v>
      </c>
      <c r="AB386" t="s">
        <v>895</v>
      </c>
    </row>
    <row r="387" spans="1:28" x14ac:dyDescent="0.25">
      <c r="H387" t="s">
        <v>896</v>
      </c>
    </row>
    <row r="388" spans="1:28" x14ac:dyDescent="0.25">
      <c r="A388">
        <v>191</v>
      </c>
      <c r="B388">
        <v>3463</v>
      </c>
      <c r="C388" t="s">
        <v>897</v>
      </c>
      <c r="D388" t="s">
        <v>898</v>
      </c>
      <c r="E388" t="s">
        <v>899</v>
      </c>
      <c r="F388" t="s">
        <v>900</v>
      </c>
      <c r="G388" t="str">
        <f>"201507004692"</f>
        <v>201507004692</v>
      </c>
      <c r="H388" t="s">
        <v>616</v>
      </c>
      <c r="I388">
        <v>0</v>
      </c>
      <c r="J388">
        <v>0</v>
      </c>
      <c r="K388">
        <v>0</v>
      </c>
      <c r="L388">
        <v>0</v>
      </c>
      <c r="M388">
        <v>0</v>
      </c>
      <c r="N388">
        <v>30</v>
      </c>
      <c r="O388">
        <v>0</v>
      </c>
      <c r="P388">
        <v>0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0</v>
      </c>
      <c r="X388">
        <v>0</v>
      </c>
      <c r="Y388">
        <v>0</v>
      </c>
      <c r="Z388">
        <v>0</v>
      </c>
      <c r="AA388">
        <v>0</v>
      </c>
      <c r="AB388" t="s">
        <v>901</v>
      </c>
    </row>
    <row r="389" spans="1:28" x14ac:dyDescent="0.25">
      <c r="H389" t="s">
        <v>902</v>
      </c>
    </row>
    <row r="390" spans="1:28" x14ac:dyDescent="0.25">
      <c r="A390">
        <v>192</v>
      </c>
      <c r="B390">
        <v>1588</v>
      </c>
      <c r="C390" t="s">
        <v>903</v>
      </c>
      <c r="D390" t="s">
        <v>309</v>
      </c>
      <c r="E390" t="s">
        <v>288</v>
      </c>
      <c r="F390" t="s">
        <v>904</v>
      </c>
      <c r="G390" t="str">
        <f>"201412007103"</f>
        <v>201412007103</v>
      </c>
      <c r="H390">
        <v>759</v>
      </c>
      <c r="I390">
        <v>0</v>
      </c>
      <c r="J390">
        <v>0</v>
      </c>
      <c r="K390">
        <v>0</v>
      </c>
      <c r="L390">
        <v>0</v>
      </c>
      <c r="M390">
        <v>0</v>
      </c>
      <c r="N390">
        <v>0</v>
      </c>
      <c r="O390">
        <v>0</v>
      </c>
      <c r="P390">
        <v>0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0</v>
      </c>
      <c r="X390">
        <v>0</v>
      </c>
      <c r="Y390">
        <v>0</v>
      </c>
      <c r="Z390">
        <v>0</v>
      </c>
      <c r="AA390">
        <v>0</v>
      </c>
      <c r="AB390">
        <v>759</v>
      </c>
    </row>
    <row r="391" spans="1:28" x14ac:dyDescent="0.25">
      <c r="H391" t="s">
        <v>905</v>
      </c>
    </row>
    <row r="392" spans="1:28" x14ac:dyDescent="0.25">
      <c r="A392">
        <v>193</v>
      </c>
      <c r="B392">
        <v>3685</v>
      </c>
      <c r="C392" t="s">
        <v>906</v>
      </c>
      <c r="D392" t="s">
        <v>613</v>
      </c>
      <c r="E392" t="s">
        <v>83</v>
      </c>
      <c r="F392" t="s">
        <v>907</v>
      </c>
      <c r="G392" t="str">
        <f>"200802009454"</f>
        <v>200802009454</v>
      </c>
      <c r="H392" t="s">
        <v>189</v>
      </c>
      <c r="I392">
        <v>0</v>
      </c>
      <c r="J392">
        <v>0</v>
      </c>
      <c r="K392">
        <v>0</v>
      </c>
      <c r="L392">
        <v>0</v>
      </c>
      <c r="M392">
        <v>0</v>
      </c>
      <c r="N392">
        <v>30</v>
      </c>
      <c r="O392">
        <v>0</v>
      </c>
      <c r="P392">
        <v>0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0</v>
      </c>
      <c r="X392">
        <v>1</v>
      </c>
      <c r="Y392">
        <v>0</v>
      </c>
      <c r="Z392">
        <v>0</v>
      </c>
      <c r="AA392">
        <v>0</v>
      </c>
      <c r="AB392" t="s">
        <v>908</v>
      </c>
    </row>
    <row r="393" spans="1:28" x14ac:dyDescent="0.25">
      <c r="H393" t="s">
        <v>909</v>
      </c>
    </row>
    <row r="394" spans="1:28" x14ac:dyDescent="0.25">
      <c r="A394">
        <v>194</v>
      </c>
      <c r="B394">
        <v>4523</v>
      </c>
      <c r="C394" t="s">
        <v>910</v>
      </c>
      <c r="D394" t="s">
        <v>157</v>
      </c>
      <c r="E394" t="s">
        <v>28</v>
      </c>
      <c r="F394" t="s">
        <v>911</v>
      </c>
      <c r="G394" t="str">
        <f>"00332783"</f>
        <v>00332783</v>
      </c>
      <c r="H394" t="s">
        <v>189</v>
      </c>
      <c r="I394">
        <v>0</v>
      </c>
      <c r="J394">
        <v>0</v>
      </c>
      <c r="K394">
        <v>0</v>
      </c>
      <c r="L394">
        <v>0</v>
      </c>
      <c r="M394">
        <v>0</v>
      </c>
      <c r="N394">
        <v>30</v>
      </c>
      <c r="O394">
        <v>0</v>
      </c>
      <c r="P394">
        <v>0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6</v>
      </c>
      <c r="W394">
        <v>1246</v>
      </c>
      <c r="X394">
        <v>0</v>
      </c>
      <c r="Y394">
        <v>0</v>
      </c>
      <c r="Z394">
        <v>0</v>
      </c>
      <c r="AA394">
        <v>0</v>
      </c>
      <c r="AB394" t="s">
        <v>908</v>
      </c>
    </row>
    <row r="395" spans="1:28" x14ac:dyDescent="0.25">
      <c r="H395">
        <v>1246</v>
      </c>
    </row>
    <row r="396" spans="1:28" x14ac:dyDescent="0.25">
      <c r="A396">
        <v>195</v>
      </c>
      <c r="B396">
        <v>4053</v>
      </c>
      <c r="C396" t="s">
        <v>912</v>
      </c>
      <c r="D396" t="s">
        <v>913</v>
      </c>
      <c r="E396" t="s">
        <v>83</v>
      </c>
      <c r="F396" t="s">
        <v>914</v>
      </c>
      <c r="G396" t="str">
        <f>"201511035157"</f>
        <v>201511035157</v>
      </c>
      <c r="H396">
        <v>726</v>
      </c>
      <c r="I396">
        <v>0</v>
      </c>
      <c r="J396">
        <v>0</v>
      </c>
      <c r="K396">
        <v>0</v>
      </c>
      <c r="L396">
        <v>0</v>
      </c>
      <c r="M396">
        <v>0</v>
      </c>
      <c r="N396">
        <v>30</v>
      </c>
      <c r="O396">
        <v>0</v>
      </c>
      <c r="P396">
        <v>0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0</v>
      </c>
      <c r="X396">
        <v>0</v>
      </c>
      <c r="Y396">
        <v>0</v>
      </c>
      <c r="Z396">
        <v>0</v>
      </c>
      <c r="AA396">
        <v>0</v>
      </c>
      <c r="AB396">
        <v>756</v>
      </c>
    </row>
    <row r="397" spans="1:28" x14ac:dyDescent="0.25">
      <c r="H397" t="s">
        <v>915</v>
      </c>
    </row>
    <row r="398" spans="1:28" x14ac:dyDescent="0.25">
      <c r="A398">
        <v>196</v>
      </c>
      <c r="B398">
        <v>5162</v>
      </c>
      <c r="C398" t="s">
        <v>916</v>
      </c>
      <c r="D398" t="s">
        <v>29</v>
      </c>
      <c r="E398" t="s">
        <v>28</v>
      </c>
      <c r="F398" t="s">
        <v>917</v>
      </c>
      <c r="G398" t="str">
        <f>"00343814"</f>
        <v>00343814</v>
      </c>
      <c r="H398" t="s">
        <v>918</v>
      </c>
      <c r="I398">
        <v>0</v>
      </c>
      <c r="J398">
        <v>0</v>
      </c>
      <c r="K398">
        <v>0</v>
      </c>
      <c r="L398">
        <v>0</v>
      </c>
      <c r="M398">
        <v>0</v>
      </c>
      <c r="N398">
        <v>0</v>
      </c>
      <c r="O398">
        <v>0</v>
      </c>
      <c r="P398">
        <v>0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0</v>
      </c>
      <c r="X398">
        <v>1</v>
      </c>
      <c r="Y398">
        <v>0</v>
      </c>
      <c r="Z398">
        <v>0</v>
      </c>
      <c r="AA398">
        <v>0</v>
      </c>
      <c r="AB398" t="s">
        <v>918</v>
      </c>
    </row>
    <row r="399" spans="1:28" x14ac:dyDescent="0.25">
      <c r="H399" t="s">
        <v>919</v>
      </c>
    </row>
    <row r="400" spans="1:28" x14ac:dyDescent="0.25">
      <c r="A400">
        <v>197</v>
      </c>
      <c r="B400">
        <v>5063</v>
      </c>
      <c r="C400" t="s">
        <v>920</v>
      </c>
      <c r="D400" t="s">
        <v>106</v>
      </c>
      <c r="E400" t="s">
        <v>50</v>
      </c>
      <c r="F400" t="s">
        <v>921</v>
      </c>
      <c r="G400" t="str">
        <f>"201507004557"</f>
        <v>201507004557</v>
      </c>
      <c r="H400" t="s">
        <v>922</v>
      </c>
      <c r="I400">
        <v>0</v>
      </c>
      <c r="J400">
        <v>0</v>
      </c>
      <c r="K400">
        <v>0</v>
      </c>
      <c r="L400">
        <v>0</v>
      </c>
      <c r="M400">
        <v>0</v>
      </c>
      <c r="N400">
        <v>30</v>
      </c>
      <c r="O400">
        <v>0</v>
      </c>
      <c r="P400">
        <v>0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0</v>
      </c>
      <c r="X400">
        <v>0</v>
      </c>
      <c r="Y400">
        <v>0</v>
      </c>
      <c r="Z400">
        <v>0</v>
      </c>
      <c r="AA400">
        <v>0</v>
      </c>
      <c r="AB400" t="s">
        <v>923</v>
      </c>
    </row>
    <row r="401" spans="1:28" x14ac:dyDescent="0.25">
      <c r="H401" t="s">
        <v>924</v>
      </c>
    </row>
    <row r="402" spans="1:28" x14ac:dyDescent="0.25">
      <c r="A402">
        <v>198</v>
      </c>
      <c r="B402">
        <v>6194</v>
      </c>
      <c r="C402" t="s">
        <v>925</v>
      </c>
      <c r="D402" t="s">
        <v>926</v>
      </c>
      <c r="E402" t="s">
        <v>288</v>
      </c>
      <c r="F402" t="s">
        <v>927</v>
      </c>
      <c r="G402" t="str">
        <f>"200801000966"</f>
        <v>200801000966</v>
      </c>
      <c r="H402">
        <v>671</v>
      </c>
      <c r="I402">
        <v>0</v>
      </c>
      <c r="J402">
        <v>0</v>
      </c>
      <c r="K402">
        <v>0</v>
      </c>
      <c r="L402">
        <v>0</v>
      </c>
      <c r="M402">
        <v>0</v>
      </c>
      <c r="N402">
        <v>50</v>
      </c>
      <c r="O402">
        <v>0</v>
      </c>
      <c r="P402">
        <v>30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0</v>
      </c>
      <c r="X402">
        <v>0</v>
      </c>
      <c r="Y402">
        <v>0</v>
      </c>
      <c r="Z402">
        <v>0</v>
      </c>
      <c r="AA402">
        <v>0</v>
      </c>
      <c r="AB402">
        <v>751</v>
      </c>
    </row>
    <row r="403" spans="1:28" x14ac:dyDescent="0.25">
      <c r="H403" t="s">
        <v>928</v>
      </c>
    </row>
    <row r="404" spans="1:28" x14ac:dyDescent="0.25">
      <c r="A404">
        <v>199</v>
      </c>
      <c r="B404">
        <v>6008</v>
      </c>
      <c r="C404" t="s">
        <v>607</v>
      </c>
      <c r="D404" t="s">
        <v>34</v>
      </c>
      <c r="E404" t="s">
        <v>40</v>
      </c>
      <c r="F404" t="s">
        <v>929</v>
      </c>
      <c r="G404" t="str">
        <f>"00214873"</f>
        <v>00214873</v>
      </c>
      <c r="H404" t="s">
        <v>573</v>
      </c>
      <c r="I404">
        <v>0</v>
      </c>
      <c r="J404">
        <v>0</v>
      </c>
      <c r="K404">
        <v>0</v>
      </c>
      <c r="L404">
        <v>0</v>
      </c>
      <c r="M404">
        <v>0</v>
      </c>
      <c r="N404">
        <v>30</v>
      </c>
      <c r="O404">
        <v>0</v>
      </c>
      <c r="P404">
        <v>0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0</v>
      </c>
      <c r="X404">
        <v>0</v>
      </c>
      <c r="Y404">
        <v>0</v>
      </c>
      <c r="Z404">
        <v>0</v>
      </c>
      <c r="AA404">
        <v>0</v>
      </c>
      <c r="AB404" t="s">
        <v>930</v>
      </c>
    </row>
    <row r="405" spans="1:28" x14ac:dyDescent="0.25">
      <c r="H405" t="s">
        <v>931</v>
      </c>
    </row>
    <row r="406" spans="1:28" x14ac:dyDescent="0.25">
      <c r="A406">
        <v>200</v>
      </c>
      <c r="B406">
        <v>5913</v>
      </c>
      <c r="C406" t="s">
        <v>932</v>
      </c>
      <c r="D406" t="s">
        <v>29</v>
      </c>
      <c r="E406" t="s">
        <v>24</v>
      </c>
      <c r="F406" t="s">
        <v>933</v>
      </c>
      <c r="G406" t="str">
        <f>"00153941"</f>
        <v>00153941</v>
      </c>
      <c r="H406">
        <v>649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70</v>
      </c>
      <c r="O406">
        <v>30</v>
      </c>
      <c r="P406">
        <v>0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0</v>
      </c>
      <c r="X406">
        <v>0</v>
      </c>
      <c r="Y406">
        <v>0</v>
      </c>
      <c r="Z406">
        <v>0</v>
      </c>
      <c r="AA406">
        <v>0</v>
      </c>
      <c r="AB406">
        <v>749</v>
      </c>
    </row>
    <row r="407" spans="1:28" x14ac:dyDescent="0.25">
      <c r="H407" t="s">
        <v>934</v>
      </c>
    </row>
    <row r="408" spans="1:28" x14ac:dyDescent="0.25">
      <c r="A408">
        <v>201</v>
      </c>
      <c r="B408">
        <v>3544</v>
      </c>
      <c r="C408" t="s">
        <v>935</v>
      </c>
      <c r="D408" t="s">
        <v>359</v>
      </c>
      <c r="E408" t="s">
        <v>167</v>
      </c>
      <c r="F408" t="s">
        <v>936</v>
      </c>
      <c r="G408" t="str">
        <f>"00360556"</f>
        <v>00360556</v>
      </c>
      <c r="H408" t="s">
        <v>59</v>
      </c>
      <c r="I408">
        <v>0</v>
      </c>
      <c r="J408">
        <v>0</v>
      </c>
      <c r="K408">
        <v>0</v>
      </c>
      <c r="L408">
        <v>0</v>
      </c>
      <c r="M408">
        <v>0</v>
      </c>
      <c r="N408">
        <v>30</v>
      </c>
      <c r="O408">
        <v>0</v>
      </c>
      <c r="P408">
        <v>0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0</v>
      </c>
      <c r="X408">
        <v>0</v>
      </c>
      <c r="Y408">
        <v>0</v>
      </c>
      <c r="Z408">
        <v>0</v>
      </c>
      <c r="AA408">
        <v>0</v>
      </c>
      <c r="AB408" t="s">
        <v>937</v>
      </c>
    </row>
    <row r="409" spans="1:28" x14ac:dyDescent="0.25">
      <c r="H409" t="s">
        <v>938</v>
      </c>
    </row>
    <row r="410" spans="1:28" x14ac:dyDescent="0.25">
      <c r="A410">
        <v>202</v>
      </c>
      <c r="B410">
        <v>5174</v>
      </c>
      <c r="C410" t="s">
        <v>939</v>
      </c>
      <c r="D410" t="s">
        <v>106</v>
      </c>
      <c r="E410" t="s">
        <v>157</v>
      </c>
      <c r="F410" t="s">
        <v>940</v>
      </c>
      <c r="G410" t="str">
        <f>"00342669"</f>
        <v>00342669</v>
      </c>
      <c r="H410">
        <v>748</v>
      </c>
      <c r="I410">
        <v>0</v>
      </c>
      <c r="J410">
        <v>0</v>
      </c>
      <c r="K410">
        <v>0</v>
      </c>
      <c r="L410">
        <v>0</v>
      </c>
      <c r="M410">
        <v>0</v>
      </c>
      <c r="N410">
        <v>0</v>
      </c>
      <c r="O410">
        <v>0</v>
      </c>
      <c r="P410">
        <v>0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0</v>
      </c>
      <c r="X410">
        <v>2</v>
      </c>
      <c r="Y410">
        <v>0</v>
      </c>
      <c r="Z410">
        <v>0</v>
      </c>
      <c r="AA410">
        <v>0</v>
      </c>
      <c r="AB410">
        <v>748</v>
      </c>
    </row>
    <row r="411" spans="1:28" x14ac:dyDescent="0.25">
      <c r="H411" t="s">
        <v>941</v>
      </c>
    </row>
    <row r="412" spans="1:28" x14ac:dyDescent="0.25">
      <c r="A412">
        <v>203</v>
      </c>
      <c r="B412">
        <v>4136</v>
      </c>
      <c r="C412" t="s">
        <v>942</v>
      </c>
      <c r="D412" t="s">
        <v>24</v>
      </c>
      <c r="E412" t="s">
        <v>288</v>
      </c>
      <c r="F412" t="s">
        <v>943</v>
      </c>
      <c r="G412" t="str">
        <f>"201409005021"</f>
        <v>201409005021</v>
      </c>
      <c r="H412" t="s">
        <v>944</v>
      </c>
      <c r="I412">
        <v>0</v>
      </c>
      <c r="J412">
        <v>0</v>
      </c>
      <c r="K412">
        <v>0</v>
      </c>
      <c r="L412">
        <v>0</v>
      </c>
      <c r="M412">
        <v>0</v>
      </c>
      <c r="N412">
        <v>30</v>
      </c>
      <c r="O412">
        <v>0</v>
      </c>
      <c r="P412">
        <v>0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0</v>
      </c>
      <c r="X412">
        <v>0</v>
      </c>
      <c r="Y412">
        <v>0</v>
      </c>
      <c r="Z412">
        <v>0</v>
      </c>
      <c r="AA412">
        <v>0</v>
      </c>
      <c r="AB412" t="s">
        <v>945</v>
      </c>
    </row>
    <row r="413" spans="1:28" x14ac:dyDescent="0.25">
      <c r="H413" t="s">
        <v>946</v>
      </c>
    </row>
    <row r="414" spans="1:28" x14ac:dyDescent="0.25">
      <c r="A414">
        <v>204</v>
      </c>
      <c r="B414">
        <v>5308</v>
      </c>
      <c r="C414" t="s">
        <v>227</v>
      </c>
      <c r="D414" t="s">
        <v>157</v>
      </c>
      <c r="E414" t="s">
        <v>288</v>
      </c>
      <c r="F414" t="s">
        <v>947</v>
      </c>
      <c r="G414" t="str">
        <f>"00217252"</f>
        <v>00217252</v>
      </c>
      <c r="H414" t="s">
        <v>944</v>
      </c>
      <c r="I414">
        <v>0</v>
      </c>
      <c r="J414">
        <v>0</v>
      </c>
      <c r="K414">
        <v>0</v>
      </c>
      <c r="L414">
        <v>0</v>
      </c>
      <c r="M414">
        <v>0</v>
      </c>
      <c r="N414">
        <v>30</v>
      </c>
      <c r="O414">
        <v>0</v>
      </c>
      <c r="P414">
        <v>0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0</v>
      </c>
      <c r="X414">
        <v>0</v>
      </c>
      <c r="Y414">
        <v>0</v>
      </c>
      <c r="Z414">
        <v>0</v>
      </c>
      <c r="AA414">
        <v>0</v>
      </c>
      <c r="AB414" t="s">
        <v>945</v>
      </c>
    </row>
    <row r="415" spans="1:28" x14ac:dyDescent="0.25">
      <c r="H415" t="s">
        <v>948</v>
      </c>
    </row>
    <row r="416" spans="1:28" x14ac:dyDescent="0.25">
      <c r="A416">
        <v>205</v>
      </c>
      <c r="B416">
        <v>896</v>
      </c>
      <c r="C416" t="s">
        <v>949</v>
      </c>
      <c r="D416" t="s">
        <v>627</v>
      </c>
      <c r="E416" t="s">
        <v>288</v>
      </c>
      <c r="F416" t="s">
        <v>950</v>
      </c>
      <c r="G416" t="str">
        <f>"00008111"</f>
        <v>00008111</v>
      </c>
      <c r="H416" t="s">
        <v>944</v>
      </c>
      <c r="I416">
        <v>0</v>
      </c>
      <c r="J416">
        <v>0</v>
      </c>
      <c r="K416">
        <v>0</v>
      </c>
      <c r="L416">
        <v>0</v>
      </c>
      <c r="M416">
        <v>0</v>
      </c>
      <c r="N416">
        <v>30</v>
      </c>
      <c r="O416">
        <v>0</v>
      </c>
      <c r="P416">
        <v>0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0</v>
      </c>
      <c r="X416">
        <v>0</v>
      </c>
      <c r="Y416">
        <v>0</v>
      </c>
      <c r="Z416">
        <v>0</v>
      </c>
      <c r="AA416">
        <v>0</v>
      </c>
      <c r="AB416" t="s">
        <v>945</v>
      </c>
    </row>
    <row r="417" spans="1:28" x14ac:dyDescent="0.25">
      <c r="H417" t="s">
        <v>159</v>
      </c>
    </row>
    <row r="418" spans="1:28" x14ac:dyDescent="0.25">
      <c r="A418">
        <v>206</v>
      </c>
      <c r="B418">
        <v>5536</v>
      </c>
      <c r="C418" t="s">
        <v>951</v>
      </c>
      <c r="D418" t="s">
        <v>82</v>
      </c>
      <c r="E418" t="s">
        <v>330</v>
      </c>
      <c r="F418" t="s">
        <v>952</v>
      </c>
      <c r="G418" t="str">
        <f>"00353600"</f>
        <v>00353600</v>
      </c>
      <c r="H418" t="s">
        <v>944</v>
      </c>
      <c r="I418">
        <v>0</v>
      </c>
      <c r="J418">
        <v>0</v>
      </c>
      <c r="K418">
        <v>0</v>
      </c>
      <c r="L418">
        <v>0</v>
      </c>
      <c r="M418">
        <v>0</v>
      </c>
      <c r="N418">
        <v>30</v>
      </c>
      <c r="O418">
        <v>0</v>
      </c>
      <c r="P418">
        <v>0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0</v>
      </c>
      <c r="X418">
        <v>0</v>
      </c>
      <c r="Y418">
        <v>0</v>
      </c>
      <c r="Z418">
        <v>0</v>
      </c>
      <c r="AA418">
        <v>0</v>
      </c>
      <c r="AB418" t="s">
        <v>945</v>
      </c>
    </row>
    <row r="419" spans="1:28" x14ac:dyDescent="0.25">
      <c r="H419" t="s">
        <v>953</v>
      </c>
    </row>
    <row r="420" spans="1:28" x14ac:dyDescent="0.25">
      <c r="A420">
        <v>207</v>
      </c>
      <c r="B420">
        <v>2704</v>
      </c>
      <c r="C420" t="s">
        <v>954</v>
      </c>
      <c r="D420" t="s">
        <v>234</v>
      </c>
      <c r="E420" t="s">
        <v>29</v>
      </c>
      <c r="F420" t="s">
        <v>955</v>
      </c>
      <c r="G420" t="str">
        <f>"00038169"</f>
        <v>00038169</v>
      </c>
      <c r="H420" t="s">
        <v>956</v>
      </c>
      <c r="I420">
        <v>0</v>
      </c>
      <c r="J420">
        <v>0</v>
      </c>
      <c r="K420">
        <v>0</v>
      </c>
      <c r="L420">
        <v>0</v>
      </c>
      <c r="M420">
        <v>0</v>
      </c>
      <c r="N420">
        <v>30</v>
      </c>
      <c r="O420">
        <v>0</v>
      </c>
      <c r="P420">
        <v>0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0</v>
      </c>
      <c r="X420">
        <v>0</v>
      </c>
      <c r="Y420">
        <v>0</v>
      </c>
      <c r="Z420">
        <v>0</v>
      </c>
      <c r="AA420">
        <v>0</v>
      </c>
      <c r="AB420" t="s">
        <v>957</v>
      </c>
    </row>
    <row r="421" spans="1:28" x14ac:dyDescent="0.25">
      <c r="H421" t="s">
        <v>958</v>
      </c>
    </row>
    <row r="422" spans="1:28" x14ac:dyDescent="0.25">
      <c r="A422">
        <v>208</v>
      </c>
      <c r="B422">
        <v>371</v>
      </c>
      <c r="C422" t="s">
        <v>959</v>
      </c>
      <c r="D422" t="s">
        <v>157</v>
      </c>
      <c r="E422" t="s">
        <v>34</v>
      </c>
      <c r="F422" t="s">
        <v>960</v>
      </c>
      <c r="G422" t="str">
        <f>"00259718"</f>
        <v>00259718</v>
      </c>
      <c r="H422" t="s">
        <v>956</v>
      </c>
      <c r="I422">
        <v>0</v>
      </c>
      <c r="J422">
        <v>0</v>
      </c>
      <c r="K422">
        <v>0</v>
      </c>
      <c r="L422">
        <v>0</v>
      </c>
      <c r="M422">
        <v>0</v>
      </c>
      <c r="N422">
        <v>30</v>
      </c>
      <c r="O422">
        <v>0</v>
      </c>
      <c r="P422">
        <v>0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0</v>
      </c>
      <c r="X422">
        <v>0</v>
      </c>
      <c r="Y422">
        <v>0</v>
      </c>
      <c r="Z422">
        <v>0</v>
      </c>
      <c r="AA422">
        <v>0</v>
      </c>
      <c r="AB422" t="s">
        <v>957</v>
      </c>
    </row>
    <row r="423" spans="1:28" x14ac:dyDescent="0.25">
      <c r="H423" t="s">
        <v>961</v>
      </c>
    </row>
    <row r="424" spans="1:28" x14ac:dyDescent="0.25">
      <c r="A424">
        <v>209</v>
      </c>
      <c r="B424">
        <v>6186</v>
      </c>
      <c r="C424" t="s">
        <v>962</v>
      </c>
      <c r="D424" t="s">
        <v>571</v>
      </c>
      <c r="E424" t="s">
        <v>288</v>
      </c>
      <c r="F424" t="s">
        <v>963</v>
      </c>
      <c r="G424" t="str">
        <f>"00371148"</f>
        <v>00371148</v>
      </c>
      <c r="H424" t="s">
        <v>509</v>
      </c>
      <c r="I424">
        <v>0</v>
      </c>
      <c r="J424">
        <v>0</v>
      </c>
      <c r="K424">
        <v>0</v>
      </c>
      <c r="L424">
        <v>0</v>
      </c>
      <c r="M424">
        <v>0</v>
      </c>
      <c r="N424">
        <v>50</v>
      </c>
      <c r="O424">
        <v>0</v>
      </c>
      <c r="P424">
        <v>0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0</v>
      </c>
      <c r="X424">
        <v>0</v>
      </c>
      <c r="Y424">
        <v>0</v>
      </c>
      <c r="Z424">
        <v>0</v>
      </c>
      <c r="AA424">
        <v>0</v>
      </c>
      <c r="AB424" t="s">
        <v>964</v>
      </c>
    </row>
    <row r="425" spans="1:28" x14ac:dyDescent="0.25">
      <c r="H425" t="s">
        <v>965</v>
      </c>
    </row>
    <row r="426" spans="1:28" x14ac:dyDescent="0.25">
      <c r="A426">
        <v>210</v>
      </c>
      <c r="B426">
        <v>2475</v>
      </c>
      <c r="C426" t="s">
        <v>966</v>
      </c>
      <c r="D426" t="s">
        <v>288</v>
      </c>
      <c r="E426" t="s">
        <v>106</v>
      </c>
      <c r="F426" t="s">
        <v>967</v>
      </c>
      <c r="G426" t="str">
        <f>"00323960"</f>
        <v>00323960</v>
      </c>
      <c r="H426">
        <v>715</v>
      </c>
      <c r="I426">
        <v>0</v>
      </c>
      <c r="J426">
        <v>0</v>
      </c>
      <c r="K426">
        <v>0</v>
      </c>
      <c r="L426">
        <v>0</v>
      </c>
      <c r="M426">
        <v>0</v>
      </c>
      <c r="N426">
        <v>30</v>
      </c>
      <c r="O426">
        <v>0</v>
      </c>
      <c r="P426">
        <v>0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0</v>
      </c>
      <c r="X426">
        <v>0</v>
      </c>
      <c r="Y426">
        <v>0</v>
      </c>
      <c r="Z426">
        <v>0</v>
      </c>
      <c r="AA426">
        <v>0</v>
      </c>
      <c r="AB426">
        <v>745</v>
      </c>
    </row>
    <row r="427" spans="1:28" x14ac:dyDescent="0.25">
      <c r="H427" t="s">
        <v>968</v>
      </c>
    </row>
    <row r="428" spans="1:28" x14ac:dyDescent="0.25">
      <c r="A428">
        <v>211</v>
      </c>
      <c r="B428">
        <v>3259</v>
      </c>
      <c r="C428" t="s">
        <v>969</v>
      </c>
      <c r="D428" t="s">
        <v>330</v>
      </c>
      <c r="E428" t="s">
        <v>227</v>
      </c>
      <c r="F428" t="s">
        <v>970</v>
      </c>
      <c r="G428" t="str">
        <f>"200802005834"</f>
        <v>200802005834</v>
      </c>
      <c r="H428">
        <v>715</v>
      </c>
      <c r="I428">
        <v>0</v>
      </c>
      <c r="J428">
        <v>0</v>
      </c>
      <c r="K428">
        <v>0</v>
      </c>
      <c r="L428">
        <v>0</v>
      </c>
      <c r="M428">
        <v>0</v>
      </c>
      <c r="N428">
        <v>30</v>
      </c>
      <c r="O428">
        <v>0</v>
      </c>
      <c r="P428">
        <v>0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0</v>
      </c>
      <c r="X428">
        <v>2</v>
      </c>
      <c r="Y428">
        <v>0</v>
      </c>
      <c r="Z428">
        <v>0</v>
      </c>
      <c r="AA428">
        <v>0</v>
      </c>
      <c r="AB428">
        <v>745</v>
      </c>
    </row>
    <row r="429" spans="1:28" x14ac:dyDescent="0.25">
      <c r="H429" t="s">
        <v>971</v>
      </c>
    </row>
    <row r="430" spans="1:28" x14ac:dyDescent="0.25">
      <c r="A430">
        <v>212</v>
      </c>
      <c r="B430">
        <v>2362</v>
      </c>
      <c r="C430" t="s">
        <v>972</v>
      </c>
      <c r="D430" t="s">
        <v>157</v>
      </c>
      <c r="E430" t="s">
        <v>256</v>
      </c>
      <c r="F430" t="s">
        <v>973</v>
      </c>
      <c r="G430" t="str">
        <f>"00287236"</f>
        <v>00287236</v>
      </c>
      <c r="H430">
        <v>715</v>
      </c>
      <c r="I430">
        <v>0</v>
      </c>
      <c r="J430">
        <v>0</v>
      </c>
      <c r="K430">
        <v>0</v>
      </c>
      <c r="L430">
        <v>0</v>
      </c>
      <c r="M430">
        <v>0</v>
      </c>
      <c r="N430">
        <v>30</v>
      </c>
      <c r="O430">
        <v>0</v>
      </c>
      <c r="P430">
        <v>0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0</v>
      </c>
      <c r="X430">
        <v>0</v>
      </c>
      <c r="Y430">
        <v>0</v>
      </c>
      <c r="Z430">
        <v>0</v>
      </c>
      <c r="AA430">
        <v>0</v>
      </c>
      <c r="AB430">
        <v>745</v>
      </c>
    </row>
    <row r="431" spans="1:28" x14ac:dyDescent="0.25">
      <c r="H431" t="s">
        <v>974</v>
      </c>
    </row>
    <row r="432" spans="1:28" x14ac:dyDescent="0.25">
      <c r="A432">
        <v>213</v>
      </c>
      <c r="B432">
        <v>1926</v>
      </c>
      <c r="C432" t="s">
        <v>975</v>
      </c>
      <c r="D432" t="s">
        <v>976</v>
      </c>
      <c r="E432" t="s">
        <v>977</v>
      </c>
      <c r="F432" t="s">
        <v>978</v>
      </c>
      <c r="G432" t="str">
        <f>"201409000218"</f>
        <v>201409000218</v>
      </c>
      <c r="H432" t="s">
        <v>979</v>
      </c>
      <c r="I432">
        <v>0</v>
      </c>
      <c r="J432">
        <v>0</v>
      </c>
      <c r="K432">
        <v>0</v>
      </c>
      <c r="L432">
        <v>0</v>
      </c>
      <c r="M432">
        <v>0</v>
      </c>
      <c r="N432">
        <v>70</v>
      </c>
      <c r="O432">
        <v>0</v>
      </c>
      <c r="P432">
        <v>0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0</v>
      </c>
      <c r="X432">
        <v>0</v>
      </c>
      <c r="Y432">
        <v>0</v>
      </c>
      <c r="Z432">
        <v>0</v>
      </c>
      <c r="AA432">
        <v>0</v>
      </c>
      <c r="AB432" t="s">
        <v>980</v>
      </c>
    </row>
    <row r="433" spans="1:28" x14ac:dyDescent="0.25">
      <c r="H433" t="s">
        <v>981</v>
      </c>
    </row>
    <row r="434" spans="1:28" x14ac:dyDescent="0.25">
      <c r="A434">
        <v>214</v>
      </c>
      <c r="B434">
        <v>169</v>
      </c>
      <c r="C434" t="s">
        <v>982</v>
      </c>
      <c r="D434" t="s">
        <v>83</v>
      </c>
      <c r="E434" t="s">
        <v>983</v>
      </c>
      <c r="F434" t="s">
        <v>984</v>
      </c>
      <c r="G434" t="str">
        <f>"201504004520"</f>
        <v>201504004520</v>
      </c>
      <c r="H434" t="s">
        <v>985</v>
      </c>
      <c r="I434">
        <v>0</v>
      </c>
      <c r="J434">
        <v>0</v>
      </c>
      <c r="K434">
        <v>0</v>
      </c>
      <c r="L434">
        <v>0</v>
      </c>
      <c r="M434">
        <v>0</v>
      </c>
      <c r="N434">
        <v>30</v>
      </c>
      <c r="O434">
        <v>0</v>
      </c>
      <c r="P434">
        <v>0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0</v>
      </c>
      <c r="X434">
        <v>0</v>
      </c>
      <c r="Y434">
        <v>0</v>
      </c>
      <c r="Z434">
        <v>0</v>
      </c>
      <c r="AA434">
        <v>0</v>
      </c>
      <c r="AB434" t="s">
        <v>986</v>
      </c>
    </row>
    <row r="435" spans="1:28" x14ac:dyDescent="0.25">
      <c r="H435" t="s">
        <v>987</v>
      </c>
    </row>
    <row r="436" spans="1:28" x14ac:dyDescent="0.25">
      <c r="A436">
        <v>215</v>
      </c>
      <c r="B436">
        <v>3999</v>
      </c>
      <c r="C436" t="s">
        <v>988</v>
      </c>
      <c r="D436" t="s">
        <v>135</v>
      </c>
      <c r="E436" t="s">
        <v>24</v>
      </c>
      <c r="F436" t="s">
        <v>989</v>
      </c>
      <c r="G436" t="str">
        <f>"201410003629"</f>
        <v>201410003629</v>
      </c>
      <c r="H436" t="s">
        <v>985</v>
      </c>
      <c r="I436">
        <v>0</v>
      </c>
      <c r="J436">
        <v>0</v>
      </c>
      <c r="K436">
        <v>0</v>
      </c>
      <c r="L436">
        <v>0</v>
      </c>
      <c r="M436">
        <v>0</v>
      </c>
      <c r="N436">
        <v>30</v>
      </c>
      <c r="O436">
        <v>0</v>
      </c>
      <c r="P436">
        <v>0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0</v>
      </c>
      <c r="X436">
        <v>1</v>
      </c>
      <c r="Y436">
        <v>0</v>
      </c>
      <c r="Z436">
        <v>0</v>
      </c>
      <c r="AA436">
        <v>0</v>
      </c>
      <c r="AB436" t="s">
        <v>986</v>
      </c>
    </row>
    <row r="437" spans="1:28" x14ac:dyDescent="0.25">
      <c r="H437" t="s">
        <v>990</v>
      </c>
    </row>
    <row r="438" spans="1:28" x14ac:dyDescent="0.25">
      <c r="A438">
        <v>216</v>
      </c>
      <c r="B438">
        <v>5635</v>
      </c>
      <c r="C438" t="s">
        <v>991</v>
      </c>
      <c r="D438" t="s">
        <v>992</v>
      </c>
      <c r="E438" t="s">
        <v>24</v>
      </c>
      <c r="F438" t="s">
        <v>993</v>
      </c>
      <c r="G438" t="str">
        <f>"201507002441"</f>
        <v>201507002441</v>
      </c>
      <c r="H438" t="s">
        <v>985</v>
      </c>
      <c r="I438">
        <v>0</v>
      </c>
      <c r="J438">
        <v>0</v>
      </c>
      <c r="K438">
        <v>0</v>
      </c>
      <c r="L438">
        <v>0</v>
      </c>
      <c r="M438">
        <v>0</v>
      </c>
      <c r="N438">
        <v>30</v>
      </c>
      <c r="O438">
        <v>0</v>
      </c>
      <c r="P438">
        <v>0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0</v>
      </c>
      <c r="X438">
        <v>0</v>
      </c>
      <c r="Y438">
        <v>0</v>
      </c>
      <c r="Z438">
        <v>0</v>
      </c>
      <c r="AA438">
        <v>0</v>
      </c>
      <c r="AB438" t="s">
        <v>986</v>
      </c>
    </row>
    <row r="439" spans="1:28" x14ac:dyDescent="0.25">
      <c r="H439" t="s">
        <v>994</v>
      </c>
    </row>
    <row r="440" spans="1:28" x14ac:dyDescent="0.25">
      <c r="A440">
        <v>217</v>
      </c>
      <c r="B440">
        <v>4498</v>
      </c>
      <c r="C440" t="s">
        <v>995</v>
      </c>
      <c r="D440" t="s">
        <v>467</v>
      </c>
      <c r="E440" t="s">
        <v>24</v>
      </c>
      <c r="F440" t="s">
        <v>996</v>
      </c>
      <c r="G440" t="str">
        <f>"00367354"</f>
        <v>00367354</v>
      </c>
      <c r="H440" t="s">
        <v>997</v>
      </c>
      <c r="I440">
        <v>0</v>
      </c>
      <c r="J440">
        <v>0</v>
      </c>
      <c r="K440">
        <v>0</v>
      </c>
      <c r="L440">
        <v>0</v>
      </c>
      <c r="M440">
        <v>0</v>
      </c>
      <c r="N440">
        <v>30</v>
      </c>
      <c r="O440">
        <v>0</v>
      </c>
      <c r="P440">
        <v>0</v>
      </c>
      <c r="Q440">
        <v>30</v>
      </c>
      <c r="R440">
        <v>0</v>
      </c>
      <c r="S440">
        <v>0</v>
      </c>
      <c r="T440">
        <v>0</v>
      </c>
      <c r="U440">
        <v>0</v>
      </c>
      <c r="V440">
        <v>0</v>
      </c>
      <c r="X440">
        <v>0</v>
      </c>
      <c r="Y440">
        <v>0</v>
      </c>
      <c r="Z440">
        <v>0</v>
      </c>
      <c r="AA440">
        <v>0</v>
      </c>
      <c r="AB440" t="s">
        <v>998</v>
      </c>
    </row>
    <row r="441" spans="1:28" x14ac:dyDescent="0.25">
      <c r="H441" t="s">
        <v>611</v>
      </c>
    </row>
    <row r="442" spans="1:28" x14ac:dyDescent="0.25">
      <c r="A442">
        <v>218</v>
      </c>
      <c r="B442">
        <v>3136</v>
      </c>
      <c r="C442" t="s">
        <v>999</v>
      </c>
      <c r="D442" t="s">
        <v>196</v>
      </c>
      <c r="E442" t="s">
        <v>83</v>
      </c>
      <c r="F442" t="s">
        <v>1000</v>
      </c>
      <c r="G442" t="str">
        <f>"201410004160"</f>
        <v>201410004160</v>
      </c>
      <c r="H442" t="s">
        <v>1001</v>
      </c>
      <c r="I442">
        <v>0</v>
      </c>
      <c r="J442">
        <v>0</v>
      </c>
      <c r="K442">
        <v>0</v>
      </c>
      <c r="L442">
        <v>0</v>
      </c>
      <c r="M442">
        <v>0</v>
      </c>
      <c r="N442">
        <v>30</v>
      </c>
      <c r="O442">
        <v>0</v>
      </c>
      <c r="P442">
        <v>0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0</v>
      </c>
      <c r="X442">
        <v>0</v>
      </c>
      <c r="Y442">
        <v>0</v>
      </c>
      <c r="Z442">
        <v>0</v>
      </c>
      <c r="AA442">
        <v>0</v>
      </c>
      <c r="AB442" t="s">
        <v>1002</v>
      </c>
    </row>
    <row r="443" spans="1:28" x14ac:dyDescent="0.25">
      <c r="H443" t="s">
        <v>1003</v>
      </c>
    </row>
    <row r="444" spans="1:28" x14ac:dyDescent="0.25">
      <c r="A444">
        <v>219</v>
      </c>
      <c r="B444">
        <v>628</v>
      </c>
      <c r="C444" t="s">
        <v>1004</v>
      </c>
      <c r="D444" t="s">
        <v>29</v>
      </c>
      <c r="E444" t="s">
        <v>892</v>
      </c>
      <c r="F444" t="s">
        <v>1005</v>
      </c>
      <c r="G444" t="str">
        <f>"201504004484"</f>
        <v>201504004484</v>
      </c>
      <c r="H444" t="s">
        <v>205</v>
      </c>
      <c r="I444">
        <v>0</v>
      </c>
      <c r="J444">
        <v>0</v>
      </c>
      <c r="K444">
        <v>0</v>
      </c>
      <c r="L444">
        <v>0</v>
      </c>
      <c r="M444">
        <v>0</v>
      </c>
      <c r="N444">
        <v>70</v>
      </c>
      <c r="O444">
        <v>0</v>
      </c>
      <c r="P444">
        <v>0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0</v>
      </c>
      <c r="X444">
        <v>0</v>
      </c>
      <c r="Y444">
        <v>0</v>
      </c>
      <c r="Z444">
        <v>0</v>
      </c>
      <c r="AA444">
        <v>0</v>
      </c>
      <c r="AB444" t="s">
        <v>1006</v>
      </c>
    </row>
    <row r="445" spans="1:28" x14ac:dyDescent="0.25">
      <c r="H445" t="s">
        <v>1007</v>
      </c>
    </row>
    <row r="446" spans="1:28" x14ac:dyDescent="0.25">
      <c r="A446">
        <v>220</v>
      </c>
      <c r="B446">
        <v>3787</v>
      </c>
      <c r="C446" t="s">
        <v>1008</v>
      </c>
      <c r="D446" t="s">
        <v>1009</v>
      </c>
      <c r="E446" t="s">
        <v>1010</v>
      </c>
      <c r="F446" t="s">
        <v>1011</v>
      </c>
      <c r="G446" t="str">
        <f>"201410003134"</f>
        <v>201410003134</v>
      </c>
      <c r="H446" t="s">
        <v>355</v>
      </c>
      <c r="I446">
        <v>0</v>
      </c>
      <c r="J446">
        <v>0</v>
      </c>
      <c r="K446">
        <v>0</v>
      </c>
      <c r="L446">
        <v>0</v>
      </c>
      <c r="M446">
        <v>0</v>
      </c>
      <c r="N446">
        <v>50</v>
      </c>
      <c r="O446">
        <v>0</v>
      </c>
      <c r="P446">
        <v>0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0</v>
      </c>
      <c r="X446">
        <v>0</v>
      </c>
      <c r="Y446">
        <v>0</v>
      </c>
      <c r="Z446">
        <v>0</v>
      </c>
      <c r="AA446">
        <v>0</v>
      </c>
      <c r="AB446" t="s">
        <v>1012</v>
      </c>
    </row>
    <row r="447" spans="1:28" x14ac:dyDescent="0.25">
      <c r="H447" t="s">
        <v>1013</v>
      </c>
    </row>
    <row r="448" spans="1:28" x14ac:dyDescent="0.25">
      <c r="A448">
        <v>221</v>
      </c>
      <c r="B448">
        <v>5064</v>
      </c>
      <c r="C448" t="s">
        <v>1014</v>
      </c>
      <c r="D448" t="s">
        <v>279</v>
      </c>
      <c r="E448" t="s">
        <v>83</v>
      </c>
      <c r="F448" t="s">
        <v>1015</v>
      </c>
      <c r="G448" t="str">
        <f>"201406004281"</f>
        <v>201406004281</v>
      </c>
      <c r="H448" t="s">
        <v>654</v>
      </c>
      <c r="I448">
        <v>0</v>
      </c>
      <c r="J448">
        <v>0</v>
      </c>
      <c r="K448">
        <v>0</v>
      </c>
      <c r="L448">
        <v>0</v>
      </c>
      <c r="M448">
        <v>0</v>
      </c>
      <c r="N448">
        <v>30</v>
      </c>
      <c r="O448">
        <v>0</v>
      </c>
      <c r="P448">
        <v>0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0</v>
      </c>
      <c r="X448">
        <v>0</v>
      </c>
      <c r="Y448">
        <v>0</v>
      </c>
      <c r="Z448">
        <v>0</v>
      </c>
      <c r="AA448">
        <v>0</v>
      </c>
      <c r="AB448" t="s">
        <v>1016</v>
      </c>
    </row>
    <row r="449" spans="1:28" x14ac:dyDescent="0.25">
      <c r="H449" t="s">
        <v>1017</v>
      </c>
    </row>
    <row r="450" spans="1:28" x14ac:dyDescent="0.25">
      <c r="A450">
        <v>222</v>
      </c>
      <c r="B450">
        <v>608</v>
      </c>
      <c r="C450" t="s">
        <v>1018</v>
      </c>
      <c r="D450" t="s">
        <v>1019</v>
      </c>
      <c r="E450" t="s">
        <v>135</v>
      </c>
      <c r="F450" t="s">
        <v>1020</v>
      </c>
      <c r="G450" t="str">
        <f>"201504001116"</f>
        <v>201504001116</v>
      </c>
      <c r="H450" t="s">
        <v>169</v>
      </c>
      <c r="I450">
        <v>0</v>
      </c>
      <c r="J450">
        <v>0</v>
      </c>
      <c r="K450">
        <v>0</v>
      </c>
      <c r="L450">
        <v>0</v>
      </c>
      <c r="M450">
        <v>0</v>
      </c>
      <c r="N450">
        <v>0</v>
      </c>
      <c r="O450">
        <v>0</v>
      </c>
      <c r="P450">
        <v>0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0</v>
      </c>
      <c r="X450">
        <v>0</v>
      </c>
      <c r="Y450">
        <v>0</v>
      </c>
      <c r="Z450">
        <v>0</v>
      </c>
      <c r="AA450">
        <v>0</v>
      </c>
      <c r="AB450" t="s">
        <v>169</v>
      </c>
    </row>
    <row r="451" spans="1:28" x14ac:dyDescent="0.25">
      <c r="H451" t="s">
        <v>1021</v>
      </c>
    </row>
    <row r="452" spans="1:28" x14ac:dyDescent="0.25">
      <c r="A452">
        <v>223</v>
      </c>
      <c r="B452">
        <v>5083</v>
      </c>
      <c r="C452" t="s">
        <v>1022</v>
      </c>
      <c r="D452" t="s">
        <v>1023</v>
      </c>
      <c r="E452" t="s">
        <v>157</v>
      </c>
      <c r="F452" t="s">
        <v>1024</v>
      </c>
      <c r="G452" t="str">
        <f>"201402002997"</f>
        <v>201402002997</v>
      </c>
      <c r="H452" t="s">
        <v>1025</v>
      </c>
      <c r="I452">
        <v>0</v>
      </c>
      <c r="J452">
        <v>0</v>
      </c>
      <c r="K452">
        <v>0</v>
      </c>
      <c r="L452">
        <v>0</v>
      </c>
      <c r="M452">
        <v>0</v>
      </c>
      <c r="N452">
        <v>30</v>
      </c>
      <c r="O452">
        <v>0</v>
      </c>
      <c r="P452">
        <v>0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0</v>
      </c>
      <c r="X452">
        <v>2</v>
      </c>
      <c r="Y452">
        <v>0</v>
      </c>
      <c r="Z452">
        <v>0</v>
      </c>
      <c r="AA452">
        <v>0</v>
      </c>
      <c r="AB452" t="s">
        <v>1026</v>
      </c>
    </row>
    <row r="453" spans="1:28" x14ac:dyDescent="0.25">
      <c r="H453" t="s">
        <v>1027</v>
      </c>
    </row>
    <row r="454" spans="1:28" x14ac:dyDescent="0.25">
      <c r="A454">
        <v>224</v>
      </c>
      <c r="B454">
        <v>2743</v>
      </c>
      <c r="C454" t="s">
        <v>1028</v>
      </c>
      <c r="D454" t="s">
        <v>234</v>
      </c>
      <c r="E454" t="s">
        <v>288</v>
      </c>
      <c r="F454" t="s">
        <v>1029</v>
      </c>
      <c r="G454" t="str">
        <f>"201402005891"</f>
        <v>201402005891</v>
      </c>
      <c r="H454" t="s">
        <v>1030</v>
      </c>
      <c r="I454">
        <v>0</v>
      </c>
      <c r="J454">
        <v>0</v>
      </c>
      <c r="K454">
        <v>0</v>
      </c>
      <c r="L454">
        <v>0</v>
      </c>
      <c r="M454">
        <v>0</v>
      </c>
      <c r="N454">
        <v>30</v>
      </c>
      <c r="O454">
        <v>0</v>
      </c>
      <c r="P454">
        <v>0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0</v>
      </c>
      <c r="X454">
        <v>0</v>
      </c>
      <c r="Y454">
        <v>0</v>
      </c>
      <c r="Z454">
        <v>0</v>
      </c>
      <c r="AA454">
        <v>0</v>
      </c>
      <c r="AB454" t="s">
        <v>1031</v>
      </c>
    </row>
    <row r="455" spans="1:28" x14ac:dyDescent="0.25">
      <c r="H455" t="s">
        <v>159</v>
      </c>
    </row>
    <row r="456" spans="1:28" x14ac:dyDescent="0.25">
      <c r="A456">
        <v>225</v>
      </c>
      <c r="B456">
        <v>5961</v>
      </c>
      <c r="C456" t="s">
        <v>1032</v>
      </c>
      <c r="D456" t="s">
        <v>34</v>
      </c>
      <c r="E456" t="s">
        <v>365</v>
      </c>
      <c r="F456" t="s">
        <v>1033</v>
      </c>
      <c r="G456" t="str">
        <f>"00369410"</f>
        <v>00369410</v>
      </c>
      <c r="H456" t="s">
        <v>1030</v>
      </c>
      <c r="I456">
        <v>0</v>
      </c>
      <c r="J456">
        <v>0</v>
      </c>
      <c r="K456">
        <v>0</v>
      </c>
      <c r="L456">
        <v>0</v>
      </c>
      <c r="M456">
        <v>0</v>
      </c>
      <c r="N456">
        <v>30</v>
      </c>
      <c r="O456">
        <v>0</v>
      </c>
      <c r="P456">
        <v>0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6</v>
      </c>
      <c r="W456">
        <v>1246</v>
      </c>
      <c r="X456">
        <v>0</v>
      </c>
      <c r="Y456">
        <v>0</v>
      </c>
      <c r="Z456">
        <v>0</v>
      </c>
      <c r="AA456">
        <v>0</v>
      </c>
      <c r="AB456" t="s">
        <v>1031</v>
      </c>
    </row>
    <row r="457" spans="1:28" x14ac:dyDescent="0.25">
      <c r="H457" t="s">
        <v>1034</v>
      </c>
    </row>
    <row r="458" spans="1:28" x14ac:dyDescent="0.25">
      <c r="A458">
        <v>226</v>
      </c>
      <c r="B458">
        <v>3102</v>
      </c>
      <c r="C458" t="s">
        <v>1035</v>
      </c>
      <c r="D458" t="s">
        <v>128</v>
      </c>
      <c r="E458" t="s">
        <v>24</v>
      </c>
      <c r="F458" t="s">
        <v>1036</v>
      </c>
      <c r="G458" t="str">
        <f>"00309188"</f>
        <v>00309188</v>
      </c>
      <c r="H458" t="s">
        <v>818</v>
      </c>
      <c r="I458">
        <v>0</v>
      </c>
      <c r="J458">
        <v>0</v>
      </c>
      <c r="K458">
        <v>0</v>
      </c>
      <c r="L458">
        <v>0</v>
      </c>
      <c r="M458">
        <v>0</v>
      </c>
      <c r="N458">
        <v>30</v>
      </c>
      <c r="O458">
        <v>0</v>
      </c>
      <c r="P458">
        <v>0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6</v>
      </c>
      <c r="W458">
        <v>1246</v>
      </c>
      <c r="X458">
        <v>0</v>
      </c>
      <c r="Y458">
        <v>0</v>
      </c>
      <c r="Z458">
        <v>0</v>
      </c>
      <c r="AA458">
        <v>0</v>
      </c>
      <c r="AB458" t="s">
        <v>1037</v>
      </c>
    </row>
    <row r="459" spans="1:28" x14ac:dyDescent="0.25">
      <c r="H459" t="s">
        <v>1038</v>
      </c>
    </row>
    <row r="460" spans="1:28" x14ac:dyDescent="0.25">
      <c r="A460">
        <v>227</v>
      </c>
      <c r="B460">
        <v>3639</v>
      </c>
      <c r="C460" t="s">
        <v>1039</v>
      </c>
      <c r="D460" t="s">
        <v>83</v>
      </c>
      <c r="E460" t="s">
        <v>40</v>
      </c>
      <c r="F460" t="s">
        <v>1040</v>
      </c>
      <c r="G460" t="str">
        <f>"00369024"</f>
        <v>00369024</v>
      </c>
      <c r="H460" t="s">
        <v>473</v>
      </c>
      <c r="I460">
        <v>0</v>
      </c>
      <c r="J460">
        <v>0</v>
      </c>
      <c r="K460">
        <v>0</v>
      </c>
      <c r="L460">
        <v>0</v>
      </c>
      <c r="M460">
        <v>0</v>
      </c>
      <c r="N460">
        <v>30</v>
      </c>
      <c r="O460">
        <v>0</v>
      </c>
      <c r="P460">
        <v>0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0</v>
      </c>
      <c r="X460">
        <v>0</v>
      </c>
      <c r="Y460">
        <v>0</v>
      </c>
      <c r="Z460">
        <v>0</v>
      </c>
      <c r="AA460">
        <v>0</v>
      </c>
      <c r="AB460" t="s">
        <v>1041</v>
      </c>
    </row>
    <row r="461" spans="1:28" x14ac:dyDescent="0.25">
      <c r="H461" t="s">
        <v>1042</v>
      </c>
    </row>
    <row r="462" spans="1:28" x14ac:dyDescent="0.25">
      <c r="A462">
        <v>228</v>
      </c>
      <c r="B462">
        <v>4552</v>
      </c>
      <c r="C462" t="s">
        <v>1043</v>
      </c>
      <c r="D462" t="s">
        <v>1044</v>
      </c>
      <c r="E462" t="s">
        <v>279</v>
      </c>
      <c r="F462" t="s">
        <v>1045</v>
      </c>
      <c r="G462" t="str">
        <f>"201412000529"</f>
        <v>201412000529</v>
      </c>
      <c r="H462" t="s">
        <v>473</v>
      </c>
      <c r="I462">
        <v>0</v>
      </c>
      <c r="J462">
        <v>0</v>
      </c>
      <c r="K462">
        <v>0</v>
      </c>
      <c r="L462">
        <v>0</v>
      </c>
      <c r="M462">
        <v>0</v>
      </c>
      <c r="N462">
        <v>30</v>
      </c>
      <c r="O462">
        <v>0</v>
      </c>
      <c r="P462">
        <v>0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0</v>
      </c>
      <c r="X462">
        <v>0</v>
      </c>
      <c r="Y462">
        <v>0</v>
      </c>
      <c r="Z462">
        <v>0</v>
      </c>
      <c r="AA462">
        <v>0</v>
      </c>
      <c r="AB462" t="s">
        <v>1041</v>
      </c>
    </row>
    <row r="463" spans="1:28" x14ac:dyDescent="0.25">
      <c r="H463" t="s">
        <v>1046</v>
      </c>
    </row>
    <row r="464" spans="1:28" x14ac:dyDescent="0.25">
      <c r="A464">
        <v>229</v>
      </c>
      <c r="B464">
        <v>5630</v>
      </c>
      <c r="C464" t="s">
        <v>347</v>
      </c>
      <c r="D464" t="s">
        <v>40</v>
      </c>
      <c r="E464" t="s">
        <v>29</v>
      </c>
      <c r="F464" t="s">
        <v>1047</v>
      </c>
      <c r="G464" t="str">
        <f>"00343904"</f>
        <v>00343904</v>
      </c>
      <c r="H464" t="s">
        <v>266</v>
      </c>
      <c r="I464">
        <v>0</v>
      </c>
      <c r="J464">
        <v>0</v>
      </c>
      <c r="K464">
        <v>0</v>
      </c>
      <c r="L464">
        <v>0</v>
      </c>
      <c r="M464">
        <v>0</v>
      </c>
      <c r="N464">
        <v>30</v>
      </c>
      <c r="O464">
        <v>0</v>
      </c>
      <c r="P464">
        <v>0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0</v>
      </c>
      <c r="X464">
        <v>2</v>
      </c>
      <c r="Y464">
        <v>0</v>
      </c>
      <c r="Z464">
        <v>0</v>
      </c>
      <c r="AA464">
        <v>0</v>
      </c>
      <c r="AB464" t="s">
        <v>1048</v>
      </c>
    </row>
    <row r="465" spans="1:28" x14ac:dyDescent="0.25">
      <c r="H465" t="s">
        <v>1049</v>
      </c>
    </row>
    <row r="466" spans="1:28" x14ac:dyDescent="0.25">
      <c r="A466">
        <v>230</v>
      </c>
      <c r="B466">
        <v>5462</v>
      </c>
      <c r="C466" t="s">
        <v>1050</v>
      </c>
      <c r="D466" t="s">
        <v>135</v>
      </c>
      <c r="E466" t="s">
        <v>288</v>
      </c>
      <c r="F466" t="s">
        <v>1051</v>
      </c>
      <c r="G466" t="str">
        <f>"00264791"</f>
        <v>00264791</v>
      </c>
      <c r="H466" t="s">
        <v>1052</v>
      </c>
      <c r="I466">
        <v>0</v>
      </c>
      <c r="J466">
        <v>0</v>
      </c>
      <c r="K466">
        <v>0</v>
      </c>
      <c r="L466">
        <v>0</v>
      </c>
      <c r="M466">
        <v>100</v>
      </c>
      <c r="N466">
        <v>0</v>
      </c>
      <c r="O466">
        <v>0</v>
      </c>
      <c r="P466">
        <v>0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0</v>
      </c>
      <c r="X466">
        <v>0</v>
      </c>
      <c r="Y466">
        <v>0</v>
      </c>
      <c r="Z466">
        <v>0</v>
      </c>
      <c r="AA466">
        <v>0</v>
      </c>
      <c r="AB466" t="s">
        <v>1053</v>
      </c>
    </row>
    <row r="467" spans="1:28" x14ac:dyDescent="0.25">
      <c r="H467" t="s">
        <v>1054</v>
      </c>
    </row>
    <row r="468" spans="1:28" x14ac:dyDescent="0.25">
      <c r="A468">
        <v>231</v>
      </c>
      <c r="B468">
        <v>1827</v>
      </c>
      <c r="C468" t="s">
        <v>1055</v>
      </c>
      <c r="D468" t="s">
        <v>1056</v>
      </c>
      <c r="E468" t="s">
        <v>835</v>
      </c>
      <c r="F468" t="s">
        <v>1057</v>
      </c>
      <c r="G468" t="str">
        <f>"00312883"</f>
        <v>00312883</v>
      </c>
      <c r="H468" t="s">
        <v>42</v>
      </c>
      <c r="I468">
        <v>0</v>
      </c>
      <c r="J468">
        <v>0</v>
      </c>
      <c r="K468">
        <v>0</v>
      </c>
      <c r="L468">
        <v>0</v>
      </c>
      <c r="M468">
        <v>0</v>
      </c>
      <c r="N468">
        <v>30</v>
      </c>
      <c r="O468">
        <v>0</v>
      </c>
      <c r="P468">
        <v>0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0</v>
      </c>
      <c r="X468">
        <v>1</v>
      </c>
      <c r="Y468">
        <v>0</v>
      </c>
      <c r="Z468">
        <v>0</v>
      </c>
      <c r="AA468">
        <v>0</v>
      </c>
      <c r="AB468" t="s">
        <v>1058</v>
      </c>
    </row>
    <row r="469" spans="1:28" x14ac:dyDescent="0.25">
      <c r="H469" t="s">
        <v>1059</v>
      </c>
    </row>
    <row r="470" spans="1:28" x14ac:dyDescent="0.25">
      <c r="A470">
        <v>232</v>
      </c>
      <c r="B470">
        <v>1650</v>
      </c>
      <c r="C470" t="s">
        <v>1060</v>
      </c>
      <c r="D470" t="s">
        <v>83</v>
      </c>
      <c r="E470" t="s">
        <v>288</v>
      </c>
      <c r="F470" t="s">
        <v>1061</v>
      </c>
      <c r="G470" t="str">
        <f>"00258107"</f>
        <v>00258107</v>
      </c>
      <c r="H470">
        <v>671</v>
      </c>
      <c r="I470">
        <v>0</v>
      </c>
      <c r="J470">
        <v>0</v>
      </c>
      <c r="K470">
        <v>0</v>
      </c>
      <c r="L470">
        <v>0</v>
      </c>
      <c r="M470">
        <v>0</v>
      </c>
      <c r="N470">
        <v>30</v>
      </c>
      <c r="O470">
        <v>0</v>
      </c>
      <c r="P470">
        <v>0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0</v>
      </c>
      <c r="X470">
        <v>0</v>
      </c>
      <c r="Y470">
        <v>0</v>
      </c>
      <c r="Z470">
        <v>2</v>
      </c>
      <c r="AA470">
        <v>34</v>
      </c>
      <c r="AB470">
        <v>735</v>
      </c>
    </row>
    <row r="471" spans="1:28" x14ac:dyDescent="0.25">
      <c r="H471" t="s">
        <v>1062</v>
      </c>
    </row>
    <row r="472" spans="1:28" x14ac:dyDescent="0.25">
      <c r="A472">
        <v>233</v>
      </c>
      <c r="B472">
        <v>5268</v>
      </c>
      <c r="C472" t="s">
        <v>1063</v>
      </c>
      <c r="D472" t="s">
        <v>24</v>
      </c>
      <c r="E472" t="s">
        <v>34</v>
      </c>
      <c r="F472" t="s">
        <v>1064</v>
      </c>
      <c r="G472" t="str">
        <f>"00263658"</f>
        <v>00263658</v>
      </c>
      <c r="H472" t="s">
        <v>230</v>
      </c>
      <c r="I472">
        <v>0</v>
      </c>
      <c r="J472">
        <v>0</v>
      </c>
      <c r="K472">
        <v>0</v>
      </c>
      <c r="L472">
        <v>0</v>
      </c>
      <c r="M472">
        <v>0</v>
      </c>
      <c r="N472">
        <v>70</v>
      </c>
      <c r="O472">
        <v>0</v>
      </c>
      <c r="P472">
        <v>0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0</v>
      </c>
      <c r="X472">
        <v>0</v>
      </c>
      <c r="Y472">
        <v>0</v>
      </c>
      <c r="Z472">
        <v>0</v>
      </c>
      <c r="AA472">
        <v>0</v>
      </c>
      <c r="AB472" t="s">
        <v>1065</v>
      </c>
    </row>
    <row r="473" spans="1:28" x14ac:dyDescent="0.25">
      <c r="H473" t="s">
        <v>1066</v>
      </c>
    </row>
    <row r="474" spans="1:28" x14ac:dyDescent="0.25">
      <c r="A474">
        <v>234</v>
      </c>
      <c r="B474">
        <v>847</v>
      </c>
      <c r="C474" t="s">
        <v>1067</v>
      </c>
      <c r="D474" t="s">
        <v>24</v>
      </c>
      <c r="E474" t="s">
        <v>135</v>
      </c>
      <c r="F474" t="s">
        <v>1068</v>
      </c>
      <c r="G474" t="str">
        <f>"00305599"</f>
        <v>00305599</v>
      </c>
      <c r="H474" t="s">
        <v>216</v>
      </c>
      <c r="I474">
        <v>0</v>
      </c>
      <c r="J474">
        <v>0</v>
      </c>
      <c r="K474">
        <v>0</v>
      </c>
      <c r="L474">
        <v>0</v>
      </c>
      <c r="M474">
        <v>0</v>
      </c>
      <c r="N474">
        <v>50</v>
      </c>
      <c r="O474">
        <v>0</v>
      </c>
      <c r="P474">
        <v>0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0</v>
      </c>
      <c r="X474">
        <v>0</v>
      </c>
      <c r="Y474">
        <v>0</v>
      </c>
      <c r="Z474">
        <v>0</v>
      </c>
      <c r="AA474">
        <v>0</v>
      </c>
      <c r="AB474" t="s">
        <v>1069</v>
      </c>
    </row>
    <row r="475" spans="1:28" x14ac:dyDescent="0.25">
      <c r="H475" t="s">
        <v>1070</v>
      </c>
    </row>
    <row r="476" spans="1:28" x14ac:dyDescent="0.25">
      <c r="A476">
        <v>235</v>
      </c>
      <c r="B476">
        <v>5417</v>
      </c>
      <c r="C476" t="s">
        <v>1071</v>
      </c>
      <c r="D476" t="s">
        <v>228</v>
      </c>
      <c r="E476" t="s">
        <v>40</v>
      </c>
      <c r="F476" t="s">
        <v>1072</v>
      </c>
      <c r="G476" t="str">
        <f>"201412001027"</f>
        <v>201412001027</v>
      </c>
      <c r="H476">
        <v>704</v>
      </c>
      <c r="I476">
        <v>0</v>
      </c>
      <c r="J476">
        <v>0</v>
      </c>
      <c r="K476">
        <v>0</v>
      </c>
      <c r="L476">
        <v>0</v>
      </c>
      <c r="M476">
        <v>0</v>
      </c>
      <c r="N476">
        <v>30</v>
      </c>
      <c r="O476">
        <v>0</v>
      </c>
      <c r="P476">
        <v>0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0</v>
      </c>
      <c r="X476">
        <v>0</v>
      </c>
      <c r="Y476">
        <v>0</v>
      </c>
      <c r="Z476">
        <v>0</v>
      </c>
      <c r="AA476">
        <v>0</v>
      </c>
      <c r="AB476">
        <v>734</v>
      </c>
    </row>
    <row r="477" spans="1:28" x14ac:dyDescent="0.25">
      <c r="H477" t="s">
        <v>1073</v>
      </c>
    </row>
    <row r="478" spans="1:28" x14ac:dyDescent="0.25">
      <c r="A478">
        <v>236</v>
      </c>
      <c r="B478">
        <v>4884</v>
      </c>
      <c r="C478" t="s">
        <v>1074</v>
      </c>
      <c r="D478" t="s">
        <v>1075</v>
      </c>
      <c r="E478" t="s">
        <v>40</v>
      </c>
      <c r="F478" t="s">
        <v>1076</v>
      </c>
      <c r="G478" t="str">
        <f>"00147209"</f>
        <v>00147209</v>
      </c>
      <c r="H478">
        <v>704</v>
      </c>
      <c r="I478">
        <v>0</v>
      </c>
      <c r="J478">
        <v>0</v>
      </c>
      <c r="K478">
        <v>0</v>
      </c>
      <c r="L478">
        <v>0</v>
      </c>
      <c r="M478">
        <v>0</v>
      </c>
      <c r="N478">
        <v>30</v>
      </c>
      <c r="O478">
        <v>0</v>
      </c>
      <c r="P478">
        <v>0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0</v>
      </c>
      <c r="X478">
        <v>0</v>
      </c>
      <c r="Y478">
        <v>0</v>
      </c>
      <c r="Z478">
        <v>0</v>
      </c>
      <c r="AA478">
        <v>0</v>
      </c>
      <c r="AB478">
        <v>734</v>
      </c>
    </row>
    <row r="479" spans="1:28" x14ac:dyDescent="0.25">
      <c r="H479" t="s">
        <v>159</v>
      </c>
    </row>
    <row r="480" spans="1:28" x14ac:dyDescent="0.25">
      <c r="A480">
        <v>237</v>
      </c>
      <c r="B480">
        <v>2436</v>
      </c>
      <c r="C480" t="s">
        <v>1077</v>
      </c>
      <c r="D480" t="s">
        <v>157</v>
      </c>
      <c r="E480" t="s">
        <v>288</v>
      </c>
      <c r="F480" t="s">
        <v>1078</v>
      </c>
      <c r="G480" t="str">
        <f>"00077279"</f>
        <v>00077279</v>
      </c>
      <c r="H480">
        <v>704</v>
      </c>
      <c r="I480">
        <v>0</v>
      </c>
      <c r="J480">
        <v>0</v>
      </c>
      <c r="K480">
        <v>0</v>
      </c>
      <c r="L480">
        <v>0</v>
      </c>
      <c r="M480">
        <v>0</v>
      </c>
      <c r="N480">
        <v>30</v>
      </c>
      <c r="O480">
        <v>0</v>
      </c>
      <c r="P480">
        <v>0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0</v>
      </c>
      <c r="X480">
        <v>0</v>
      </c>
      <c r="Y480">
        <v>0</v>
      </c>
      <c r="Z480">
        <v>0</v>
      </c>
      <c r="AA480">
        <v>0</v>
      </c>
      <c r="AB480">
        <v>734</v>
      </c>
    </row>
    <row r="481" spans="1:28" x14ac:dyDescent="0.25">
      <c r="H481" t="s">
        <v>117</v>
      </c>
    </row>
    <row r="482" spans="1:28" x14ac:dyDescent="0.25">
      <c r="A482">
        <v>238</v>
      </c>
      <c r="B482">
        <v>1900</v>
      </c>
      <c r="C482" t="s">
        <v>1079</v>
      </c>
      <c r="D482" t="s">
        <v>40</v>
      </c>
      <c r="E482" t="s">
        <v>359</v>
      </c>
      <c r="F482" t="s">
        <v>1080</v>
      </c>
      <c r="G482" t="str">
        <f>"00216476"</f>
        <v>00216476</v>
      </c>
      <c r="H482">
        <v>704</v>
      </c>
      <c r="I482">
        <v>0</v>
      </c>
      <c r="J482">
        <v>0</v>
      </c>
      <c r="K482">
        <v>0</v>
      </c>
      <c r="L482">
        <v>0</v>
      </c>
      <c r="M482">
        <v>0</v>
      </c>
      <c r="N482">
        <v>30</v>
      </c>
      <c r="O482">
        <v>0</v>
      </c>
      <c r="P482">
        <v>0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0</v>
      </c>
      <c r="X482">
        <v>0</v>
      </c>
      <c r="Y482">
        <v>0</v>
      </c>
      <c r="Z482">
        <v>0</v>
      </c>
      <c r="AA482">
        <v>0</v>
      </c>
      <c r="AB482">
        <v>734</v>
      </c>
    </row>
    <row r="483" spans="1:28" x14ac:dyDescent="0.25">
      <c r="H483" t="s">
        <v>1081</v>
      </c>
    </row>
    <row r="484" spans="1:28" x14ac:dyDescent="0.25">
      <c r="A484">
        <v>239</v>
      </c>
      <c r="B484">
        <v>5602</v>
      </c>
      <c r="C484" t="s">
        <v>1082</v>
      </c>
      <c r="D484" t="s">
        <v>40</v>
      </c>
      <c r="E484" t="s">
        <v>1083</v>
      </c>
      <c r="F484" t="s">
        <v>1084</v>
      </c>
      <c r="G484" t="str">
        <f>"201409001182"</f>
        <v>201409001182</v>
      </c>
      <c r="H484" t="s">
        <v>494</v>
      </c>
      <c r="I484">
        <v>0</v>
      </c>
      <c r="J484">
        <v>0</v>
      </c>
      <c r="K484">
        <v>0</v>
      </c>
      <c r="L484">
        <v>0</v>
      </c>
      <c r="M484">
        <v>0</v>
      </c>
      <c r="N484">
        <v>70</v>
      </c>
      <c r="O484">
        <v>0</v>
      </c>
      <c r="P484">
        <v>0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0</v>
      </c>
      <c r="X484">
        <v>0</v>
      </c>
      <c r="Y484">
        <v>0</v>
      </c>
      <c r="Z484">
        <v>0</v>
      </c>
      <c r="AA484">
        <v>0</v>
      </c>
      <c r="AB484" t="s">
        <v>1085</v>
      </c>
    </row>
    <row r="485" spans="1:28" x14ac:dyDescent="0.25">
      <c r="H485" t="s">
        <v>1086</v>
      </c>
    </row>
    <row r="486" spans="1:28" x14ac:dyDescent="0.25">
      <c r="A486">
        <v>240</v>
      </c>
      <c r="B486">
        <v>1222</v>
      </c>
      <c r="C486" t="s">
        <v>1087</v>
      </c>
      <c r="D486" t="s">
        <v>264</v>
      </c>
      <c r="E486" t="s">
        <v>157</v>
      </c>
      <c r="F486" t="s">
        <v>1088</v>
      </c>
      <c r="G486" t="str">
        <f>"201412004958"</f>
        <v>201412004958</v>
      </c>
      <c r="H486" t="s">
        <v>850</v>
      </c>
      <c r="I486">
        <v>0</v>
      </c>
      <c r="J486">
        <v>0</v>
      </c>
      <c r="K486">
        <v>0</v>
      </c>
      <c r="L486">
        <v>0</v>
      </c>
      <c r="M486">
        <v>0</v>
      </c>
      <c r="N486">
        <v>30</v>
      </c>
      <c r="O486">
        <v>0</v>
      </c>
      <c r="P486">
        <v>0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0</v>
      </c>
      <c r="X486">
        <v>0</v>
      </c>
      <c r="Y486">
        <v>0</v>
      </c>
      <c r="Z486">
        <v>0</v>
      </c>
      <c r="AA486">
        <v>0</v>
      </c>
      <c r="AB486" t="s">
        <v>1089</v>
      </c>
    </row>
    <row r="487" spans="1:28" x14ac:dyDescent="0.25">
      <c r="H487" t="s">
        <v>1090</v>
      </c>
    </row>
    <row r="488" spans="1:28" x14ac:dyDescent="0.25">
      <c r="A488">
        <v>241</v>
      </c>
      <c r="B488">
        <v>6009</v>
      </c>
      <c r="C488" t="s">
        <v>1091</v>
      </c>
      <c r="D488" t="s">
        <v>83</v>
      </c>
      <c r="E488" t="s">
        <v>289</v>
      </c>
      <c r="F488" t="s">
        <v>1092</v>
      </c>
      <c r="G488" t="str">
        <f>"00249322"</f>
        <v>00249322</v>
      </c>
      <c r="H488" t="s">
        <v>850</v>
      </c>
      <c r="I488">
        <v>0</v>
      </c>
      <c r="J488">
        <v>0</v>
      </c>
      <c r="K488">
        <v>0</v>
      </c>
      <c r="L488">
        <v>0</v>
      </c>
      <c r="M488">
        <v>0</v>
      </c>
      <c r="N488">
        <v>30</v>
      </c>
      <c r="O488">
        <v>0</v>
      </c>
      <c r="P488">
        <v>0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0</v>
      </c>
      <c r="X488">
        <v>0</v>
      </c>
      <c r="Y488">
        <v>0</v>
      </c>
      <c r="Z488">
        <v>0</v>
      </c>
      <c r="AA488">
        <v>0</v>
      </c>
      <c r="AB488" t="s">
        <v>1089</v>
      </c>
    </row>
    <row r="489" spans="1:28" x14ac:dyDescent="0.25">
      <c r="H489" t="s">
        <v>159</v>
      </c>
    </row>
    <row r="490" spans="1:28" x14ac:dyDescent="0.25">
      <c r="A490">
        <v>242</v>
      </c>
      <c r="B490">
        <v>6211</v>
      </c>
      <c r="C490" t="s">
        <v>1093</v>
      </c>
      <c r="D490" t="s">
        <v>288</v>
      </c>
      <c r="E490" t="s">
        <v>359</v>
      </c>
      <c r="F490" t="s">
        <v>1094</v>
      </c>
      <c r="G490" t="str">
        <f>"00147355"</f>
        <v>00147355</v>
      </c>
      <c r="H490">
        <v>682</v>
      </c>
      <c r="I490">
        <v>0</v>
      </c>
      <c r="J490">
        <v>0</v>
      </c>
      <c r="K490">
        <v>0</v>
      </c>
      <c r="L490">
        <v>0</v>
      </c>
      <c r="M490">
        <v>0</v>
      </c>
      <c r="N490">
        <v>0</v>
      </c>
      <c r="O490">
        <v>0</v>
      </c>
      <c r="P490">
        <v>50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0</v>
      </c>
      <c r="X490">
        <v>0</v>
      </c>
      <c r="Y490">
        <v>0</v>
      </c>
      <c r="Z490">
        <v>0</v>
      </c>
      <c r="AA490">
        <v>0</v>
      </c>
      <c r="AB490">
        <v>732</v>
      </c>
    </row>
    <row r="491" spans="1:28" x14ac:dyDescent="0.25">
      <c r="H491" t="s">
        <v>1095</v>
      </c>
    </row>
    <row r="492" spans="1:28" x14ac:dyDescent="0.25">
      <c r="A492">
        <v>243</v>
      </c>
      <c r="B492">
        <v>8</v>
      </c>
      <c r="C492" t="s">
        <v>1096</v>
      </c>
      <c r="D492" t="s">
        <v>1097</v>
      </c>
      <c r="E492" t="s">
        <v>28</v>
      </c>
      <c r="F492" t="s">
        <v>1098</v>
      </c>
      <c r="G492" t="str">
        <f>"201410006137"</f>
        <v>201410006137</v>
      </c>
      <c r="H492">
        <v>682</v>
      </c>
      <c r="I492">
        <v>0</v>
      </c>
      <c r="J492">
        <v>0</v>
      </c>
      <c r="K492">
        <v>0</v>
      </c>
      <c r="L492">
        <v>0</v>
      </c>
      <c r="M492">
        <v>0</v>
      </c>
      <c r="N492">
        <v>50</v>
      </c>
      <c r="O492">
        <v>0</v>
      </c>
      <c r="P492">
        <v>0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0</v>
      </c>
      <c r="X492">
        <v>0</v>
      </c>
      <c r="Y492">
        <v>0</v>
      </c>
      <c r="Z492">
        <v>0</v>
      </c>
      <c r="AA492">
        <v>0</v>
      </c>
      <c r="AB492">
        <v>732</v>
      </c>
    </row>
    <row r="493" spans="1:28" x14ac:dyDescent="0.25">
      <c r="H493" t="s">
        <v>1099</v>
      </c>
    </row>
    <row r="494" spans="1:28" x14ac:dyDescent="0.25">
      <c r="A494">
        <v>244</v>
      </c>
      <c r="B494">
        <v>2644</v>
      </c>
      <c r="C494" t="s">
        <v>1100</v>
      </c>
      <c r="D494" t="s">
        <v>83</v>
      </c>
      <c r="E494" t="s">
        <v>29</v>
      </c>
      <c r="F494" t="s">
        <v>1101</v>
      </c>
      <c r="G494" t="str">
        <f>"00198674"</f>
        <v>00198674</v>
      </c>
      <c r="H494" t="s">
        <v>519</v>
      </c>
      <c r="I494">
        <v>0</v>
      </c>
      <c r="J494">
        <v>0</v>
      </c>
      <c r="K494">
        <v>0</v>
      </c>
      <c r="L494">
        <v>0</v>
      </c>
      <c r="M494">
        <v>0</v>
      </c>
      <c r="N494">
        <v>30</v>
      </c>
      <c r="O494">
        <v>0</v>
      </c>
      <c r="P494">
        <v>0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0</v>
      </c>
      <c r="X494">
        <v>0</v>
      </c>
      <c r="Y494">
        <v>0</v>
      </c>
      <c r="Z494">
        <v>0</v>
      </c>
      <c r="AA494">
        <v>0</v>
      </c>
      <c r="AB494" t="s">
        <v>1102</v>
      </c>
    </row>
    <row r="495" spans="1:28" x14ac:dyDescent="0.25">
      <c r="H495" t="s">
        <v>1103</v>
      </c>
    </row>
    <row r="496" spans="1:28" x14ac:dyDescent="0.25">
      <c r="A496">
        <v>245</v>
      </c>
      <c r="B496">
        <v>4508</v>
      </c>
      <c r="C496" t="s">
        <v>1104</v>
      </c>
      <c r="D496" t="s">
        <v>64</v>
      </c>
      <c r="E496" t="s">
        <v>82</v>
      </c>
      <c r="F496" t="s">
        <v>1105</v>
      </c>
      <c r="G496" t="str">
        <f>"00287481"</f>
        <v>00287481</v>
      </c>
      <c r="H496" t="s">
        <v>95</v>
      </c>
      <c r="I496">
        <v>0</v>
      </c>
      <c r="J496">
        <v>0</v>
      </c>
      <c r="K496">
        <v>0</v>
      </c>
      <c r="L496">
        <v>0</v>
      </c>
      <c r="M496">
        <v>0</v>
      </c>
      <c r="N496">
        <v>0</v>
      </c>
      <c r="O496">
        <v>0</v>
      </c>
      <c r="P496">
        <v>0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6</v>
      </c>
      <c r="W496">
        <v>1246</v>
      </c>
      <c r="X496">
        <v>2</v>
      </c>
      <c r="Y496">
        <v>0</v>
      </c>
      <c r="Z496">
        <v>0</v>
      </c>
      <c r="AA496">
        <v>0</v>
      </c>
      <c r="AB496" t="s">
        <v>95</v>
      </c>
    </row>
    <row r="497" spans="1:28" x14ac:dyDescent="0.25">
      <c r="H497" t="s">
        <v>180</v>
      </c>
    </row>
    <row r="498" spans="1:28" x14ac:dyDescent="0.25">
      <c r="A498">
        <v>246</v>
      </c>
      <c r="B498">
        <v>3415</v>
      </c>
      <c r="C498" t="s">
        <v>1106</v>
      </c>
      <c r="D498" t="s">
        <v>157</v>
      </c>
      <c r="E498" t="s">
        <v>342</v>
      </c>
      <c r="F498" t="s">
        <v>1107</v>
      </c>
      <c r="G498" t="str">
        <f>"201405000076"</f>
        <v>201405000076</v>
      </c>
      <c r="H498" t="s">
        <v>291</v>
      </c>
      <c r="I498">
        <v>0</v>
      </c>
      <c r="J498">
        <v>0</v>
      </c>
      <c r="K498">
        <v>0</v>
      </c>
      <c r="L498">
        <v>0</v>
      </c>
      <c r="M498">
        <v>0</v>
      </c>
      <c r="N498">
        <v>70</v>
      </c>
      <c r="O498">
        <v>0</v>
      </c>
      <c r="P498">
        <v>0</v>
      </c>
      <c r="Q498">
        <v>0</v>
      </c>
      <c r="R498">
        <v>0</v>
      </c>
      <c r="S498">
        <v>0</v>
      </c>
      <c r="T498">
        <v>0</v>
      </c>
      <c r="U498">
        <v>0</v>
      </c>
      <c r="V498">
        <v>0</v>
      </c>
      <c r="X498">
        <v>0</v>
      </c>
      <c r="Y498">
        <v>0</v>
      </c>
      <c r="Z498">
        <v>0</v>
      </c>
      <c r="AA498">
        <v>0</v>
      </c>
      <c r="AB498" t="s">
        <v>1108</v>
      </c>
    </row>
    <row r="499" spans="1:28" x14ac:dyDescent="0.25">
      <c r="H499" t="s">
        <v>159</v>
      </c>
    </row>
    <row r="500" spans="1:28" x14ac:dyDescent="0.25">
      <c r="A500">
        <v>247</v>
      </c>
      <c r="B500">
        <v>3545</v>
      </c>
      <c r="C500" t="s">
        <v>1109</v>
      </c>
      <c r="D500" t="s">
        <v>34</v>
      </c>
      <c r="E500" t="s">
        <v>83</v>
      </c>
      <c r="F500" t="s">
        <v>1110</v>
      </c>
      <c r="G500" t="str">
        <f>"00362328"</f>
        <v>00362328</v>
      </c>
      <c r="H500" t="s">
        <v>741</v>
      </c>
      <c r="I500">
        <v>0</v>
      </c>
      <c r="J500">
        <v>0</v>
      </c>
      <c r="K500">
        <v>0</v>
      </c>
      <c r="L500">
        <v>0</v>
      </c>
      <c r="M500">
        <v>0</v>
      </c>
      <c r="N500">
        <v>0</v>
      </c>
      <c r="O500">
        <v>0</v>
      </c>
      <c r="P500">
        <v>0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0</v>
      </c>
      <c r="X500">
        <v>2</v>
      </c>
      <c r="Y500">
        <v>0</v>
      </c>
      <c r="Z500">
        <v>0</v>
      </c>
      <c r="AA500">
        <v>0</v>
      </c>
      <c r="AB500" t="s">
        <v>741</v>
      </c>
    </row>
    <row r="501" spans="1:28" x14ac:dyDescent="0.25">
      <c r="H501" t="s">
        <v>1111</v>
      </c>
    </row>
    <row r="502" spans="1:28" x14ac:dyDescent="0.25">
      <c r="A502">
        <v>248</v>
      </c>
      <c r="B502">
        <v>3668</v>
      </c>
      <c r="C502" t="s">
        <v>1112</v>
      </c>
      <c r="D502" t="s">
        <v>40</v>
      </c>
      <c r="E502" t="s">
        <v>234</v>
      </c>
      <c r="F502" t="s">
        <v>1113</v>
      </c>
      <c r="G502" t="str">
        <f>"00107197"</f>
        <v>00107197</v>
      </c>
      <c r="H502">
        <v>660</v>
      </c>
      <c r="I502">
        <v>0</v>
      </c>
      <c r="J502">
        <v>0</v>
      </c>
      <c r="K502">
        <v>0</v>
      </c>
      <c r="L502">
        <v>0</v>
      </c>
      <c r="M502">
        <v>0</v>
      </c>
      <c r="N502">
        <v>70</v>
      </c>
      <c r="O502">
        <v>0</v>
      </c>
      <c r="P502">
        <v>0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0</v>
      </c>
      <c r="X502">
        <v>0</v>
      </c>
      <c r="Y502">
        <v>0</v>
      </c>
      <c r="Z502">
        <v>0</v>
      </c>
      <c r="AA502">
        <v>0</v>
      </c>
      <c r="AB502">
        <v>730</v>
      </c>
    </row>
    <row r="503" spans="1:28" x14ac:dyDescent="0.25">
      <c r="H503" t="s">
        <v>159</v>
      </c>
    </row>
    <row r="504" spans="1:28" x14ac:dyDescent="0.25">
      <c r="A504">
        <v>249</v>
      </c>
      <c r="B504">
        <v>653</v>
      </c>
      <c r="C504" t="s">
        <v>1114</v>
      </c>
      <c r="D504" t="s">
        <v>64</v>
      </c>
      <c r="E504" t="s">
        <v>1115</v>
      </c>
      <c r="F504" t="s">
        <v>1116</v>
      </c>
      <c r="G504" t="str">
        <f>"00221128"</f>
        <v>00221128</v>
      </c>
      <c r="H504" t="s">
        <v>616</v>
      </c>
      <c r="I504">
        <v>0</v>
      </c>
      <c r="J504">
        <v>0</v>
      </c>
      <c r="K504">
        <v>0</v>
      </c>
      <c r="L504">
        <v>0</v>
      </c>
      <c r="M504">
        <v>0</v>
      </c>
      <c r="N504">
        <v>0</v>
      </c>
      <c r="O504">
        <v>0</v>
      </c>
      <c r="P504">
        <v>0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0</v>
      </c>
      <c r="X504">
        <v>0</v>
      </c>
      <c r="Y504">
        <v>0</v>
      </c>
      <c r="Z504">
        <v>0</v>
      </c>
      <c r="AA504">
        <v>0</v>
      </c>
      <c r="AB504" t="s">
        <v>616</v>
      </c>
    </row>
    <row r="505" spans="1:28" x14ac:dyDescent="0.25">
      <c r="H505" t="s">
        <v>1117</v>
      </c>
    </row>
    <row r="506" spans="1:28" x14ac:dyDescent="0.25">
      <c r="A506">
        <v>250</v>
      </c>
      <c r="B506">
        <v>4477</v>
      </c>
      <c r="C506" t="s">
        <v>1118</v>
      </c>
      <c r="D506" t="s">
        <v>82</v>
      </c>
      <c r="E506" t="s">
        <v>288</v>
      </c>
      <c r="F506" t="s">
        <v>1119</v>
      </c>
      <c r="G506" t="str">
        <f>"200901000841"</f>
        <v>200901000841</v>
      </c>
      <c r="H506" t="s">
        <v>1120</v>
      </c>
      <c r="I506">
        <v>0</v>
      </c>
      <c r="J506">
        <v>0</v>
      </c>
      <c r="K506">
        <v>0</v>
      </c>
      <c r="L506">
        <v>0</v>
      </c>
      <c r="M506">
        <v>0</v>
      </c>
      <c r="N506">
        <v>30</v>
      </c>
      <c r="O506">
        <v>0</v>
      </c>
      <c r="P506">
        <v>0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0</v>
      </c>
      <c r="X506">
        <v>0</v>
      </c>
      <c r="Y506">
        <v>0</v>
      </c>
      <c r="Z506">
        <v>0</v>
      </c>
      <c r="AA506">
        <v>0</v>
      </c>
      <c r="AB506" t="s">
        <v>1121</v>
      </c>
    </row>
    <row r="507" spans="1:28" x14ac:dyDescent="0.25">
      <c r="H507" t="s">
        <v>159</v>
      </c>
    </row>
    <row r="508" spans="1:28" x14ac:dyDescent="0.25">
      <c r="A508">
        <v>251</v>
      </c>
      <c r="B508">
        <v>3393</v>
      </c>
      <c r="C508" t="s">
        <v>1122</v>
      </c>
      <c r="D508" t="s">
        <v>40</v>
      </c>
      <c r="E508" t="s">
        <v>82</v>
      </c>
      <c r="F508" t="s">
        <v>1123</v>
      </c>
      <c r="G508" t="str">
        <f>"201512005472"</f>
        <v>201512005472</v>
      </c>
      <c r="H508" t="s">
        <v>455</v>
      </c>
      <c r="I508">
        <v>0</v>
      </c>
      <c r="J508">
        <v>0</v>
      </c>
      <c r="K508">
        <v>0</v>
      </c>
      <c r="L508">
        <v>0</v>
      </c>
      <c r="M508">
        <v>0</v>
      </c>
      <c r="N508">
        <v>30</v>
      </c>
      <c r="O508">
        <v>30</v>
      </c>
      <c r="P508">
        <v>0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0</v>
      </c>
      <c r="X508">
        <v>0</v>
      </c>
      <c r="Y508">
        <v>0</v>
      </c>
      <c r="Z508">
        <v>0</v>
      </c>
      <c r="AA508">
        <v>0</v>
      </c>
      <c r="AB508" t="s">
        <v>1124</v>
      </c>
    </row>
    <row r="509" spans="1:28" x14ac:dyDescent="0.25">
      <c r="H509" t="s">
        <v>1017</v>
      </c>
    </row>
    <row r="510" spans="1:28" x14ac:dyDescent="0.25">
      <c r="A510">
        <v>252</v>
      </c>
      <c r="B510">
        <v>837</v>
      </c>
      <c r="C510" t="s">
        <v>1125</v>
      </c>
      <c r="D510" t="s">
        <v>40</v>
      </c>
      <c r="E510" t="s">
        <v>29</v>
      </c>
      <c r="F510" t="s">
        <v>1126</v>
      </c>
      <c r="G510" t="str">
        <f>"201409001230"</f>
        <v>201409001230</v>
      </c>
      <c r="H510" t="s">
        <v>499</v>
      </c>
      <c r="I510">
        <v>0</v>
      </c>
      <c r="J510">
        <v>0</v>
      </c>
      <c r="K510">
        <v>0</v>
      </c>
      <c r="L510">
        <v>0</v>
      </c>
      <c r="M510">
        <v>0</v>
      </c>
      <c r="N510">
        <v>30</v>
      </c>
      <c r="O510">
        <v>0</v>
      </c>
      <c r="P510">
        <v>0</v>
      </c>
      <c r="Q510">
        <v>0</v>
      </c>
      <c r="R510">
        <v>0</v>
      </c>
      <c r="S510">
        <v>0</v>
      </c>
      <c r="T510">
        <v>0</v>
      </c>
      <c r="U510">
        <v>0</v>
      </c>
      <c r="V510">
        <v>0</v>
      </c>
      <c r="X510">
        <v>0</v>
      </c>
      <c r="Y510">
        <v>0</v>
      </c>
      <c r="Z510">
        <v>0</v>
      </c>
      <c r="AA510">
        <v>0</v>
      </c>
      <c r="AB510" t="s">
        <v>1127</v>
      </c>
    </row>
    <row r="511" spans="1:28" x14ac:dyDescent="0.25">
      <c r="H511" t="s">
        <v>1128</v>
      </c>
    </row>
    <row r="512" spans="1:28" x14ac:dyDescent="0.25">
      <c r="A512">
        <v>253</v>
      </c>
      <c r="B512">
        <v>2858</v>
      </c>
      <c r="C512" t="s">
        <v>1129</v>
      </c>
      <c r="D512" t="s">
        <v>1130</v>
      </c>
      <c r="E512" t="s">
        <v>320</v>
      </c>
      <c r="F512" t="s">
        <v>1131</v>
      </c>
      <c r="G512" t="str">
        <f>"00345657"</f>
        <v>00345657</v>
      </c>
      <c r="H512" t="s">
        <v>499</v>
      </c>
      <c r="I512">
        <v>0</v>
      </c>
      <c r="J512">
        <v>0</v>
      </c>
      <c r="K512">
        <v>0</v>
      </c>
      <c r="L512">
        <v>0</v>
      </c>
      <c r="M512">
        <v>0</v>
      </c>
      <c r="N512">
        <v>30</v>
      </c>
      <c r="O512">
        <v>0</v>
      </c>
      <c r="P512">
        <v>0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0</v>
      </c>
      <c r="X512">
        <v>0</v>
      </c>
      <c r="Y512">
        <v>0</v>
      </c>
      <c r="Z512">
        <v>0</v>
      </c>
      <c r="AA512">
        <v>0</v>
      </c>
      <c r="AB512" t="s">
        <v>1127</v>
      </c>
    </row>
    <row r="513" spans="1:28" x14ac:dyDescent="0.25">
      <c r="H513" t="s">
        <v>1132</v>
      </c>
    </row>
    <row r="514" spans="1:28" x14ac:dyDescent="0.25">
      <c r="A514">
        <v>254</v>
      </c>
      <c r="B514">
        <v>5889</v>
      </c>
      <c r="C514" t="s">
        <v>1133</v>
      </c>
      <c r="D514" t="s">
        <v>40</v>
      </c>
      <c r="E514" t="s">
        <v>336</v>
      </c>
      <c r="F514" t="s">
        <v>1134</v>
      </c>
      <c r="G514" t="str">
        <f>"201410006589"</f>
        <v>201410006589</v>
      </c>
      <c r="H514" t="s">
        <v>298</v>
      </c>
      <c r="I514">
        <v>0</v>
      </c>
      <c r="J514">
        <v>0</v>
      </c>
      <c r="K514">
        <v>0</v>
      </c>
      <c r="L514">
        <v>0</v>
      </c>
      <c r="M514">
        <v>0</v>
      </c>
      <c r="N514">
        <v>70</v>
      </c>
      <c r="O514">
        <v>0</v>
      </c>
      <c r="P514">
        <v>0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0</v>
      </c>
      <c r="X514">
        <v>0</v>
      </c>
      <c r="Y514">
        <v>0</v>
      </c>
      <c r="Z514">
        <v>0</v>
      </c>
      <c r="AA514">
        <v>0</v>
      </c>
      <c r="AB514" t="s">
        <v>1135</v>
      </c>
    </row>
    <row r="515" spans="1:28" x14ac:dyDescent="0.25">
      <c r="H515" t="s">
        <v>1136</v>
      </c>
    </row>
    <row r="516" spans="1:28" x14ac:dyDescent="0.25">
      <c r="A516">
        <v>255</v>
      </c>
      <c r="B516">
        <v>2875</v>
      </c>
      <c r="C516" t="s">
        <v>1137</v>
      </c>
      <c r="D516" t="s">
        <v>1138</v>
      </c>
      <c r="E516" t="s">
        <v>1139</v>
      </c>
      <c r="F516" t="s">
        <v>1140</v>
      </c>
      <c r="G516" t="str">
        <f>"00095117"</f>
        <v>00095117</v>
      </c>
      <c r="H516">
        <v>726</v>
      </c>
      <c r="I516">
        <v>0</v>
      </c>
      <c r="J516">
        <v>0</v>
      </c>
      <c r="K516">
        <v>0</v>
      </c>
      <c r="L516">
        <v>0</v>
      </c>
      <c r="M516">
        <v>0</v>
      </c>
      <c r="N516">
        <v>0</v>
      </c>
      <c r="O516">
        <v>0</v>
      </c>
      <c r="P516">
        <v>0</v>
      </c>
      <c r="Q516">
        <v>0</v>
      </c>
      <c r="R516">
        <v>0</v>
      </c>
      <c r="S516">
        <v>0</v>
      </c>
      <c r="T516">
        <v>0</v>
      </c>
      <c r="U516">
        <v>0</v>
      </c>
      <c r="V516">
        <v>0</v>
      </c>
      <c r="X516">
        <v>0</v>
      </c>
      <c r="Y516">
        <v>0</v>
      </c>
      <c r="Z516">
        <v>0</v>
      </c>
      <c r="AA516">
        <v>0</v>
      </c>
      <c r="AB516">
        <v>726</v>
      </c>
    </row>
    <row r="517" spans="1:28" x14ac:dyDescent="0.25">
      <c r="H517" t="s">
        <v>1141</v>
      </c>
    </row>
    <row r="518" spans="1:28" x14ac:dyDescent="0.25">
      <c r="A518">
        <v>256</v>
      </c>
      <c r="B518">
        <v>1116</v>
      </c>
      <c r="C518" t="s">
        <v>1142</v>
      </c>
      <c r="D518" t="s">
        <v>196</v>
      </c>
      <c r="E518" t="s">
        <v>157</v>
      </c>
      <c r="F518" t="s">
        <v>1143</v>
      </c>
      <c r="G518" t="str">
        <f>"201507002273"</f>
        <v>201507002273</v>
      </c>
      <c r="H518" t="s">
        <v>509</v>
      </c>
      <c r="I518">
        <v>0</v>
      </c>
      <c r="J518">
        <v>0</v>
      </c>
      <c r="K518">
        <v>0</v>
      </c>
      <c r="L518">
        <v>0</v>
      </c>
      <c r="M518">
        <v>0</v>
      </c>
      <c r="N518">
        <v>30</v>
      </c>
      <c r="O518">
        <v>0</v>
      </c>
      <c r="P518">
        <v>0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0</v>
      </c>
      <c r="X518">
        <v>0</v>
      </c>
      <c r="Y518">
        <v>0</v>
      </c>
      <c r="Z518">
        <v>0</v>
      </c>
      <c r="AA518">
        <v>0</v>
      </c>
      <c r="AB518" t="s">
        <v>1144</v>
      </c>
    </row>
    <row r="519" spans="1:28" x14ac:dyDescent="0.25">
      <c r="H519" t="s">
        <v>1145</v>
      </c>
    </row>
    <row r="520" spans="1:28" x14ac:dyDescent="0.25">
      <c r="A520">
        <v>257</v>
      </c>
      <c r="B520">
        <v>4972</v>
      </c>
      <c r="C520" t="s">
        <v>1146</v>
      </c>
      <c r="D520" t="s">
        <v>288</v>
      </c>
      <c r="E520" t="s">
        <v>106</v>
      </c>
      <c r="F520" t="s">
        <v>1147</v>
      </c>
      <c r="G520" t="str">
        <f>"00337830"</f>
        <v>00337830</v>
      </c>
      <c r="H520" t="s">
        <v>509</v>
      </c>
      <c r="I520">
        <v>0</v>
      </c>
      <c r="J520">
        <v>0</v>
      </c>
      <c r="K520">
        <v>0</v>
      </c>
      <c r="L520">
        <v>0</v>
      </c>
      <c r="M520">
        <v>0</v>
      </c>
      <c r="N520">
        <v>30</v>
      </c>
      <c r="O520">
        <v>0</v>
      </c>
      <c r="P520">
        <v>0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0</v>
      </c>
      <c r="X520">
        <v>2</v>
      </c>
      <c r="Y520">
        <v>0</v>
      </c>
      <c r="Z520">
        <v>0</v>
      </c>
      <c r="AA520">
        <v>0</v>
      </c>
      <c r="AB520" t="s">
        <v>1144</v>
      </c>
    </row>
    <row r="521" spans="1:28" x14ac:dyDescent="0.25">
      <c r="H521" t="s">
        <v>1148</v>
      </c>
    </row>
    <row r="522" spans="1:28" x14ac:dyDescent="0.25">
      <c r="A522">
        <v>258</v>
      </c>
      <c r="B522">
        <v>6205</v>
      </c>
      <c r="C522" t="s">
        <v>1149</v>
      </c>
      <c r="D522" t="s">
        <v>1150</v>
      </c>
      <c r="E522" t="s">
        <v>1151</v>
      </c>
      <c r="F522" t="s">
        <v>1152</v>
      </c>
      <c r="G522" t="str">
        <f>"201411001448"</f>
        <v>201411001448</v>
      </c>
      <c r="H522" t="s">
        <v>979</v>
      </c>
      <c r="I522">
        <v>0</v>
      </c>
      <c r="J522">
        <v>0</v>
      </c>
      <c r="K522">
        <v>0</v>
      </c>
      <c r="L522">
        <v>0</v>
      </c>
      <c r="M522">
        <v>0</v>
      </c>
      <c r="N522">
        <v>50</v>
      </c>
      <c r="O522">
        <v>0</v>
      </c>
      <c r="P522">
        <v>0</v>
      </c>
      <c r="Q522">
        <v>0</v>
      </c>
      <c r="R522">
        <v>0</v>
      </c>
      <c r="S522">
        <v>0</v>
      </c>
      <c r="T522">
        <v>0</v>
      </c>
      <c r="U522">
        <v>0</v>
      </c>
      <c r="V522">
        <v>0</v>
      </c>
      <c r="X522">
        <v>0</v>
      </c>
      <c r="Y522">
        <v>0</v>
      </c>
      <c r="Z522">
        <v>0</v>
      </c>
      <c r="AA522">
        <v>0</v>
      </c>
      <c r="AB522" t="s">
        <v>1153</v>
      </c>
    </row>
    <row r="523" spans="1:28" x14ac:dyDescent="0.25">
      <c r="H523" t="s">
        <v>1154</v>
      </c>
    </row>
    <row r="524" spans="1:28" x14ac:dyDescent="0.25">
      <c r="A524">
        <v>259</v>
      </c>
      <c r="B524">
        <v>5403</v>
      </c>
      <c r="C524" t="s">
        <v>1155</v>
      </c>
      <c r="D524" t="s">
        <v>234</v>
      </c>
      <c r="E524" t="s">
        <v>135</v>
      </c>
      <c r="F524" t="s">
        <v>1156</v>
      </c>
      <c r="G524" t="str">
        <f>"201412001484"</f>
        <v>201412001484</v>
      </c>
      <c r="H524" t="s">
        <v>776</v>
      </c>
      <c r="I524">
        <v>0</v>
      </c>
      <c r="J524">
        <v>0</v>
      </c>
      <c r="K524">
        <v>0</v>
      </c>
      <c r="L524">
        <v>0</v>
      </c>
      <c r="M524">
        <v>0</v>
      </c>
      <c r="N524">
        <v>70</v>
      </c>
      <c r="O524">
        <v>0</v>
      </c>
      <c r="P524">
        <v>0</v>
      </c>
      <c r="Q524">
        <v>30</v>
      </c>
      <c r="R524">
        <v>0</v>
      </c>
      <c r="S524">
        <v>0</v>
      </c>
      <c r="T524">
        <v>0</v>
      </c>
      <c r="U524">
        <v>0</v>
      </c>
      <c r="V524">
        <v>0</v>
      </c>
      <c r="X524">
        <v>0</v>
      </c>
      <c r="Y524">
        <v>0</v>
      </c>
      <c r="Z524">
        <v>0</v>
      </c>
      <c r="AA524">
        <v>0</v>
      </c>
      <c r="AB524" t="s">
        <v>1157</v>
      </c>
    </row>
    <row r="525" spans="1:28" x14ac:dyDescent="0.25">
      <c r="H525" t="s">
        <v>1158</v>
      </c>
    </row>
    <row r="526" spans="1:28" x14ac:dyDescent="0.25">
      <c r="A526">
        <v>260</v>
      </c>
      <c r="B526">
        <v>1777</v>
      </c>
      <c r="C526" t="s">
        <v>1159</v>
      </c>
      <c r="D526" t="s">
        <v>157</v>
      </c>
      <c r="E526" t="s">
        <v>234</v>
      </c>
      <c r="F526" t="s">
        <v>1160</v>
      </c>
      <c r="G526" t="str">
        <f>"00018068"</f>
        <v>00018068</v>
      </c>
      <c r="H526">
        <v>693</v>
      </c>
      <c r="I526">
        <v>0</v>
      </c>
      <c r="J526">
        <v>0</v>
      </c>
      <c r="K526">
        <v>0</v>
      </c>
      <c r="L526">
        <v>0</v>
      </c>
      <c r="M526">
        <v>0</v>
      </c>
      <c r="N526">
        <v>30</v>
      </c>
      <c r="O526">
        <v>0</v>
      </c>
      <c r="P526">
        <v>0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0</v>
      </c>
      <c r="X526">
        <v>0</v>
      </c>
      <c r="Y526">
        <v>0</v>
      </c>
      <c r="Z526">
        <v>0</v>
      </c>
      <c r="AA526">
        <v>0</v>
      </c>
      <c r="AB526">
        <v>723</v>
      </c>
    </row>
    <row r="527" spans="1:28" x14ac:dyDescent="0.25">
      <c r="H527" t="s">
        <v>159</v>
      </c>
    </row>
    <row r="528" spans="1:28" x14ac:dyDescent="0.25">
      <c r="A528">
        <v>261</v>
      </c>
      <c r="B528">
        <v>5544</v>
      </c>
      <c r="C528" t="s">
        <v>1161</v>
      </c>
      <c r="D528" t="s">
        <v>540</v>
      </c>
      <c r="E528" t="s">
        <v>1139</v>
      </c>
      <c r="F528" t="s">
        <v>1162</v>
      </c>
      <c r="G528" t="str">
        <f>"200805001270"</f>
        <v>200805001270</v>
      </c>
      <c r="H528">
        <v>693</v>
      </c>
      <c r="I528">
        <v>0</v>
      </c>
      <c r="J528">
        <v>0</v>
      </c>
      <c r="K528">
        <v>0</v>
      </c>
      <c r="L528">
        <v>0</v>
      </c>
      <c r="M528">
        <v>0</v>
      </c>
      <c r="N528">
        <v>30</v>
      </c>
      <c r="O528">
        <v>0</v>
      </c>
      <c r="P528">
        <v>0</v>
      </c>
      <c r="Q528">
        <v>0</v>
      </c>
      <c r="R528">
        <v>0</v>
      </c>
      <c r="S528">
        <v>0</v>
      </c>
      <c r="T528">
        <v>0</v>
      </c>
      <c r="U528">
        <v>0</v>
      </c>
      <c r="V528">
        <v>0</v>
      </c>
      <c r="X528">
        <v>0</v>
      </c>
      <c r="Y528">
        <v>0</v>
      </c>
      <c r="Z528">
        <v>0</v>
      </c>
      <c r="AA528">
        <v>0</v>
      </c>
      <c r="AB528">
        <v>723</v>
      </c>
    </row>
    <row r="529" spans="1:28" x14ac:dyDescent="0.25">
      <c r="H529" t="s">
        <v>159</v>
      </c>
    </row>
    <row r="530" spans="1:28" x14ac:dyDescent="0.25">
      <c r="A530">
        <v>262</v>
      </c>
      <c r="B530">
        <v>3308</v>
      </c>
      <c r="C530" t="s">
        <v>1163</v>
      </c>
      <c r="D530" t="s">
        <v>540</v>
      </c>
      <c r="E530" t="s">
        <v>24</v>
      </c>
      <c r="F530" t="s">
        <v>1164</v>
      </c>
      <c r="G530" t="str">
        <f>"00009154"</f>
        <v>00009154</v>
      </c>
      <c r="H530">
        <v>693</v>
      </c>
      <c r="I530">
        <v>0</v>
      </c>
      <c r="J530">
        <v>0</v>
      </c>
      <c r="K530">
        <v>0</v>
      </c>
      <c r="L530">
        <v>0</v>
      </c>
      <c r="M530">
        <v>0</v>
      </c>
      <c r="N530">
        <v>30</v>
      </c>
      <c r="O530">
        <v>0</v>
      </c>
      <c r="P530">
        <v>0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0</v>
      </c>
      <c r="X530">
        <v>0</v>
      </c>
      <c r="Y530">
        <v>0</v>
      </c>
      <c r="Z530">
        <v>0</v>
      </c>
      <c r="AA530">
        <v>0</v>
      </c>
      <c r="AB530">
        <v>723</v>
      </c>
    </row>
    <row r="531" spans="1:28" x14ac:dyDescent="0.25">
      <c r="H531" t="s">
        <v>1165</v>
      </c>
    </row>
    <row r="532" spans="1:28" x14ac:dyDescent="0.25">
      <c r="A532">
        <v>263</v>
      </c>
      <c r="B532">
        <v>3859</v>
      </c>
      <c r="C532" t="s">
        <v>1166</v>
      </c>
      <c r="D532" t="s">
        <v>57</v>
      </c>
      <c r="E532" t="s">
        <v>83</v>
      </c>
      <c r="F532" t="s">
        <v>1167</v>
      </c>
      <c r="G532" t="str">
        <f>"00353606"</f>
        <v>00353606</v>
      </c>
      <c r="H532">
        <v>693</v>
      </c>
      <c r="I532">
        <v>0</v>
      </c>
      <c r="J532">
        <v>0</v>
      </c>
      <c r="K532">
        <v>0</v>
      </c>
      <c r="L532">
        <v>0</v>
      </c>
      <c r="M532">
        <v>0</v>
      </c>
      <c r="N532">
        <v>30</v>
      </c>
      <c r="O532">
        <v>0</v>
      </c>
      <c r="P532">
        <v>0</v>
      </c>
      <c r="Q532">
        <v>0</v>
      </c>
      <c r="R532">
        <v>0</v>
      </c>
      <c r="S532">
        <v>0</v>
      </c>
      <c r="T532">
        <v>0</v>
      </c>
      <c r="U532">
        <v>0</v>
      </c>
      <c r="V532">
        <v>6</v>
      </c>
      <c r="W532">
        <v>1246</v>
      </c>
      <c r="X532">
        <v>0</v>
      </c>
      <c r="Y532">
        <v>0</v>
      </c>
      <c r="Z532">
        <v>0</v>
      </c>
      <c r="AA532">
        <v>0</v>
      </c>
      <c r="AB532">
        <v>723</v>
      </c>
    </row>
    <row r="533" spans="1:28" x14ac:dyDescent="0.25">
      <c r="H533" t="s">
        <v>1168</v>
      </c>
    </row>
    <row r="534" spans="1:28" x14ac:dyDescent="0.25">
      <c r="A534">
        <v>264</v>
      </c>
      <c r="B534">
        <v>4765</v>
      </c>
      <c r="C534" t="s">
        <v>1169</v>
      </c>
      <c r="D534" t="s">
        <v>1170</v>
      </c>
      <c r="E534" t="s">
        <v>28</v>
      </c>
      <c r="F534" t="s">
        <v>1171</v>
      </c>
      <c r="G534" t="str">
        <f>"200801000945"</f>
        <v>200801000945</v>
      </c>
      <c r="H534" t="s">
        <v>355</v>
      </c>
      <c r="I534">
        <v>0</v>
      </c>
      <c r="J534">
        <v>0</v>
      </c>
      <c r="K534">
        <v>0</v>
      </c>
      <c r="L534">
        <v>0</v>
      </c>
      <c r="M534">
        <v>0</v>
      </c>
      <c r="N534">
        <v>30</v>
      </c>
      <c r="O534">
        <v>0</v>
      </c>
      <c r="P534">
        <v>0</v>
      </c>
      <c r="Q534">
        <v>0</v>
      </c>
      <c r="R534">
        <v>0</v>
      </c>
      <c r="S534">
        <v>0</v>
      </c>
      <c r="T534">
        <v>0</v>
      </c>
      <c r="U534">
        <v>0</v>
      </c>
      <c r="V534">
        <v>0</v>
      </c>
      <c r="X534">
        <v>1</v>
      </c>
      <c r="Y534">
        <v>0</v>
      </c>
      <c r="Z534">
        <v>0</v>
      </c>
      <c r="AA534">
        <v>0</v>
      </c>
      <c r="AB534" t="s">
        <v>1172</v>
      </c>
    </row>
    <row r="535" spans="1:28" x14ac:dyDescent="0.25">
      <c r="H535" t="s">
        <v>1173</v>
      </c>
    </row>
    <row r="536" spans="1:28" x14ac:dyDescent="0.25">
      <c r="A536">
        <v>265</v>
      </c>
      <c r="B536">
        <v>30</v>
      </c>
      <c r="C536" t="s">
        <v>1174</v>
      </c>
      <c r="D536" t="s">
        <v>83</v>
      </c>
      <c r="E536" t="s">
        <v>365</v>
      </c>
      <c r="F536" t="s">
        <v>1175</v>
      </c>
      <c r="G536" t="str">
        <f>"201411000594"</f>
        <v>201411000594</v>
      </c>
      <c r="H536">
        <v>671</v>
      </c>
      <c r="I536">
        <v>0</v>
      </c>
      <c r="J536">
        <v>0</v>
      </c>
      <c r="K536">
        <v>0</v>
      </c>
      <c r="L536">
        <v>0</v>
      </c>
      <c r="M536">
        <v>0</v>
      </c>
      <c r="N536">
        <v>50</v>
      </c>
      <c r="O536">
        <v>0</v>
      </c>
      <c r="P536">
        <v>0</v>
      </c>
      <c r="Q536">
        <v>0</v>
      </c>
      <c r="R536">
        <v>0</v>
      </c>
      <c r="S536">
        <v>0</v>
      </c>
      <c r="T536">
        <v>0</v>
      </c>
      <c r="U536">
        <v>0</v>
      </c>
      <c r="V536">
        <v>0</v>
      </c>
      <c r="X536">
        <v>0</v>
      </c>
      <c r="Y536">
        <v>0</v>
      </c>
      <c r="Z536">
        <v>0</v>
      </c>
      <c r="AA536">
        <v>0</v>
      </c>
      <c r="AB536">
        <v>721</v>
      </c>
    </row>
    <row r="537" spans="1:28" x14ac:dyDescent="0.25">
      <c r="H537" t="s">
        <v>1176</v>
      </c>
    </row>
    <row r="538" spans="1:28" x14ac:dyDescent="0.25">
      <c r="A538">
        <v>266</v>
      </c>
      <c r="B538">
        <v>4251</v>
      </c>
      <c r="C538" t="s">
        <v>1177</v>
      </c>
      <c r="D538" t="s">
        <v>106</v>
      </c>
      <c r="E538" t="s">
        <v>342</v>
      </c>
      <c r="F538" t="s">
        <v>1178</v>
      </c>
      <c r="G538" t="str">
        <f>"00367141"</f>
        <v>00367141</v>
      </c>
      <c r="H538" t="s">
        <v>174</v>
      </c>
      <c r="I538">
        <v>0</v>
      </c>
      <c r="J538">
        <v>0</v>
      </c>
      <c r="K538">
        <v>0</v>
      </c>
      <c r="L538">
        <v>0</v>
      </c>
      <c r="M538">
        <v>0</v>
      </c>
      <c r="N538">
        <v>30</v>
      </c>
      <c r="O538">
        <v>0</v>
      </c>
      <c r="P538">
        <v>0</v>
      </c>
      <c r="Q538">
        <v>0</v>
      </c>
      <c r="R538">
        <v>0</v>
      </c>
      <c r="S538">
        <v>0</v>
      </c>
      <c r="T538">
        <v>0</v>
      </c>
      <c r="U538">
        <v>0</v>
      </c>
      <c r="V538">
        <v>0</v>
      </c>
      <c r="X538">
        <v>0</v>
      </c>
      <c r="Y538">
        <v>0</v>
      </c>
      <c r="Z538">
        <v>0</v>
      </c>
      <c r="AA538">
        <v>0</v>
      </c>
      <c r="AB538" t="s">
        <v>1179</v>
      </c>
    </row>
    <row r="539" spans="1:28" x14ac:dyDescent="0.25">
      <c r="H539" t="s">
        <v>1180</v>
      </c>
    </row>
    <row r="540" spans="1:28" x14ac:dyDescent="0.25">
      <c r="A540">
        <v>267</v>
      </c>
      <c r="B540">
        <v>824</v>
      </c>
      <c r="C540" t="s">
        <v>1181</v>
      </c>
      <c r="D540" t="s">
        <v>157</v>
      </c>
      <c r="E540" t="s">
        <v>123</v>
      </c>
      <c r="F540" t="s">
        <v>1182</v>
      </c>
      <c r="G540" t="str">
        <f>"00265381"</f>
        <v>00265381</v>
      </c>
      <c r="H540" t="s">
        <v>174</v>
      </c>
      <c r="I540">
        <v>0</v>
      </c>
      <c r="J540">
        <v>0</v>
      </c>
      <c r="K540">
        <v>0</v>
      </c>
      <c r="L540">
        <v>0</v>
      </c>
      <c r="M540">
        <v>0</v>
      </c>
      <c r="N540">
        <v>30</v>
      </c>
      <c r="O540">
        <v>0</v>
      </c>
      <c r="P540">
        <v>0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0</v>
      </c>
      <c r="X540">
        <v>0</v>
      </c>
      <c r="Y540">
        <v>0</v>
      </c>
      <c r="Z540">
        <v>0</v>
      </c>
      <c r="AA540">
        <v>0</v>
      </c>
      <c r="AB540" t="s">
        <v>1179</v>
      </c>
    </row>
    <row r="541" spans="1:28" x14ac:dyDescent="0.25">
      <c r="H541" t="s">
        <v>1183</v>
      </c>
    </row>
    <row r="542" spans="1:28" x14ac:dyDescent="0.25">
      <c r="A542">
        <v>268</v>
      </c>
      <c r="B542">
        <v>258</v>
      </c>
      <c r="C542" t="s">
        <v>347</v>
      </c>
      <c r="D542" t="s">
        <v>1184</v>
      </c>
      <c r="E542" t="s">
        <v>40</v>
      </c>
      <c r="F542" t="s">
        <v>1185</v>
      </c>
      <c r="G542" t="str">
        <f>"00285500"</f>
        <v>00285500</v>
      </c>
      <c r="H542" t="s">
        <v>455</v>
      </c>
      <c r="I542">
        <v>0</v>
      </c>
      <c r="J542">
        <v>0</v>
      </c>
      <c r="K542">
        <v>0</v>
      </c>
      <c r="L542">
        <v>0</v>
      </c>
      <c r="M542">
        <v>0</v>
      </c>
      <c r="N542">
        <v>50</v>
      </c>
      <c r="O542">
        <v>0</v>
      </c>
      <c r="P542">
        <v>0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0</v>
      </c>
      <c r="X542">
        <v>0</v>
      </c>
      <c r="Y542">
        <v>0</v>
      </c>
      <c r="Z542">
        <v>0</v>
      </c>
      <c r="AA542">
        <v>0</v>
      </c>
      <c r="AB542" t="s">
        <v>1186</v>
      </c>
    </row>
    <row r="543" spans="1:28" x14ac:dyDescent="0.25">
      <c r="H543" t="s">
        <v>1187</v>
      </c>
    </row>
    <row r="544" spans="1:28" x14ac:dyDescent="0.25">
      <c r="A544">
        <v>269</v>
      </c>
      <c r="B544">
        <v>4844</v>
      </c>
      <c r="C544" t="s">
        <v>1188</v>
      </c>
      <c r="D544" t="s">
        <v>1189</v>
      </c>
      <c r="E544" t="s">
        <v>34</v>
      </c>
      <c r="F544" t="s">
        <v>1190</v>
      </c>
      <c r="G544" t="str">
        <f>"00216724"</f>
        <v>00216724</v>
      </c>
      <c r="H544" t="s">
        <v>1191</v>
      </c>
      <c r="I544">
        <v>0</v>
      </c>
      <c r="J544">
        <v>0</v>
      </c>
      <c r="K544">
        <v>0</v>
      </c>
      <c r="L544">
        <v>0</v>
      </c>
      <c r="M544">
        <v>0</v>
      </c>
      <c r="N544">
        <v>30</v>
      </c>
      <c r="O544">
        <v>0</v>
      </c>
      <c r="P544">
        <v>0</v>
      </c>
      <c r="Q544">
        <v>0</v>
      </c>
      <c r="R544">
        <v>0</v>
      </c>
      <c r="S544">
        <v>0</v>
      </c>
      <c r="T544">
        <v>0</v>
      </c>
      <c r="U544">
        <v>0</v>
      </c>
      <c r="V544">
        <v>0</v>
      </c>
      <c r="X544">
        <v>0</v>
      </c>
      <c r="Y544">
        <v>0</v>
      </c>
      <c r="Z544">
        <v>0</v>
      </c>
      <c r="AA544">
        <v>0</v>
      </c>
      <c r="AB544" t="s">
        <v>1192</v>
      </c>
    </row>
    <row r="545" spans="1:28" x14ac:dyDescent="0.25">
      <c r="H545" t="s">
        <v>1193</v>
      </c>
    </row>
    <row r="546" spans="1:28" x14ac:dyDescent="0.25">
      <c r="A546">
        <v>270</v>
      </c>
      <c r="B546">
        <v>191</v>
      </c>
      <c r="C546" t="s">
        <v>1194</v>
      </c>
      <c r="D546" t="s">
        <v>303</v>
      </c>
      <c r="E546" t="s">
        <v>24</v>
      </c>
      <c r="F546" t="s">
        <v>1195</v>
      </c>
      <c r="G546" t="str">
        <f>"201409005602"</f>
        <v>201409005602</v>
      </c>
      <c r="H546" t="s">
        <v>944</v>
      </c>
      <c r="I546">
        <v>0</v>
      </c>
      <c r="J546">
        <v>0</v>
      </c>
      <c r="K546">
        <v>0</v>
      </c>
      <c r="L546">
        <v>0</v>
      </c>
      <c r="M546">
        <v>0</v>
      </c>
      <c r="N546">
        <v>0</v>
      </c>
      <c r="O546">
        <v>0</v>
      </c>
      <c r="P546">
        <v>0</v>
      </c>
      <c r="Q546">
        <v>0</v>
      </c>
      <c r="R546">
        <v>0</v>
      </c>
      <c r="S546">
        <v>0</v>
      </c>
      <c r="T546">
        <v>0</v>
      </c>
      <c r="U546">
        <v>0</v>
      </c>
      <c r="V546">
        <v>0</v>
      </c>
      <c r="X546">
        <v>0</v>
      </c>
      <c r="Y546">
        <v>0</v>
      </c>
      <c r="Z546">
        <v>0</v>
      </c>
      <c r="AA546">
        <v>0</v>
      </c>
      <c r="AB546" t="s">
        <v>944</v>
      </c>
    </row>
    <row r="547" spans="1:28" x14ac:dyDescent="0.25">
      <c r="H547" t="s">
        <v>1196</v>
      </c>
    </row>
    <row r="548" spans="1:28" x14ac:dyDescent="0.25">
      <c r="A548">
        <v>271</v>
      </c>
      <c r="B548">
        <v>3029</v>
      </c>
      <c r="C548" t="s">
        <v>1197</v>
      </c>
      <c r="D548" t="s">
        <v>1198</v>
      </c>
      <c r="E548" t="s">
        <v>1199</v>
      </c>
      <c r="F548" t="s">
        <v>1200</v>
      </c>
      <c r="G548" t="str">
        <f>"201409000734"</f>
        <v>201409000734</v>
      </c>
      <c r="H548" t="s">
        <v>111</v>
      </c>
      <c r="I548">
        <v>0</v>
      </c>
      <c r="J548">
        <v>0</v>
      </c>
      <c r="K548">
        <v>0</v>
      </c>
      <c r="L548">
        <v>0</v>
      </c>
      <c r="M548">
        <v>0</v>
      </c>
      <c r="N548">
        <v>30</v>
      </c>
      <c r="O548">
        <v>0</v>
      </c>
      <c r="P548">
        <v>0</v>
      </c>
      <c r="Q548">
        <v>0</v>
      </c>
      <c r="R548">
        <v>0</v>
      </c>
      <c r="S548">
        <v>0</v>
      </c>
      <c r="T548">
        <v>0</v>
      </c>
      <c r="U548">
        <v>0</v>
      </c>
      <c r="V548">
        <v>0</v>
      </c>
      <c r="X548">
        <v>0</v>
      </c>
      <c r="Y548">
        <v>0</v>
      </c>
      <c r="Z548">
        <v>0</v>
      </c>
      <c r="AA548">
        <v>0</v>
      </c>
      <c r="AB548" t="s">
        <v>1201</v>
      </c>
    </row>
    <row r="549" spans="1:28" x14ac:dyDescent="0.25">
      <c r="H549" t="s">
        <v>1202</v>
      </c>
    </row>
    <row r="550" spans="1:28" x14ac:dyDescent="0.25">
      <c r="A550">
        <v>272</v>
      </c>
      <c r="B550">
        <v>4908</v>
      </c>
      <c r="C550" t="s">
        <v>1203</v>
      </c>
      <c r="D550" t="s">
        <v>28</v>
      </c>
      <c r="E550" t="s">
        <v>83</v>
      </c>
      <c r="F550" t="s">
        <v>1204</v>
      </c>
      <c r="G550" t="str">
        <f>"201409003075"</f>
        <v>201409003075</v>
      </c>
      <c r="H550" t="s">
        <v>111</v>
      </c>
      <c r="I550">
        <v>0</v>
      </c>
      <c r="J550">
        <v>0</v>
      </c>
      <c r="K550">
        <v>0</v>
      </c>
      <c r="L550">
        <v>0</v>
      </c>
      <c r="M550">
        <v>0</v>
      </c>
      <c r="N550">
        <v>30</v>
      </c>
      <c r="O550">
        <v>0</v>
      </c>
      <c r="P550">
        <v>0</v>
      </c>
      <c r="Q550">
        <v>0</v>
      </c>
      <c r="R550">
        <v>0</v>
      </c>
      <c r="S550">
        <v>0</v>
      </c>
      <c r="T550">
        <v>0</v>
      </c>
      <c r="U550">
        <v>0</v>
      </c>
      <c r="V550">
        <v>0</v>
      </c>
      <c r="X550">
        <v>0</v>
      </c>
      <c r="Y550">
        <v>0</v>
      </c>
      <c r="Z550">
        <v>0</v>
      </c>
      <c r="AA550">
        <v>0</v>
      </c>
      <c r="AB550" t="s">
        <v>1201</v>
      </c>
    </row>
    <row r="551" spans="1:28" x14ac:dyDescent="0.25">
      <c r="H551" t="s">
        <v>272</v>
      </c>
    </row>
    <row r="552" spans="1:28" x14ac:dyDescent="0.25">
      <c r="A552">
        <v>273</v>
      </c>
      <c r="B552">
        <v>4171</v>
      </c>
      <c r="C552" t="s">
        <v>1205</v>
      </c>
      <c r="D552" t="s">
        <v>83</v>
      </c>
      <c r="E552" t="s">
        <v>288</v>
      </c>
      <c r="F552" t="s">
        <v>1206</v>
      </c>
      <c r="G552" t="str">
        <f>"00360870"</f>
        <v>00360870</v>
      </c>
      <c r="H552" t="s">
        <v>111</v>
      </c>
      <c r="I552">
        <v>0</v>
      </c>
      <c r="J552">
        <v>0</v>
      </c>
      <c r="K552">
        <v>0</v>
      </c>
      <c r="L552">
        <v>0</v>
      </c>
      <c r="M552">
        <v>0</v>
      </c>
      <c r="N552">
        <v>30</v>
      </c>
      <c r="O552">
        <v>0</v>
      </c>
      <c r="P552">
        <v>0</v>
      </c>
      <c r="Q552">
        <v>0</v>
      </c>
      <c r="R552">
        <v>0</v>
      </c>
      <c r="S552">
        <v>0</v>
      </c>
      <c r="T552">
        <v>0</v>
      </c>
      <c r="U552">
        <v>0</v>
      </c>
      <c r="V552">
        <v>0</v>
      </c>
      <c r="X552">
        <v>0</v>
      </c>
      <c r="Y552">
        <v>0</v>
      </c>
      <c r="Z552">
        <v>0</v>
      </c>
      <c r="AA552">
        <v>0</v>
      </c>
      <c r="AB552" t="s">
        <v>1201</v>
      </c>
    </row>
    <row r="553" spans="1:28" x14ac:dyDescent="0.25">
      <c r="H553" t="s">
        <v>1207</v>
      </c>
    </row>
    <row r="554" spans="1:28" x14ac:dyDescent="0.25">
      <c r="A554">
        <v>274</v>
      </c>
      <c r="B554">
        <v>735</v>
      </c>
      <c r="C554" t="s">
        <v>1208</v>
      </c>
      <c r="D554" t="s">
        <v>393</v>
      </c>
      <c r="E554" t="s">
        <v>330</v>
      </c>
      <c r="F554" t="s">
        <v>1209</v>
      </c>
      <c r="G554" t="str">
        <f>"00110161"</f>
        <v>00110161</v>
      </c>
      <c r="H554" t="s">
        <v>956</v>
      </c>
      <c r="I554">
        <v>0</v>
      </c>
      <c r="J554">
        <v>0</v>
      </c>
      <c r="K554">
        <v>0</v>
      </c>
      <c r="L554">
        <v>0</v>
      </c>
      <c r="M554">
        <v>0</v>
      </c>
      <c r="N554">
        <v>0</v>
      </c>
      <c r="O554">
        <v>0</v>
      </c>
      <c r="P554">
        <v>0</v>
      </c>
      <c r="Q554">
        <v>0</v>
      </c>
      <c r="R554">
        <v>0</v>
      </c>
      <c r="S554">
        <v>0</v>
      </c>
      <c r="T554">
        <v>0</v>
      </c>
      <c r="U554">
        <v>0</v>
      </c>
      <c r="V554">
        <v>0</v>
      </c>
      <c r="X554">
        <v>0</v>
      </c>
      <c r="Y554">
        <v>0</v>
      </c>
      <c r="Z554">
        <v>0</v>
      </c>
      <c r="AA554">
        <v>0</v>
      </c>
      <c r="AB554" t="s">
        <v>956</v>
      </c>
    </row>
    <row r="555" spans="1:28" x14ac:dyDescent="0.25">
      <c r="H555" t="s">
        <v>1210</v>
      </c>
    </row>
    <row r="556" spans="1:28" x14ac:dyDescent="0.25">
      <c r="A556">
        <v>275</v>
      </c>
      <c r="B556">
        <v>4767</v>
      </c>
      <c r="C556" t="s">
        <v>1211</v>
      </c>
      <c r="D556" t="s">
        <v>1212</v>
      </c>
      <c r="E556" t="s">
        <v>24</v>
      </c>
      <c r="F556" t="s">
        <v>1213</v>
      </c>
      <c r="G556" t="str">
        <f>"200811001717"</f>
        <v>200811001717</v>
      </c>
      <c r="H556">
        <v>715</v>
      </c>
      <c r="I556">
        <v>0</v>
      </c>
      <c r="J556">
        <v>0</v>
      </c>
      <c r="K556">
        <v>0</v>
      </c>
      <c r="L556">
        <v>0</v>
      </c>
      <c r="M556">
        <v>0</v>
      </c>
      <c r="N556">
        <v>0</v>
      </c>
      <c r="O556">
        <v>0</v>
      </c>
      <c r="P556">
        <v>0</v>
      </c>
      <c r="Q556">
        <v>0</v>
      </c>
      <c r="R556">
        <v>0</v>
      </c>
      <c r="S556">
        <v>0</v>
      </c>
      <c r="T556">
        <v>0</v>
      </c>
      <c r="U556">
        <v>0</v>
      </c>
      <c r="V556">
        <v>0</v>
      </c>
      <c r="X556">
        <v>2</v>
      </c>
      <c r="Y556">
        <v>0</v>
      </c>
      <c r="Z556">
        <v>0</v>
      </c>
      <c r="AA556">
        <v>0</v>
      </c>
      <c r="AB556">
        <v>715</v>
      </c>
    </row>
    <row r="557" spans="1:28" x14ac:dyDescent="0.25">
      <c r="H557" t="s">
        <v>1214</v>
      </c>
    </row>
    <row r="558" spans="1:28" x14ac:dyDescent="0.25">
      <c r="A558">
        <v>276</v>
      </c>
      <c r="B558">
        <v>1554</v>
      </c>
      <c r="C558" t="s">
        <v>1215</v>
      </c>
      <c r="D558" t="s">
        <v>135</v>
      </c>
      <c r="E558" t="s">
        <v>24</v>
      </c>
      <c r="F558" t="s">
        <v>1216</v>
      </c>
      <c r="G558" t="str">
        <f>"00287380"</f>
        <v>00287380</v>
      </c>
      <c r="H558">
        <v>715</v>
      </c>
      <c r="I558">
        <v>0</v>
      </c>
      <c r="J558">
        <v>0</v>
      </c>
      <c r="K558">
        <v>0</v>
      </c>
      <c r="L558">
        <v>0</v>
      </c>
      <c r="M558">
        <v>0</v>
      </c>
      <c r="N558">
        <v>0</v>
      </c>
      <c r="O558">
        <v>0</v>
      </c>
      <c r="P558">
        <v>0</v>
      </c>
      <c r="Q558">
        <v>0</v>
      </c>
      <c r="R558">
        <v>0</v>
      </c>
      <c r="S558">
        <v>0</v>
      </c>
      <c r="T558">
        <v>0</v>
      </c>
      <c r="U558">
        <v>0</v>
      </c>
      <c r="V558">
        <v>0</v>
      </c>
      <c r="X558">
        <v>0</v>
      </c>
      <c r="Y558">
        <v>0</v>
      </c>
      <c r="Z558">
        <v>0</v>
      </c>
      <c r="AA558">
        <v>0</v>
      </c>
      <c r="AB558">
        <v>715</v>
      </c>
    </row>
    <row r="559" spans="1:28" x14ac:dyDescent="0.25">
      <c r="H559" t="s">
        <v>1217</v>
      </c>
    </row>
    <row r="560" spans="1:28" x14ac:dyDescent="0.25">
      <c r="A560">
        <v>277</v>
      </c>
      <c r="B560">
        <v>6128</v>
      </c>
      <c r="C560" t="s">
        <v>1218</v>
      </c>
      <c r="D560" t="s">
        <v>40</v>
      </c>
      <c r="E560" t="s">
        <v>24</v>
      </c>
      <c r="F560" t="s">
        <v>1219</v>
      </c>
      <c r="G560" t="str">
        <f>"00137272"</f>
        <v>00137272</v>
      </c>
      <c r="H560">
        <v>715</v>
      </c>
      <c r="I560">
        <v>0</v>
      </c>
      <c r="J560">
        <v>0</v>
      </c>
      <c r="K560">
        <v>0</v>
      </c>
      <c r="L560">
        <v>0</v>
      </c>
      <c r="M560">
        <v>0</v>
      </c>
      <c r="N560">
        <v>0</v>
      </c>
      <c r="O560">
        <v>0</v>
      </c>
      <c r="P560">
        <v>0</v>
      </c>
      <c r="Q560">
        <v>0</v>
      </c>
      <c r="R560">
        <v>0</v>
      </c>
      <c r="S560">
        <v>0</v>
      </c>
      <c r="T560">
        <v>0</v>
      </c>
      <c r="U560">
        <v>0</v>
      </c>
      <c r="V560">
        <v>0</v>
      </c>
      <c r="X560">
        <v>0</v>
      </c>
      <c r="Y560">
        <v>0</v>
      </c>
      <c r="Z560">
        <v>0</v>
      </c>
      <c r="AA560">
        <v>0</v>
      </c>
      <c r="AB560">
        <v>715</v>
      </c>
    </row>
    <row r="561" spans="1:28" x14ac:dyDescent="0.25">
      <c r="H561" t="s">
        <v>1054</v>
      </c>
    </row>
    <row r="562" spans="1:28" x14ac:dyDescent="0.25">
      <c r="A562">
        <v>278</v>
      </c>
      <c r="B562">
        <v>1890</v>
      </c>
      <c r="C562" t="s">
        <v>1220</v>
      </c>
      <c r="D562" t="s">
        <v>83</v>
      </c>
      <c r="E562" t="s">
        <v>467</v>
      </c>
      <c r="F562" t="s">
        <v>1221</v>
      </c>
      <c r="G562" t="str">
        <f>"201501000119"</f>
        <v>201501000119</v>
      </c>
      <c r="H562" t="s">
        <v>216</v>
      </c>
      <c r="I562">
        <v>0</v>
      </c>
      <c r="J562">
        <v>0</v>
      </c>
      <c r="K562">
        <v>0</v>
      </c>
      <c r="L562">
        <v>0</v>
      </c>
      <c r="M562">
        <v>0</v>
      </c>
      <c r="N562">
        <v>30</v>
      </c>
      <c r="O562">
        <v>0</v>
      </c>
      <c r="P562">
        <v>0</v>
      </c>
      <c r="Q562">
        <v>0</v>
      </c>
      <c r="R562">
        <v>0</v>
      </c>
      <c r="S562">
        <v>0</v>
      </c>
      <c r="T562">
        <v>0</v>
      </c>
      <c r="U562">
        <v>0</v>
      </c>
      <c r="V562">
        <v>0</v>
      </c>
      <c r="X562">
        <v>0</v>
      </c>
      <c r="Y562">
        <v>0</v>
      </c>
      <c r="Z562">
        <v>0</v>
      </c>
      <c r="AA562">
        <v>0</v>
      </c>
      <c r="AB562" t="s">
        <v>1222</v>
      </c>
    </row>
    <row r="563" spans="1:28" x14ac:dyDescent="0.25">
      <c r="H563" t="s">
        <v>1223</v>
      </c>
    </row>
    <row r="564" spans="1:28" x14ac:dyDescent="0.25">
      <c r="A564">
        <v>279</v>
      </c>
      <c r="B564">
        <v>3499</v>
      </c>
      <c r="C564" t="s">
        <v>1224</v>
      </c>
      <c r="D564" t="s">
        <v>40</v>
      </c>
      <c r="E564" t="s">
        <v>157</v>
      </c>
      <c r="F564" t="s">
        <v>1225</v>
      </c>
      <c r="G564" t="str">
        <f>"00353504"</f>
        <v>00353504</v>
      </c>
      <c r="H564" t="s">
        <v>985</v>
      </c>
      <c r="I564">
        <v>0</v>
      </c>
      <c r="J564">
        <v>0</v>
      </c>
      <c r="K564">
        <v>0</v>
      </c>
      <c r="L564">
        <v>0</v>
      </c>
      <c r="M564">
        <v>0</v>
      </c>
      <c r="N564">
        <v>0</v>
      </c>
      <c r="O564">
        <v>0</v>
      </c>
      <c r="P564">
        <v>0</v>
      </c>
      <c r="Q564">
        <v>0</v>
      </c>
      <c r="R564">
        <v>0</v>
      </c>
      <c r="S564">
        <v>0</v>
      </c>
      <c r="T564">
        <v>0</v>
      </c>
      <c r="U564">
        <v>0</v>
      </c>
      <c r="V564">
        <v>0</v>
      </c>
      <c r="X564">
        <v>0</v>
      </c>
      <c r="Y564">
        <v>0</v>
      </c>
      <c r="Z564">
        <v>0</v>
      </c>
      <c r="AA564">
        <v>0</v>
      </c>
      <c r="AB564" t="s">
        <v>985</v>
      </c>
    </row>
    <row r="565" spans="1:28" x14ac:dyDescent="0.25">
      <c r="H565" t="s">
        <v>1226</v>
      </c>
    </row>
    <row r="566" spans="1:28" x14ac:dyDescent="0.25">
      <c r="A566">
        <v>280</v>
      </c>
      <c r="B566">
        <v>2416</v>
      </c>
      <c r="C566" t="s">
        <v>1227</v>
      </c>
      <c r="D566" t="s">
        <v>28</v>
      </c>
      <c r="E566" t="s">
        <v>34</v>
      </c>
      <c r="F566" t="s">
        <v>1228</v>
      </c>
      <c r="G566" t="str">
        <f>"00326275"</f>
        <v>00326275</v>
      </c>
      <c r="H566" t="s">
        <v>494</v>
      </c>
      <c r="I566">
        <v>0</v>
      </c>
      <c r="J566">
        <v>0</v>
      </c>
      <c r="K566">
        <v>0</v>
      </c>
      <c r="L566">
        <v>0</v>
      </c>
      <c r="M566">
        <v>0</v>
      </c>
      <c r="N566">
        <v>50</v>
      </c>
      <c r="O566">
        <v>0</v>
      </c>
      <c r="P566">
        <v>0</v>
      </c>
      <c r="Q566">
        <v>0</v>
      </c>
      <c r="R566">
        <v>0</v>
      </c>
      <c r="S566">
        <v>0</v>
      </c>
      <c r="T566">
        <v>0</v>
      </c>
      <c r="U566">
        <v>0</v>
      </c>
      <c r="V566">
        <v>0</v>
      </c>
      <c r="X566">
        <v>0</v>
      </c>
      <c r="Y566">
        <v>0</v>
      </c>
      <c r="Z566">
        <v>0</v>
      </c>
      <c r="AA566">
        <v>0</v>
      </c>
      <c r="AB566" t="s">
        <v>1229</v>
      </c>
    </row>
    <row r="567" spans="1:28" x14ac:dyDescent="0.25">
      <c r="H567" t="s">
        <v>1230</v>
      </c>
    </row>
    <row r="568" spans="1:28" x14ac:dyDescent="0.25">
      <c r="A568">
        <v>281</v>
      </c>
      <c r="B568">
        <v>4652</v>
      </c>
      <c r="C568" t="s">
        <v>1231</v>
      </c>
      <c r="D568" t="s">
        <v>1232</v>
      </c>
      <c r="E568" t="s">
        <v>336</v>
      </c>
      <c r="F568" t="s">
        <v>1233</v>
      </c>
      <c r="G568" t="str">
        <f>"201410001390"</f>
        <v>201410001390</v>
      </c>
      <c r="H568" t="s">
        <v>997</v>
      </c>
      <c r="I568">
        <v>0</v>
      </c>
      <c r="J568">
        <v>0</v>
      </c>
      <c r="K568">
        <v>0</v>
      </c>
      <c r="L568">
        <v>0</v>
      </c>
      <c r="M568">
        <v>0</v>
      </c>
      <c r="N568">
        <v>30</v>
      </c>
      <c r="O568">
        <v>0</v>
      </c>
      <c r="P568">
        <v>0</v>
      </c>
      <c r="Q568">
        <v>0</v>
      </c>
      <c r="R568">
        <v>0</v>
      </c>
      <c r="S568">
        <v>0</v>
      </c>
      <c r="T568">
        <v>0</v>
      </c>
      <c r="U568">
        <v>0</v>
      </c>
      <c r="V568">
        <v>0</v>
      </c>
      <c r="X568">
        <v>0</v>
      </c>
      <c r="Y568">
        <v>0</v>
      </c>
      <c r="Z568">
        <v>0</v>
      </c>
      <c r="AA568">
        <v>0</v>
      </c>
      <c r="AB568" t="s">
        <v>1234</v>
      </c>
    </row>
    <row r="569" spans="1:28" x14ac:dyDescent="0.25">
      <c r="H569" t="s">
        <v>1235</v>
      </c>
    </row>
    <row r="570" spans="1:28" x14ac:dyDescent="0.25">
      <c r="A570">
        <v>282</v>
      </c>
      <c r="B570">
        <v>4098</v>
      </c>
      <c r="C570" t="s">
        <v>51</v>
      </c>
      <c r="D570" t="s">
        <v>1236</v>
      </c>
      <c r="E570" t="s">
        <v>1237</v>
      </c>
      <c r="F570" t="s">
        <v>1238</v>
      </c>
      <c r="G570" t="str">
        <f>"00332817"</f>
        <v>00332817</v>
      </c>
      <c r="H570" t="s">
        <v>1001</v>
      </c>
      <c r="I570">
        <v>0</v>
      </c>
      <c r="J570">
        <v>0</v>
      </c>
      <c r="K570">
        <v>0</v>
      </c>
      <c r="L570">
        <v>0</v>
      </c>
      <c r="M570">
        <v>0</v>
      </c>
      <c r="N570">
        <v>0</v>
      </c>
      <c r="O570">
        <v>0</v>
      </c>
      <c r="P570">
        <v>0</v>
      </c>
      <c r="Q570">
        <v>0</v>
      </c>
      <c r="R570">
        <v>0</v>
      </c>
      <c r="S570">
        <v>0</v>
      </c>
      <c r="T570">
        <v>0</v>
      </c>
      <c r="U570">
        <v>0</v>
      </c>
      <c r="V570">
        <v>0</v>
      </c>
      <c r="X570">
        <v>0</v>
      </c>
      <c r="Y570">
        <v>0</v>
      </c>
      <c r="Z570">
        <v>0</v>
      </c>
      <c r="AA570">
        <v>0</v>
      </c>
      <c r="AB570" t="s">
        <v>1001</v>
      </c>
    </row>
    <row r="571" spans="1:28" x14ac:dyDescent="0.25">
      <c r="H571" t="s">
        <v>1239</v>
      </c>
    </row>
    <row r="572" spans="1:28" x14ac:dyDescent="0.25">
      <c r="A572">
        <v>283</v>
      </c>
      <c r="B572">
        <v>4026</v>
      </c>
      <c r="C572" t="s">
        <v>1240</v>
      </c>
      <c r="D572" t="s">
        <v>83</v>
      </c>
      <c r="E572" t="s">
        <v>24</v>
      </c>
      <c r="F572" t="s">
        <v>1241</v>
      </c>
      <c r="G572" t="str">
        <f>"201409005489"</f>
        <v>201409005489</v>
      </c>
      <c r="H572">
        <v>682</v>
      </c>
      <c r="I572">
        <v>0</v>
      </c>
      <c r="J572">
        <v>0</v>
      </c>
      <c r="K572">
        <v>0</v>
      </c>
      <c r="L572">
        <v>0</v>
      </c>
      <c r="M572">
        <v>0</v>
      </c>
      <c r="N572">
        <v>30</v>
      </c>
      <c r="O572">
        <v>0</v>
      </c>
      <c r="P572">
        <v>0</v>
      </c>
      <c r="Q572">
        <v>0</v>
      </c>
      <c r="R572">
        <v>0</v>
      </c>
      <c r="S572">
        <v>0</v>
      </c>
      <c r="T572">
        <v>0</v>
      </c>
      <c r="U572">
        <v>0</v>
      </c>
      <c r="V572">
        <v>0</v>
      </c>
      <c r="X572">
        <v>0</v>
      </c>
      <c r="Y572">
        <v>0</v>
      </c>
      <c r="Z572">
        <v>0</v>
      </c>
      <c r="AA572">
        <v>0</v>
      </c>
      <c r="AB572">
        <v>712</v>
      </c>
    </row>
    <row r="573" spans="1:28" x14ac:dyDescent="0.25">
      <c r="H573" t="s">
        <v>1242</v>
      </c>
    </row>
    <row r="574" spans="1:28" x14ac:dyDescent="0.25">
      <c r="A574">
        <v>284</v>
      </c>
      <c r="B574">
        <v>1413</v>
      </c>
      <c r="C574" t="s">
        <v>1243</v>
      </c>
      <c r="D574" t="s">
        <v>467</v>
      </c>
      <c r="E574" t="s">
        <v>983</v>
      </c>
      <c r="F574" t="s">
        <v>1244</v>
      </c>
      <c r="G574" t="str">
        <f>"00184710"</f>
        <v>00184710</v>
      </c>
      <c r="H574">
        <v>682</v>
      </c>
      <c r="I574">
        <v>0</v>
      </c>
      <c r="J574">
        <v>0</v>
      </c>
      <c r="K574">
        <v>0</v>
      </c>
      <c r="L574">
        <v>0</v>
      </c>
      <c r="M574">
        <v>0</v>
      </c>
      <c r="N574">
        <v>30</v>
      </c>
      <c r="O574">
        <v>0</v>
      </c>
      <c r="P574">
        <v>0</v>
      </c>
      <c r="Q574">
        <v>0</v>
      </c>
      <c r="R574">
        <v>0</v>
      </c>
      <c r="S574">
        <v>0</v>
      </c>
      <c r="T574">
        <v>0</v>
      </c>
      <c r="U574">
        <v>0</v>
      </c>
      <c r="V574">
        <v>0</v>
      </c>
      <c r="X574">
        <v>0</v>
      </c>
      <c r="Y574">
        <v>0</v>
      </c>
      <c r="Z574">
        <v>0</v>
      </c>
      <c r="AA574">
        <v>0</v>
      </c>
      <c r="AB574">
        <v>712</v>
      </c>
    </row>
    <row r="575" spans="1:28" x14ac:dyDescent="0.25">
      <c r="H575" t="s">
        <v>1245</v>
      </c>
    </row>
    <row r="576" spans="1:28" x14ac:dyDescent="0.25">
      <c r="A576">
        <v>285</v>
      </c>
      <c r="B576">
        <v>1286</v>
      </c>
      <c r="C576" t="s">
        <v>1246</v>
      </c>
      <c r="D576" t="s">
        <v>28</v>
      </c>
      <c r="E576" t="s">
        <v>977</v>
      </c>
      <c r="F576" t="s">
        <v>1247</v>
      </c>
      <c r="G576" t="str">
        <f>"00215039"</f>
        <v>00215039</v>
      </c>
      <c r="H576">
        <v>682</v>
      </c>
      <c r="I576">
        <v>0</v>
      </c>
      <c r="J576">
        <v>0</v>
      </c>
      <c r="K576">
        <v>0</v>
      </c>
      <c r="L576">
        <v>0</v>
      </c>
      <c r="M576">
        <v>0</v>
      </c>
      <c r="N576">
        <v>30</v>
      </c>
      <c r="O576">
        <v>0</v>
      </c>
      <c r="P576">
        <v>0</v>
      </c>
      <c r="Q576">
        <v>0</v>
      </c>
      <c r="R576">
        <v>0</v>
      </c>
      <c r="S576">
        <v>0</v>
      </c>
      <c r="T576">
        <v>0</v>
      </c>
      <c r="U576">
        <v>0</v>
      </c>
      <c r="V576">
        <v>0</v>
      </c>
      <c r="X576">
        <v>0</v>
      </c>
      <c r="Y576">
        <v>0</v>
      </c>
      <c r="Z576">
        <v>0</v>
      </c>
      <c r="AA576">
        <v>0</v>
      </c>
      <c r="AB576">
        <v>712</v>
      </c>
    </row>
    <row r="577" spans="1:28" x14ac:dyDescent="0.25">
      <c r="H577" t="s">
        <v>1248</v>
      </c>
    </row>
    <row r="578" spans="1:28" x14ac:dyDescent="0.25">
      <c r="A578">
        <v>286</v>
      </c>
      <c r="B578">
        <v>6249</v>
      </c>
      <c r="C578" t="s">
        <v>1249</v>
      </c>
      <c r="D578" t="s">
        <v>50</v>
      </c>
      <c r="E578" t="s">
        <v>394</v>
      </c>
      <c r="F578" t="s">
        <v>1250</v>
      </c>
      <c r="G578" t="str">
        <f>"00370281"</f>
        <v>00370281</v>
      </c>
      <c r="H578">
        <v>682</v>
      </c>
      <c r="I578">
        <v>0</v>
      </c>
      <c r="J578">
        <v>0</v>
      </c>
      <c r="K578">
        <v>0</v>
      </c>
      <c r="L578">
        <v>0</v>
      </c>
      <c r="M578">
        <v>0</v>
      </c>
      <c r="N578">
        <v>30</v>
      </c>
      <c r="O578">
        <v>0</v>
      </c>
      <c r="P578">
        <v>0</v>
      </c>
      <c r="Q578">
        <v>0</v>
      </c>
      <c r="R578">
        <v>0</v>
      </c>
      <c r="S578">
        <v>0</v>
      </c>
      <c r="T578">
        <v>0</v>
      </c>
      <c r="U578">
        <v>0</v>
      </c>
      <c r="V578">
        <v>6</v>
      </c>
      <c r="W578">
        <v>1246</v>
      </c>
      <c r="X578">
        <v>0</v>
      </c>
      <c r="Y578">
        <v>0</v>
      </c>
      <c r="Z578">
        <v>0</v>
      </c>
      <c r="AA578">
        <v>0</v>
      </c>
      <c r="AB578">
        <v>712</v>
      </c>
    </row>
    <row r="579" spans="1:28" x14ac:dyDescent="0.25">
      <c r="H579" t="s">
        <v>1251</v>
      </c>
    </row>
    <row r="580" spans="1:28" x14ac:dyDescent="0.25">
      <c r="A580">
        <v>287</v>
      </c>
      <c r="B580">
        <v>555</v>
      </c>
      <c r="C580" t="s">
        <v>1252</v>
      </c>
      <c r="D580" t="s">
        <v>40</v>
      </c>
      <c r="E580" t="s">
        <v>82</v>
      </c>
      <c r="F580" t="s">
        <v>1253</v>
      </c>
      <c r="G580" t="str">
        <f>"00258241"</f>
        <v>00258241</v>
      </c>
      <c r="H580">
        <v>682</v>
      </c>
      <c r="I580">
        <v>0</v>
      </c>
      <c r="J580">
        <v>0</v>
      </c>
      <c r="K580">
        <v>0</v>
      </c>
      <c r="L580">
        <v>0</v>
      </c>
      <c r="M580">
        <v>0</v>
      </c>
      <c r="N580">
        <v>30</v>
      </c>
      <c r="O580">
        <v>0</v>
      </c>
      <c r="P580">
        <v>0</v>
      </c>
      <c r="Q580">
        <v>0</v>
      </c>
      <c r="R580">
        <v>0</v>
      </c>
      <c r="S580">
        <v>0</v>
      </c>
      <c r="T580">
        <v>0</v>
      </c>
      <c r="U580">
        <v>0</v>
      </c>
      <c r="V580">
        <v>6</v>
      </c>
      <c r="W580">
        <v>1246</v>
      </c>
      <c r="X580">
        <v>0</v>
      </c>
      <c r="Y580">
        <v>0</v>
      </c>
      <c r="Z580">
        <v>0</v>
      </c>
      <c r="AA580">
        <v>0</v>
      </c>
      <c r="AB580">
        <v>712</v>
      </c>
    </row>
    <row r="581" spans="1:28" x14ac:dyDescent="0.25">
      <c r="H581" t="s">
        <v>1254</v>
      </c>
    </row>
    <row r="582" spans="1:28" x14ac:dyDescent="0.25">
      <c r="A582">
        <v>288</v>
      </c>
      <c r="B582">
        <v>1499</v>
      </c>
      <c r="C582" t="s">
        <v>1255</v>
      </c>
      <c r="D582" t="s">
        <v>1256</v>
      </c>
      <c r="E582" t="s">
        <v>83</v>
      </c>
      <c r="F582" t="s">
        <v>1257</v>
      </c>
      <c r="G582" t="str">
        <f>"201406004346"</f>
        <v>201406004346</v>
      </c>
      <c r="H582">
        <v>682</v>
      </c>
      <c r="I582">
        <v>0</v>
      </c>
      <c r="J582">
        <v>0</v>
      </c>
      <c r="K582">
        <v>0</v>
      </c>
      <c r="L582">
        <v>0</v>
      </c>
      <c r="M582">
        <v>0</v>
      </c>
      <c r="N582">
        <v>30</v>
      </c>
      <c r="O582">
        <v>0</v>
      </c>
      <c r="P582">
        <v>0</v>
      </c>
      <c r="Q582">
        <v>0</v>
      </c>
      <c r="R582">
        <v>0</v>
      </c>
      <c r="S582">
        <v>0</v>
      </c>
      <c r="T582">
        <v>0</v>
      </c>
      <c r="U582">
        <v>0</v>
      </c>
      <c r="V582">
        <v>0</v>
      </c>
      <c r="X582">
        <v>0</v>
      </c>
      <c r="Y582">
        <v>0</v>
      </c>
      <c r="Z582">
        <v>0</v>
      </c>
      <c r="AA582">
        <v>0</v>
      </c>
      <c r="AB582">
        <v>712</v>
      </c>
    </row>
    <row r="583" spans="1:28" x14ac:dyDescent="0.25">
      <c r="H583" t="s">
        <v>1258</v>
      </c>
    </row>
    <row r="584" spans="1:28" x14ac:dyDescent="0.25">
      <c r="A584">
        <v>289</v>
      </c>
      <c r="B584">
        <v>3998</v>
      </c>
      <c r="C584" t="s">
        <v>1259</v>
      </c>
      <c r="D584" t="s">
        <v>157</v>
      </c>
      <c r="E584" t="s">
        <v>83</v>
      </c>
      <c r="F584" t="s">
        <v>1260</v>
      </c>
      <c r="G584" t="str">
        <f>"201410004000"</f>
        <v>201410004000</v>
      </c>
      <c r="H584">
        <v>682</v>
      </c>
      <c r="I584">
        <v>0</v>
      </c>
      <c r="J584">
        <v>0</v>
      </c>
      <c r="K584">
        <v>0</v>
      </c>
      <c r="L584">
        <v>0</v>
      </c>
      <c r="M584">
        <v>0</v>
      </c>
      <c r="N584">
        <v>30</v>
      </c>
      <c r="O584">
        <v>0</v>
      </c>
      <c r="P584">
        <v>0</v>
      </c>
      <c r="Q584">
        <v>0</v>
      </c>
      <c r="R584">
        <v>0</v>
      </c>
      <c r="S584">
        <v>0</v>
      </c>
      <c r="T584">
        <v>0</v>
      </c>
      <c r="U584">
        <v>0</v>
      </c>
      <c r="V584">
        <v>0</v>
      </c>
      <c r="X584">
        <v>0</v>
      </c>
      <c r="Y584">
        <v>0</v>
      </c>
      <c r="Z584">
        <v>0</v>
      </c>
      <c r="AA584">
        <v>0</v>
      </c>
      <c r="AB584">
        <v>712</v>
      </c>
    </row>
    <row r="585" spans="1:28" x14ac:dyDescent="0.25">
      <c r="H585" t="s">
        <v>457</v>
      </c>
    </row>
    <row r="586" spans="1:28" x14ac:dyDescent="0.25">
      <c r="A586">
        <v>290</v>
      </c>
      <c r="B586">
        <v>3626</v>
      </c>
      <c r="C586" t="s">
        <v>1261</v>
      </c>
      <c r="D586" t="s">
        <v>40</v>
      </c>
      <c r="E586" t="s">
        <v>288</v>
      </c>
      <c r="F586" t="s">
        <v>1262</v>
      </c>
      <c r="G586" t="str">
        <f>"00221272"</f>
        <v>00221272</v>
      </c>
      <c r="H586" t="s">
        <v>654</v>
      </c>
      <c r="I586">
        <v>0</v>
      </c>
      <c r="J586">
        <v>0</v>
      </c>
      <c r="K586">
        <v>0</v>
      </c>
      <c r="L586">
        <v>0</v>
      </c>
      <c r="M586">
        <v>0</v>
      </c>
      <c r="N586">
        <v>0</v>
      </c>
      <c r="O586">
        <v>0</v>
      </c>
      <c r="P586">
        <v>0</v>
      </c>
      <c r="Q586">
        <v>0</v>
      </c>
      <c r="R586">
        <v>0</v>
      </c>
      <c r="S586">
        <v>0</v>
      </c>
      <c r="T586">
        <v>0</v>
      </c>
      <c r="U586">
        <v>0</v>
      </c>
      <c r="V586">
        <v>0</v>
      </c>
      <c r="X586">
        <v>0</v>
      </c>
      <c r="Y586">
        <v>0</v>
      </c>
      <c r="Z586">
        <v>0</v>
      </c>
      <c r="AA586">
        <v>0</v>
      </c>
      <c r="AB586" t="s">
        <v>654</v>
      </c>
    </row>
    <row r="587" spans="1:28" x14ac:dyDescent="0.25">
      <c r="H587" t="s">
        <v>1263</v>
      </c>
    </row>
    <row r="588" spans="1:28" x14ac:dyDescent="0.25">
      <c r="A588">
        <v>291</v>
      </c>
      <c r="B588">
        <v>553</v>
      </c>
      <c r="C588" t="s">
        <v>1264</v>
      </c>
      <c r="D588" t="s">
        <v>29</v>
      </c>
      <c r="E588" t="s">
        <v>34</v>
      </c>
      <c r="F588" t="s">
        <v>1265</v>
      </c>
      <c r="G588" t="str">
        <f>"201409004333"</f>
        <v>201409004333</v>
      </c>
      <c r="H588" t="s">
        <v>1266</v>
      </c>
      <c r="I588">
        <v>0</v>
      </c>
      <c r="J588">
        <v>0</v>
      </c>
      <c r="K588">
        <v>0</v>
      </c>
      <c r="L588">
        <v>0</v>
      </c>
      <c r="M588">
        <v>0</v>
      </c>
      <c r="N588">
        <v>30</v>
      </c>
      <c r="O588">
        <v>0</v>
      </c>
      <c r="P588">
        <v>0</v>
      </c>
      <c r="Q588">
        <v>0</v>
      </c>
      <c r="R588">
        <v>0</v>
      </c>
      <c r="S588">
        <v>0</v>
      </c>
      <c r="T588">
        <v>0</v>
      </c>
      <c r="U588">
        <v>0</v>
      </c>
      <c r="V588">
        <v>6</v>
      </c>
      <c r="W588">
        <v>1246</v>
      </c>
      <c r="X588">
        <v>0</v>
      </c>
      <c r="Y588">
        <v>0</v>
      </c>
      <c r="Z588">
        <v>0</v>
      </c>
      <c r="AA588">
        <v>0</v>
      </c>
      <c r="AB588" t="s">
        <v>1267</v>
      </c>
    </row>
    <row r="589" spans="1:28" x14ac:dyDescent="0.25">
      <c r="H589">
        <v>1246</v>
      </c>
    </row>
    <row r="590" spans="1:28" x14ac:dyDescent="0.25">
      <c r="A590">
        <v>292</v>
      </c>
      <c r="B590">
        <v>5483</v>
      </c>
      <c r="C590" t="s">
        <v>1268</v>
      </c>
      <c r="D590" t="s">
        <v>1269</v>
      </c>
      <c r="E590" t="s">
        <v>256</v>
      </c>
      <c r="F590" t="s">
        <v>1270</v>
      </c>
      <c r="G590" t="str">
        <f>"00338566"</f>
        <v>00338566</v>
      </c>
      <c r="H590" t="s">
        <v>1266</v>
      </c>
      <c r="I590">
        <v>0</v>
      </c>
      <c r="J590">
        <v>0</v>
      </c>
      <c r="K590">
        <v>0</v>
      </c>
      <c r="L590">
        <v>0</v>
      </c>
      <c r="M590">
        <v>0</v>
      </c>
      <c r="N590">
        <v>30</v>
      </c>
      <c r="O590">
        <v>0</v>
      </c>
      <c r="P590">
        <v>0</v>
      </c>
      <c r="Q590">
        <v>0</v>
      </c>
      <c r="R590">
        <v>0</v>
      </c>
      <c r="S590">
        <v>0</v>
      </c>
      <c r="T590">
        <v>0</v>
      </c>
      <c r="U590">
        <v>0</v>
      </c>
      <c r="V590">
        <v>0</v>
      </c>
      <c r="X590">
        <v>0</v>
      </c>
      <c r="Y590">
        <v>0</v>
      </c>
      <c r="Z590">
        <v>0</v>
      </c>
      <c r="AA590">
        <v>0</v>
      </c>
      <c r="AB590" t="s">
        <v>1267</v>
      </c>
    </row>
    <row r="591" spans="1:28" x14ac:dyDescent="0.25">
      <c r="H591" t="s">
        <v>1271</v>
      </c>
    </row>
    <row r="592" spans="1:28" x14ac:dyDescent="0.25">
      <c r="A592">
        <v>293</v>
      </c>
      <c r="B592">
        <v>4718</v>
      </c>
      <c r="C592" t="s">
        <v>1272</v>
      </c>
      <c r="D592" t="s">
        <v>34</v>
      </c>
      <c r="E592" t="s">
        <v>40</v>
      </c>
      <c r="F592" t="s">
        <v>1273</v>
      </c>
      <c r="G592" t="str">
        <f>"201504005210"</f>
        <v>201504005210</v>
      </c>
      <c r="H592">
        <v>660</v>
      </c>
      <c r="I592">
        <v>0</v>
      </c>
      <c r="J592">
        <v>0</v>
      </c>
      <c r="K592">
        <v>0</v>
      </c>
      <c r="L592">
        <v>0</v>
      </c>
      <c r="M592">
        <v>0</v>
      </c>
      <c r="N592">
        <v>50</v>
      </c>
      <c r="O592">
        <v>0</v>
      </c>
      <c r="P592">
        <v>0</v>
      </c>
      <c r="Q592">
        <v>0</v>
      </c>
      <c r="R592">
        <v>0</v>
      </c>
      <c r="S592">
        <v>0</v>
      </c>
      <c r="T592">
        <v>0</v>
      </c>
      <c r="U592">
        <v>0</v>
      </c>
      <c r="V592">
        <v>0</v>
      </c>
      <c r="X592">
        <v>0</v>
      </c>
      <c r="Y592">
        <v>0</v>
      </c>
      <c r="Z592">
        <v>0</v>
      </c>
      <c r="AA592">
        <v>0</v>
      </c>
      <c r="AB592">
        <v>710</v>
      </c>
    </row>
    <row r="593" spans="1:28" x14ac:dyDescent="0.25">
      <c r="H593" t="s">
        <v>1274</v>
      </c>
    </row>
    <row r="594" spans="1:28" x14ac:dyDescent="0.25">
      <c r="A594">
        <v>294</v>
      </c>
      <c r="B594">
        <v>4207</v>
      </c>
      <c r="C594" t="s">
        <v>1275</v>
      </c>
      <c r="D594" t="s">
        <v>83</v>
      </c>
      <c r="E594" t="s">
        <v>467</v>
      </c>
      <c r="F594" t="s">
        <v>1276</v>
      </c>
      <c r="G594" t="str">
        <f>"00360678"</f>
        <v>00360678</v>
      </c>
      <c r="H594" t="s">
        <v>1277</v>
      </c>
      <c r="I594">
        <v>0</v>
      </c>
      <c r="J594">
        <v>0</v>
      </c>
      <c r="K594">
        <v>0</v>
      </c>
      <c r="L594">
        <v>0</v>
      </c>
      <c r="M594">
        <v>0</v>
      </c>
      <c r="N594">
        <v>30</v>
      </c>
      <c r="O594">
        <v>0</v>
      </c>
      <c r="P594">
        <v>0</v>
      </c>
      <c r="Q594">
        <v>0</v>
      </c>
      <c r="R594">
        <v>0</v>
      </c>
      <c r="S594">
        <v>0</v>
      </c>
      <c r="T594">
        <v>0</v>
      </c>
      <c r="U594">
        <v>0</v>
      </c>
      <c r="V594">
        <v>0</v>
      </c>
      <c r="X594">
        <v>2</v>
      </c>
      <c r="Y594">
        <v>0</v>
      </c>
      <c r="Z594">
        <v>0</v>
      </c>
      <c r="AA594">
        <v>0</v>
      </c>
      <c r="AB594" t="s">
        <v>1278</v>
      </c>
    </row>
    <row r="595" spans="1:28" x14ac:dyDescent="0.25">
      <c r="H595" t="s">
        <v>1279</v>
      </c>
    </row>
    <row r="596" spans="1:28" x14ac:dyDescent="0.25">
      <c r="A596">
        <v>295</v>
      </c>
      <c r="B596">
        <v>1642</v>
      </c>
      <c r="C596" t="s">
        <v>1280</v>
      </c>
      <c r="D596" t="s">
        <v>40</v>
      </c>
      <c r="E596" t="s">
        <v>1212</v>
      </c>
      <c r="F596" t="s">
        <v>1281</v>
      </c>
      <c r="G596" t="str">
        <f>"00224843"</f>
        <v>00224843</v>
      </c>
      <c r="H596" t="s">
        <v>1277</v>
      </c>
      <c r="I596">
        <v>0</v>
      </c>
      <c r="J596">
        <v>0</v>
      </c>
      <c r="K596">
        <v>0</v>
      </c>
      <c r="L596">
        <v>0</v>
      </c>
      <c r="M596">
        <v>0</v>
      </c>
      <c r="N596">
        <v>30</v>
      </c>
      <c r="O596">
        <v>0</v>
      </c>
      <c r="P596">
        <v>0</v>
      </c>
      <c r="Q596">
        <v>0</v>
      </c>
      <c r="R596">
        <v>0</v>
      </c>
      <c r="S596">
        <v>0</v>
      </c>
      <c r="T596">
        <v>0</v>
      </c>
      <c r="U596">
        <v>0</v>
      </c>
      <c r="V596">
        <v>0</v>
      </c>
      <c r="X596">
        <v>0</v>
      </c>
      <c r="Y596">
        <v>0</v>
      </c>
      <c r="Z596">
        <v>0</v>
      </c>
      <c r="AA596">
        <v>0</v>
      </c>
      <c r="AB596" t="s">
        <v>1278</v>
      </c>
    </row>
    <row r="597" spans="1:28" x14ac:dyDescent="0.25">
      <c r="H597" t="s">
        <v>1282</v>
      </c>
    </row>
    <row r="598" spans="1:28" x14ac:dyDescent="0.25">
      <c r="A598">
        <v>296</v>
      </c>
      <c r="B598">
        <v>4426</v>
      </c>
      <c r="C598" t="s">
        <v>1283</v>
      </c>
      <c r="D598" t="s">
        <v>129</v>
      </c>
      <c r="E598" t="s">
        <v>1284</v>
      </c>
      <c r="F598" t="s">
        <v>1285</v>
      </c>
      <c r="G598" t="str">
        <f>"00159626"</f>
        <v>00159626</v>
      </c>
      <c r="H598" t="s">
        <v>1277</v>
      </c>
      <c r="I598">
        <v>0</v>
      </c>
      <c r="J598">
        <v>0</v>
      </c>
      <c r="K598">
        <v>0</v>
      </c>
      <c r="L598">
        <v>0</v>
      </c>
      <c r="M598">
        <v>0</v>
      </c>
      <c r="N598">
        <v>30</v>
      </c>
      <c r="O598">
        <v>0</v>
      </c>
      <c r="P598">
        <v>0</v>
      </c>
      <c r="Q598">
        <v>0</v>
      </c>
      <c r="R598">
        <v>0</v>
      </c>
      <c r="S598">
        <v>0</v>
      </c>
      <c r="T598">
        <v>0</v>
      </c>
      <c r="U598">
        <v>0</v>
      </c>
      <c r="V598">
        <v>0</v>
      </c>
      <c r="X598">
        <v>0</v>
      </c>
      <c r="Y598">
        <v>0</v>
      </c>
      <c r="Z598">
        <v>0</v>
      </c>
      <c r="AA598">
        <v>0</v>
      </c>
      <c r="AB598" t="s">
        <v>1278</v>
      </c>
    </row>
    <row r="599" spans="1:28" x14ac:dyDescent="0.25">
      <c r="H599" t="s">
        <v>1286</v>
      </c>
    </row>
    <row r="600" spans="1:28" x14ac:dyDescent="0.25">
      <c r="A600">
        <v>297</v>
      </c>
      <c r="B600">
        <v>527</v>
      </c>
      <c r="C600" t="s">
        <v>988</v>
      </c>
      <c r="D600" t="s">
        <v>279</v>
      </c>
      <c r="E600" t="s">
        <v>135</v>
      </c>
      <c r="F600" t="s">
        <v>1287</v>
      </c>
      <c r="G600" t="str">
        <f>"00289384"</f>
        <v>00289384</v>
      </c>
      <c r="H600" t="s">
        <v>1277</v>
      </c>
      <c r="I600">
        <v>0</v>
      </c>
      <c r="J600">
        <v>0</v>
      </c>
      <c r="K600">
        <v>0</v>
      </c>
      <c r="L600">
        <v>0</v>
      </c>
      <c r="M600">
        <v>0</v>
      </c>
      <c r="N600">
        <v>30</v>
      </c>
      <c r="O600">
        <v>0</v>
      </c>
      <c r="P600">
        <v>0</v>
      </c>
      <c r="Q600">
        <v>0</v>
      </c>
      <c r="R600">
        <v>0</v>
      </c>
      <c r="S600">
        <v>0</v>
      </c>
      <c r="T600">
        <v>0</v>
      </c>
      <c r="U600">
        <v>0</v>
      </c>
      <c r="V600">
        <v>0</v>
      </c>
      <c r="X600">
        <v>0</v>
      </c>
      <c r="Y600">
        <v>0</v>
      </c>
      <c r="Z600">
        <v>0</v>
      </c>
      <c r="AA600">
        <v>0</v>
      </c>
      <c r="AB600" t="s">
        <v>1278</v>
      </c>
    </row>
    <row r="601" spans="1:28" x14ac:dyDescent="0.25">
      <c r="H601" t="s">
        <v>1288</v>
      </c>
    </row>
    <row r="602" spans="1:28" x14ac:dyDescent="0.25">
      <c r="A602">
        <v>298</v>
      </c>
      <c r="B602">
        <v>881</v>
      </c>
      <c r="C602" t="s">
        <v>1289</v>
      </c>
      <c r="D602" t="s">
        <v>40</v>
      </c>
      <c r="E602" t="s">
        <v>83</v>
      </c>
      <c r="F602" t="s">
        <v>1290</v>
      </c>
      <c r="G602" t="str">
        <f>"201406008284"</f>
        <v>201406008284</v>
      </c>
      <c r="H602" t="s">
        <v>1291</v>
      </c>
      <c r="I602">
        <v>0</v>
      </c>
      <c r="J602">
        <v>0</v>
      </c>
      <c r="K602">
        <v>0</v>
      </c>
      <c r="L602">
        <v>0</v>
      </c>
      <c r="M602">
        <v>0</v>
      </c>
      <c r="N602">
        <v>70</v>
      </c>
      <c r="O602">
        <v>0</v>
      </c>
      <c r="P602">
        <v>0</v>
      </c>
      <c r="Q602">
        <v>0</v>
      </c>
      <c r="R602">
        <v>0</v>
      </c>
      <c r="S602">
        <v>0</v>
      </c>
      <c r="T602">
        <v>0</v>
      </c>
      <c r="U602">
        <v>0</v>
      </c>
      <c r="V602">
        <v>0</v>
      </c>
      <c r="X602">
        <v>0</v>
      </c>
      <c r="Y602">
        <v>0</v>
      </c>
      <c r="Z602">
        <v>0</v>
      </c>
      <c r="AA602">
        <v>0</v>
      </c>
      <c r="AB602" t="s">
        <v>1292</v>
      </c>
    </row>
    <row r="603" spans="1:28" x14ac:dyDescent="0.25">
      <c r="H603" t="s">
        <v>1293</v>
      </c>
    </row>
    <row r="604" spans="1:28" x14ac:dyDescent="0.25">
      <c r="A604">
        <v>299</v>
      </c>
      <c r="B604">
        <v>5519</v>
      </c>
      <c r="C604" t="s">
        <v>1294</v>
      </c>
      <c r="D604" t="s">
        <v>40</v>
      </c>
      <c r="E604" t="s">
        <v>29</v>
      </c>
      <c r="F604" t="s">
        <v>1295</v>
      </c>
      <c r="G604" t="str">
        <f>"00183040"</f>
        <v>00183040</v>
      </c>
      <c r="H604" t="s">
        <v>818</v>
      </c>
      <c r="I604">
        <v>0</v>
      </c>
      <c r="J604">
        <v>0</v>
      </c>
      <c r="K604">
        <v>0</v>
      </c>
      <c r="L604">
        <v>0</v>
      </c>
      <c r="M604">
        <v>0</v>
      </c>
      <c r="N604">
        <v>0</v>
      </c>
      <c r="O604">
        <v>0</v>
      </c>
      <c r="P604">
        <v>0</v>
      </c>
      <c r="Q604">
        <v>0</v>
      </c>
      <c r="R604">
        <v>0</v>
      </c>
      <c r="S604">
        <v>0</v>
      </c>
      <c r="T604">
        <v>0</v>
      </c>
      <c r="U604">
        <v>0</v>
      </c>
      <c r="V604">
        <v>0</v>
      </c>
      <c r="X604">
        <v>0</v>
      </c>
      <c r="Y604">
        <v>0</v>
      </c>
      <c r="Z604">
        <v>0</v>
      </c>
      <c r="AA604">
        <v>0</v>
      </c>
      <c r="AB604" t="s">
        <v>818</v>
      </c>
    </row>
    <row r="605" spans="1:28" x14ac:dyDescent="0.25">
      <c r="H605" t="s">
        <v>905</v>
      </c>
    </row>
    <row r="606" spans="1:28" x14ac:dyDescent="0.25">
      <c r="A606">
        <v>300</v>
      </c>
      <c r="B606">
        <v>3404</v>
      </c>
      <c r="C606" t="s">
        <v>1296</v>
      </c>
      <c r="D606" t="s">
        <v>34</v>
      </c>
      <c r="E606" t="s">
        <v>24</v>
      </c>
      <c r="F606" t="s">
        <v>1297</v>
      </c>
      <c r="G606" t="str">
        <f>"201402003500"</f>
        <v>201402003500</v>
      </c>
      <c r="H606" t="s">
        <v>102</v>
      </c>
      <c r="I606">
        <v>0</v>
      </c>
      <c r="J606">
        <v>0</v>
      </c>
      <c r="K606">
        <v>0</v>
      </c>
      <c r="L606">
        <v>0</v>
      </c>
      <c r="M606">
        <v>0</v>
      </c>
      <c r="N606">
        <v>30</v>
      </c>
      <c r="O606">
        <v>0</v>
      </c>
      <c r="P606">
        <v>30</v>
      </c>
      <c r="Q606">
        <v>0</v>
      </c>
      <c r="R606">
        <v>0</v>
      </c>
      <c r="S606">
        <v>0</v>
      </c>
      <c r="T606">
        <v>0</v>
      </c>
      <c r="U606">
        <v>0</v>
      </c>
      <c r="V606">
        <v>0</v>
      </c>
      <c r="X606">
        <v>0</v>
      </c>
      <c r="Y606">
        <v>0</v>
      </c>
      <c r="Z606">
        <v>0</v>
      </c>
      <c r="AA606">
        <v>0</v>
      </c>
      <c r="AB606" t="s">
        <v>1298</v>
      </c>
    </row>
    <row r="607" spans="1:28" x14ac:dyDescent="0.25">
      <c r="H607" t="s">
        <v>1299</v>
      </c>
    </row>
    <row r="608" spans="1:28" x14ac:dyDescent="0.25">
      <c r="A608">
        <v>301</v>
      </c>
      <c r="B608">
        <v>3475</v>
      </c>
      <c r="C608" t="s">
        <v>1300</v>
      </c>
      <c r="D608" t="s">
        <v>34</v>
      </c>
      <c r="E608" t="s">
        <v>83</v>
      </c>
      <c r="F608" t="s">
        <v>1301</v>
      </c>
      <c r="G608" t="str">
        <f>"201410004349"</f>
        <v>201410004349</v>
      </c>
      <c r="H608" t="s">
        <v>767</v>
      </c>
      <c r="I608">
        <v>0</v>
      </c>
      <c r="J608">
        <v>0</v>
      </c>
      <c r="K608">
        <v>0</v>
      </c>
      <c r="L608">
        <v>0</v>
      </c>
      <c r="M608">
        <v>0</v>
      </c>
      <c r="N608">
        <v>30</v>
      </c>
      <c r="O608">
        <v>0</v>
      </c>
      <c r="P608">
        <v>0</v>
      </c>
      <c r="Q608">
        <v>0</v>
      </c>
      <c r="R608">
        <v>0</v>
      </c>
      <c r="S608">
        <v>0</v>
      </c>
      <c r="T608">
        <v>0</v>
      </c>
      <c r="U608">
        <v>0</v>
      </c>
      <c r="V608">
        <v>0</v>
      </c>
      <c r="X608">
        <v>0</v>
      </c>
      <c r="Y608">
        <v>0</v>
      </c>
      <c r="Z608">
        <v>0</v>
      </c>
      <c r="AA608">
        <v>0</v>
      </c>
      <c r="AB608" t="s">
        <v>1302</v>
      </c>
    </row>
    <row r="609" spans="1:28" x14ac:dyDescent="0.25">
      <c r="H609" t="s">
        <v>1303</v>
      </c>
    </row>
    <row r="610" spans="1:28" x14ac:dyDescent="0.25">
      <c r="A610">
        <v>302</v>
      </c>
      <c r="B610">
        <v>1452</v>
      </c>
      <c r="C610" t="s">
        <v>782</v>
      </c>
      <c r="D610" t="s">
        <v>24</v>
      </c>
      <c r="E610" t="s">
        <v>359</v>
      </c>
      <c r="F610" t="s">
        <v>1304</v>
      </c>
      <c r="G610" t="str">
        <f>"00297197"</f>
        <v>00297197</v>
      </c>
      <c r="H610" t="s">
        <v>1305</v>
      </c>
      <c r="I610">
        <v>0</v>
      </c>
      <c r="J610">
        <v>0</v>
      </c>
      <c r="K610">
        <v>0</v>
      </c>
      <c r="L610">
        <v>0</v>
      </c>
      <c r="M610">
        <v>0</v>
      </c>
      <c r="N610">
        <v>30</v>
      </c>
      <c r="O610">
        <v>0</v>
      </c>
      <c r="P610">
        <v>0</v>
      </c>
      <c r="Q610">
        <v>0</v>
      </c>
      <c r="R610">
        <v>0</v>
      </c>
      <c r="S610">
        <v>0</v>
      </c>
      <c r="T610">
        <v>0</v>
      </c>
      <c r="U610">
        <v>0</v>
      </c>
      <c r="V610">
        <v>0</v>
      </c>
      <c r="X610">
        <v>0</v>
      </c>
      <c r="Y610">
        <v>0</v>
      </c>
      <c r="Z610">
        <v>0</v>
      </c>
      <c r="AA610">
        <v>0</v>
      </c>
      <c r="AB610" t="s">
        <v>1306</v>
      </c>
    </row>
    <row r="611" spans="1:28" x14ac:dyDescent="0.25">
      <c r="H611" t="s">
        <v>1307</v>
      </c>
    </row>
    <row r="612" spans="1:28" x14ac:dyDescent="0.25">
      <c r="A612">
        <v>303</v>
      </c>
      <c r="B612">
        <v>4073</v>
      </c>
      <c r="C612" t="s">
        <v>1308</v>
      </c>
      <c r="D612" t="s">
        <v>28</v>
      </c>
      <c r="E612" t="s">
        <v>63</v>
      </c>
      <c r="F612" t="s">
        <v>1309</v>
      </c>
      <c r="G612" t="str">
        <f>"00359933"</f>
        <v>00359933</v>
      </c>
      <c r="H612" t="s">
        <v>266</v>
      </c>
      <c r="I612">
        <v>0</v>
      </c>
      <c r="J612">
        <v>0</v>
      </c>
      <c r="K612">
        <v>0</v>
      </c>
      <c r="L612">
        <v>0</v>
      </c>
      <c r="M612">
        <v>0</v>
      </c>
      <c r="N612">
        <v>0</v>
      </c>
      <c r="O612">
        <v>0</v>
      </c>
      <c r="P612">
        <v>0</v>
      </c>
      <c r="Q612">
        <v>0</v>
      </c>
      <c r="R612">
        <v>0</v>
      </c>
      <c r="S612">
        <v>0</v>
      </c>
      <c r="T612">
        <v>0</v>
      </c>
      <c r="U612">
        <v>0</v>
      </c>
      <c r="V612">
        <v>6</v>
      </c>
      <c r="W612">
        <v>1246</v>
      </c>
      <c r="X612">
        <v>0</v>
      </c>
      <c r="Y612">
        <v>0</v>
      </c>
      <c r="Z612">
        <v>0</v>
      </c>
      <c r="AA612">
        <v>0</v>
      </c>
      <c r="AB612" t="s">
        <v>266</v>
      </c>
    </row>
    <row r="613" spans="1:28" x14ac:dyDescent="0.25">
      <c r="H613">
        <v>1246</v>
      </c>
    </row>
    <row r="614" spans="1:28" x14ac:dyDescent="0.25">
      <c r="A614">
        <v>304</v>
      </c>
      <c r="B614">
        <v>2821</v>
      </c>
      <c r="C614" t="s">
        <v>1310</v>
      </c>
      <c r="D614" t="s">
        <v>34</v>
      </c>
      <c r="E614" t="s">
        <v>24</v>
      </c>
      <c r="F614" t="s">
        <v>1311</v>
      </c>
      <c r="G614" t="str">
        <f>"201412005194"</f>
        <v>201412005194</v>
      </c>
      <c r="H614" t="s">
        <v>894</v>
      </c>
      <c r="I614">
        <v>0</v>
      </c>
      <c r="J614">
        <v>0</v>
      </c>
      <c r="K614">
        <v>0</v>
      </c>
      <c r="L614">
        <v>0</v>
      </c>
      <c r="M614">
        <v>0</v>
      </c>
      <c r="N614">
        <v>30</v>
      </c>
      <c r="O614">
        <v>0</v>
      </c>
      <c r="P614">
        <v>0</v>
      </c>
      <c r="Q614">
        <v>0</v>
      </c>
      <c r="R614">
        <v>0</v>
      </c>
      <c r="S614">
        <v>0</v>
      </c>
      <c r="T614">
        <v>0</v>
      </c>
      <c r="U614">
        <v>0</v>
      </c>
      <c r="V614">
        <v>0</v>
      </c>
      <c r="X614">
        <v>1</v>
      </c>
      <c r="Y614">
        <v>0</v>
      </c>
      <c r="Z614">
        <v>0</v>
      </c>
      <c r="AA614">
        <v>0</v>
      </c>
      <c r="AB614" t="s">
        <v>1312</v>
      </c>
    </row>
    <row r="615" spans="1:28" x14ac:dyDescent="0.25">
      <c r="H615" t="s">
        <v>1313</v>
      </c>
    </row>
    <row r="616" spans="1:28" x14ac:dyDescent="0.25">
      <c r="A616">
        <v>305</v>
      </c>
      <c r="B616">
        <v>5344</v>
      </c>
      <c r="C616" t="s">
        <v>1314</v>
      </c>
      <c r="D616" t="s">
        <v>157</v>
      </c>
      <c r="E616" t="s">
        <v>82</v>
      </c>
      <c r="F616" t="s">
        <v>1315</v>
      </c>
      <c r="G616" t="str">
        <f>"00367642"</f>
        <v>00367642</v>
      </c>
      <c r="H616" t="s">
        <v>42</v>
      </c>
      <c r="I616">
        <v>0</v>
      </c>
      <c r="J616">
        <v>0</v>
      </c>
      <c r="K616">
        <v>0</v>
      </c>
      <c r="L616">
        <v>0</v>
      </c>
      <c r="M616">
        <v>0</v>
      </c>
      <c r="N616">
        <v>0</v>
      </c>
      <c r="O616">
        <v>0</v>
      </c>
      <c r="P616">
        <v>0</v>
      </c>
      <c r="Q616">
        <v>0</v>
      </c>
      <c r="R616">
        <v>0</v>
      </c>
      <c r="S616">
        <v>0</v>
      </c>
      <c r="T616">
        <v>0</v>
      </c>
      <c r="U616">
        <v>0</v>
      </c>
      <c r="V616">
        <v>0</v>
      </c>
      <c r="X616">
        <v>0</v>
      </c>
      <c r="Y616">
        <v>0</v>
      </c>
      <c r="Z616">
        <v>0</v>
      </c>
      <c r="AA616">
        <v>0</v>
      </c>
      <c r="AB616" t="s">
        <v>42</v>
      </c>
    </row>
    <row r="617" spans="1:28" x14ac:dyDescent="0.25">
      <c r="H617" t="s">
        <v>1316</v>
      </c>
    </row>
    <row r="618" spans="1:28" x14ac:dyDescent="0.25">
      <c r="A618">
        <v>306</v>
      </c>
      <c r="B618">
        <v>3171</v>
      </c>
      <c r="C618" t="s">
        <v>1317</v>
      </c>
      <c r="D618" t="s">
        <v>571</v>
      </c>
      <c r="E618" t="s">
        <v>227</v>
      </c>
      <c r="F618" t="s">
        <v>1318</v>
      </c>
      <c r="G618" t="str">
        <f>"00009026"</f>
        <v>00009026</v>
      </c>
      <c r="H618" t="s">
        <v>979</v>
      </c>
      <c r="I618">
        <v>0</v>
      </c>
      <c r="J618">
        <v>0</v>
      </c>
      <c r="K618">
        <v>0</v>
      </c>
      <c r="L618">
        <v>0</v>
      </c>
      <c r="M618">
        <v>0</v>
      </c>
      <c r="N618">
        <v>30</v>
      </c>
      <c r="O618">
        <v>0</v>
      </c>
      <c r="P618">
        <v>0</v>
      </c>
      <c r="Q618">
        <v>0</v>
      </c>
      <c r="R618">
        <v>0</v>
      </c>
      <c r="S618">
        <v>0</v>
      </c>
      <c r="T618">
        <v>0</v>
      </c>
      <c r="U618">
        <v>0</v>
      </c>
      <c r="V618">
        <v>0</v>
      </c>
      <c r="X618">
        <v>0</v>
      </c>
      <c r="Y618">
        <v>0</v>
      </c>
      <c r="Z618">
        <v>0</v>
      </c>
      <c r="AA618">
        <v>0</v>
      </c>
      <c r="AB618" t="s">
        <v>1319</v>
      </c>
    </row>
    <row r="619" spans="1:28" x14ac:dyDescent="0.25">
      <c r="H619" t="s">
        <v>1320</v>
      </c>
    </row>
    <row r="620" spans="1:28" x14ac:dyDescent="0.25">
      <c r="A620">
        <v>307</v>
      </c>
      <c r="B620">
        <v>2890</v>
      </c>
      <c r="C620" t="s">
        <v>1321</v>
      </c>
      <c r="D620" t="s">
        <v>34</v>
      </c>
      <c r="E620" t="s">
        <v>135</v>
      </c>
      <c r="F620" t="s">
        <v>1322</v>
      </c>
      <c r="G620" t="str">
        <f>"00305113"</f>
        <v>00305113</v>
      </c>
      <c r="H620" t="s">
        <v>979</v>
      </c>
      <c r="I620">
        <v>0</v>
      </c>
      <c r="J620">
        <v>0</v>
      </c>
      <c r="K620">
        <v>0</v>
      </c>
      <c r="L620">
        <v>0</v>
      </c>
      <c r="M620">
        <v>0</v>
      </c>
      <c r="N620">
        <v>30</v>
      </c>
      <c r="O620">
        <v>0</v>
      </c>
      <c r="P620">
        <v>0</v>
      </c>
      <c r="Q620">
        <v>0</v>
      </c>
      <c r="R620">
        <v>0</v>
      </c>
      <c r="S620">
        <v>0</v>
      </c>
      <c r="T620">
        <v>0</v>
      </c>
      <c r="U620">
        <v>0</v>
      </c>
      <c r="V620">
        <v>0</v>
      </c>
      <c r="X620">
        <v>2</v>
      </c>
      <c r="Y620">
        <v>0</v>
      </c>
      <c r="Z620">
        <v>0</v>
      </c>
      <c r="AA620">
        <v>0</v>
      </c>
      <c r="AB620" t="s">
        <v>1319</v>
      </c>
    </row>
    <row r="621" spans="1:28" x14ac:dyDescent="0.25">
      <c r="H621" t="s">
        <v>1323</v>
      </c>
    </row>
    <row r="622" spans="1:28" x14ac:dyDescent="0.25">
      <c r="A622">
        <v>308</v>
      </c>
      <c r="B622">
        <v>3778</v>
      </c>
      <c r="C622" t="s">
        <v>18</v>
      </c>
      <c r="D622" t="s">
        <v>24</v>
      </c>
      <c r="E622" t="s">
        <v>83</v>
      </c>
      <c r="F622" t="s">
        <v>1324</v>
      </c>
      <c r="G622" t="str">
        <f>"00249632"</f>
        <v>00249632</v>
      </c>
      <c r="H622">
        <v>704</v>
      </c>
      <c r="I622">
        <v>0</v>
      </c>
      <c r="J622">
        <v>0</v>
      </c>
      <c r="K622">
        <v>0</v>
      </c>
      <c r="L622">
        <v>0</v>
      </c>
      <c r="M622">
        <v>0</v>
      </c>
      <c r="N622">
        <v>0</v>
      </c>
      <c r="O622">
        <v>0</v>
      </c>
      <c r="P622">
        <v>0</v>
      </c>
      <c r="Q622">
        <v>0</v>
      </c>
      <c r="R622">
        <v>0</v>
      </c>
      <c r="S622">
        <v>0</v>
      </c>
      <c r="T622">
        <v>0</v>
      </c>
      <c r="U622">
        <v>0</v>
      </c>
      <c r="V622">
        <v>0</v>
      </c>
      <c r="X622">
        <v>0</v>
      </c>
      <c r="Y622">
        <v>0</v>
      </c>
      <c r="Z622">
        <v>0</v>
      </c>
      <c r="AA622">
        <v>0</v>
      </c>
      <c r="AB622">
        <v>704</v>
      </c>
    </row>
    <row r="623" spans="1:28" x14ac:dyDescent="0.25">
      <c r="H623" t="s">
        <v>1325</v>
      </c>
    </row>
    <row r="624" spans="1:28" x14ac:dyDescent="0.25">
      <c r="A624">
        <v>309</v>
      </c>
      <c r="B624">
        <v>5649</v>
      </c>
      <c r="C624" t="s">
        <v>1326</v>
      </c>
      <c r="D624" t="s">
        <v>1212</v>
      </c>
      <c r="E624" t="s">
        <v>157</v>
      </c>
      <c r="F624" t="s">
        <v>1327</v>
      </c>
      <c r="G624" t="str">
        <f>"201412005392"</f>
        <v>201412005392</v>
      </c>
      <c r="H624" t="s">
        <v>1328</v>
      </c>
      <c r="I624">
        <v>0</v>
      </c>
      <c r="J624">
        <v>0</v>
      </c>
      <c r="K624">
        <v>0</v>
      </c>
      <c r="L624">
        <v>0</v>
      </c>
      <c r="M624">
        <v>0</v>
      </c>
      <c r="N624">
        <v>30</v>
      </c>
      <c r="O624">
        <v>0</v>
      </c>
      <c r="P624">
        <v>0</v>
      </c>
      <c r="Q624">
        <v>0</v>
      </c>
      <c r="R624">
        <v>0</v>
      </c>
      <c r="S624">
        <v>0</v>
      </c>
      <c r="T624">
        <v>0</v>
      </c>
      <c r="U624">
        <v>0</v>
      </c>
      <c r="V624">
        <v>0</v>
      </c>
      <c r="X624">
        <v>2</v>
      </c>
      <c r="Y624">
        <v>0</v>
      </c>
      <c r="Z624">
        <v>0</v>
      </c>
      <c r="AA624">
        <v>0</v>
      </c>
      <c r="AB624" t="s">
        <v>1329</v>
      </c>
    </row>
    <row r="625" spans="1:28" x14ac:dyDescent="0.25">
      <c r="H625" t="s">
        <v>1330</v>
      </c>
    </row>
    <row r="626" spans="1:28" x14ac:dyDescent="0.25">
      <c r="A626">
        <v>310</v>
      </c>
      <c r="B626">
        <v>67</v>
      </c>
      <c r="C626" t="s">
        <v>1331</v>
      </c>
      <c r="D626" t="s">
        <v>40</v>
      </c>
      <c r="E626" t="s">
        <v>571</v>
      </c>
      <c r="F626" t="s">
        <v>1332</v>
      </c>
      <c r="G626" t="str">
        <f>"00137683"</f>
        <v>00137683</v>
      </c>
      <c r="H626" t="s">
        <v>1328</v>
      </c>
      <c r="I626">
        <v>0</v>
      </c>
      <c r="J626">
        <v>0</v>
      </c>
      <c r="K626">
        <v>0</v>
      </c>
      <c r="L626">
        <v>0</v>
      </c>
      <c r="M626">
        <v>0</v>
      </c>
      <c r="N626">
        <v>30</v>
      </c>
      <c r="O626">
        <v>0</v>
      </c>
      <c r="P626">
        <v>0</v>
      </c>
      <c r="Q626">
        <v>0</v>
      </c>
      <c r="R626">
        <v>0</v>
      </c>
      <c r="S626">
        <v>0</v>
      </c>
      <c r="T626">
        <v>0</v>
      </c>
      <c r="U626">
        <v>0</v>
      </c>
      <c r="V626">
        <v>6</v>
      </c>
      <c r="W626">
        <v>1246</v>
      </c>
      <c r="X626">
        <v>0</v>
      </c>
      <c r="Y626">
        <v>0</v>
      </c>
      <c r="Z626">
        <v>0</v>
      </c>
      <c r="AA626">
        <v>0</v>
      </c>
      <c r="AB626" t="s">
        <v>1329</v>
      </c>
    </row>
    <row r="627" spans="1:28" x14ac:dyDescent="0.25">
      <c r="H627" t="s">
        <v>1333</v>
      </c>
    </row>
    <row r="628" spans="1:28" x14ac:dyDescent="0.25">
      <c r="A628">
        <v>311</v>
      </c>
      <c r="B628">
        <v>5264</v>
      </c>
      <c r="C628" t="s">
        <v>1334</v>
      </c>
      <c r="D628" t="s">
        <v>29</v>
      </c>
      <c r="E628" t="s">
        <v>228</v>
      </c>
      <c r="F628" t="s">
        <v>1335</v>
      </c>
      <c r="G628" t="str">
        <f>"201409003553"</f>
        <v>201409003553</v>
      </c>
      <c r="H628" t="s">
        <v>519</v>
      </c>
      <c r="I628">
        <v>0</v>
      </c>
      <c r="J628">
        <v>0</v>
      </c>
      <c r="K628">
        <v>0</v>
      </c>
      <c r="L628">
        <v>0</v>
      </c>
      <c r="M628">
        <v>0</v>
      </c>
      <c r="N628">
        <v>0</v>
      </c>
      <c r="O628">
        <v>0</v>
      </c>
      <c r="P628">
        <v>0</v>
      </c>
      <c r="Q628">
        <v>0</v>
      </c>
      <c r="R628">
        <v>0</v>
      </c>
      <c r="S628">
        <v>0</v>
      </c>
      <c r="T628">
        <v>0</v>
      </c>
      <c r="U628">
        <v>0</v>
      </c>
      <c r="V628">
        <v>6</v>
      </c>
      <c r="W628">
        <v>1246</v>
      </c>
      <c r="X628">
        <v>0</v>
      </c>
      <c r="Y628">
        <v>0</v>
      </c>
      <c r="Z628">
        <v>0</v>
      </c>
      <c r="AA628">
        <v>0</v>
      </c>
      <c r="AB628" t="s">
        <v>519</v>
      </c>
    </row>
    <row r="629" spans="1:28" x14ac:dyDescent="0.25">
      <c r="H629" t="s">
        <v>1336</v>
      </c>
    </row>
    <row r="630" spans="1:28" x14ac:dyDescent="0.25">
      <c r="A630">
        <v>312</v>
      </c>
      <c r="B630">
        <v>203</v>
      </c>
      <c r="C630" t="s">
        <v>1337</v>
      </c>
      <c r="D630" t="s">
        <v>288</v>
      </c>
      <c r="E630" t="s">
        <v>83</v>
      </c>
      <c r="F630" t="s">
        <v>1338</v>
      </c>
      <c r="G630" t="str">
        <f>"00237407"</f>
        <v>00237407</v>
      </c>
      <c r="H630">
        <v>671</v>
      </c>
      <c r="I630">
        <v>0</v>
      </c>
      <c r="J630">
        <v>0</v>
      </c>
      <c r="K630">
        <v>0</v>
      </c>
      <c r="L630">
        <v>0</v>
      </c>
      <c r="M630">
        <v>0</v>
      </c>
      <c r="N630">
        <v>30</v>
      </c>
      <c r="O630">
        <v>0</v>
      </c>
      <c r="P630">
        <v>0</v>
      </c>
      <c r="Q630">
        <v>0</v>
      </c>
      <c r="R630">
        <v>0</v>
      </c>
      <c r="S630">
        <v>0</v>
      </c>
      <c r="T630">
        <v>0</v>
      </c>
      <c r="U630">
        <v>0</v>
      </c>
      <c r="V630">
        <v>0</v>
      </c>
      <c r="X630">
        <v>2</v>
      </c>
      <c r="Y630">
        <v>0</v>
      </c>
      <c r="Z630">
        <v>0</v>
      </c>
      <c r="AA630">
        <v>0</v>
      </c>
      <c r="AB630">
        <v>701</v>
      </c>
    </row>
    <row r="631" spans="1:28" x14ac:dyDescent="0.25">
      <c r="H631" t="s">
        <v>1339</v>
      </c>
    </row>
    <row r="632" spans="1:28" x14ac:dyDescent="0.25">
      <c r="A632">
        <v>313</v>
      </c>
      <c r="B632">
        <v>1456</v>
      </c>
      <c r="C632" t="s">
        <v>1340</v>
      </c>
      <c r="D632" t="s">
        <v>15</v>
      </c>
      <c r="E632" t="s">
        <v>288</v>
      </c>
      <c r="F632" t="s">
        <v>1341</v>
      </c>
      <c r="G632" t="str">
        <f>"00216706"</f>
        <v>00216706</v>
      </c>
      <c r="H632">
        <v>550</v>
      </c>
      <c r="I632">
        <v>150</v>
      </c>
      <c r="J632">
        <v>0</v>
      </c>
      <c r="K632">
        <v>0</v>
      </c>
      <c r="L632">
        <v>0</v>
      </c>
      <c r="M632">
        <v>0</v>
      </c>
      <c r="N632">
        <v>0</v>
      </c>
      <c r="O632">
        <v>0</v>
      </c>
      <c r="P632">
        <v>0</v>
      </c>
      <c r="Q632">
        <v>0</v>
      </c>
      <c r="R632">
        <v>0</v>
      </c>
      <c r="S632">
        <v>0</v>
      </c>
      <c r="T632">
        <v>0</v>
      </c>
      <c r="U632">
        <v>0</v>
      </c>
      <c r="V632">
        <v>6</v>
      </c>
      <c r="W632">
        <v>1246</v>
      </c>
      <c r="X632">
        <v>2</v>
      </c>
      <c r="Y632">
        <v>0</v>
      </c>
      <c r="Z632">
        <v>0</v>
      </c>
      <c r="AA632">
        <v>0</v>
      </c>
      <c r="AB632">
        <v>700</v>
      </c>
    </row>
    <row r="633" spans="1:28" x14ac:dyDescent="0.25">
      <c r="H633" t="s">
        <v>1342</v>
      </c>
    </row>
    <row r="634" spans="1:28" x14ac:dyDescent="0.25">
      <c r="A634">
        <v>314</v>
      </c>
      <c r="B634">
        <v>812</v>
      </c>
      <c r="C634" t="s">
        <v>1343</v>
      </c>
      <c r="D634" t="s">
        <v>83</v>
      </c>
      <c r="E634" t="s">
        <v>1344</v>
      </c>
      <c r="F634" t="s">
        <v>1345</v>
      </c>
      <c r="G634" t="str">
        <f>"201412005439"</f>
        <v>201412005439</v>
      </c>
      <c r="H634">
        <v>649</v>
      </c>
      <c r="I634">
        <v>0</v>
      </c>
      <c r="J634">
        <v>0</v>
      </c>
      <c r="K634">
        <v>0</v>
      </c>
      <c r="L634">
        <v>0</v>
      </c>
      <c r="M634">
        <v>0</v>
      </c>
      <c r="N634">
        <v>50</v>
      </c>
      <c r="O634">
        <v>0</v>
      </c>
      <c r="P634">
        <v>0</v>
      </c>
      <c r="Q634">
        <v>0</v>
      </c>
      <c r="R634">
        <v>0</v>
      </c>
      <c r="S634">
        <v>0</v>
      </c>
      <c r="T634">
        <v>0</v>
      </c>
      <c r="U634">
        <v>0</v>
      </c>
      <c r="V634">
        <v>0</v>
      </c>
      <c r="X634">
        <v>2</v>
      </c>
      <c r="Y634">
        <v>0</v>
      </c>
      <c r="Z634">
        <v>0</v>
      </c>
      <c r="AA634">
        <v>0</v>
      </c>
      <c r="AB634">
        <v>699</v>
      </c>
    </row>
    <row r="635" spans="1:28" x14ac:dyDescent="0.25">
      <c r="H635" t="s">
        <v>1346</v>
      </c>
    </row>
    <row r="636" spans="1:28" x14ac:dyDescent="0.25">
      <c r="A636">
        <v>315</v>
      </c>
      <c r="B636">
        <v>1122</v>
      </c>
      <c r="C636" t="s">
        <v>1347</v>
      </c>
      <c r="D636" t="s">
        <v>320</v>
      </c>
      <c r="E636" t="s">
        <v>29</v>
      </c>
      <c r="F636" t="s">
        <v>1348</v>
      </c>
      <c r="G636" t="str">
        <f>"00278859"</f>
        <v>00278859</v>
      </c>
      <c r="H636" t="s">
        <v>1349</v>
      </c>
      <c r="I636">
        <v>0</v>
      </c>
      <c r="J636">
        <v>0</v>
      </c>
      <c r="K636">
        <v>0</v>
      </c>
      <c r="L636">
        <v>0</v>
      </c>
      <c r="M636">
        <v>0</v>
      </c>
      <c r="N636">
        <v>30</v>
      </c>
      <c r="O636">
        <v>0</v>
      </c>
      <c r="P636">
        <v>0</v>
      </c>
      <c r="Q636">
        <v>0</v>
      </c>
      <c r="R636">
        <v>0</v>
      </c>
      <c r="S636">
        <v>0</v>
      </c>
      <c r="T636">
        <v>0</v>
      </c>
      <c r="U636">
        <v>0</v>
      </c>
      <c r="V636">
        <v>0</v>
      </c>
      <c r="X636">
        <v>0</v>
      </c>
      <c r="Y636">
        <v>0</v>
      </c>
      <c r="Z636">
        <v>0</v>
      </c>
      <c r="AA636">
        <v>0</v>
      </c>
      <c r="AB636" t="s">
        <v>1350</v>
      </c>
    </row>
    <row r="637" spans="1:28" x14ac:dyDescent="0.25">
      <c r="H637" t="s">
        <v>1351</v>
      </c>
    </row>
    <row r="638" spans="1:28" x14ac:dyDescent="0.25">
      <c r="A638">
        <v>316</v>
      </c>
      <c r="B638">
        <v>5859</v>
      </c>
      <c r="C638" t="s">
        <v>1352</v>
      </c>
      <c r="D638" t="s">
        <v>83</v>
      </c>
      <c r="E638" t="s">
        <v>28</v>
      </c>
      <c r="F638" t="s">
        <v>1353</v>
      </c>
      <c r="G638" t="str">
        <f>"201410001570"</f>
        <v>201410001570</v>
      </c>
      <c r="H638" t="s">
        <v>1349</v>
      </c>
      <c r="I638">
        <v>0</v>
      </c>
      <c r="J638">
        <v>0</v>
      </c>
      <c r="K638">
        <v>0</v>
      </c>
      <c r="L638">
        <v>0</v>
      </c>
      <c r="M638">
        <v>0</v>
      </c>
      <c r="N638">
        <v>30</v>
      </c>
      <c r="O638">
        <v>0</v>
      </c>
      <c r="P638">
        <v>0</v>
      </c>
      <c r="Q638">
        <v>0</v>
      </c>
      <c r="R638">
        <v>0</v>
      </c>
      <c r="S638">
        <v>0</v>
      </c>
      <c r="T638">
        <v>0</v>
      </c>
      <c r="U638">
        <v>0</v>
      </c>
      <c r="V638">
        <v>0</v>
      </c>
      <c r="X638">
        <v>0</v>
      </c>
      <c r="Y638">
        <v>0</v>
      </c>
      <c r="Z638">
        <v>0</v>
      </c>
      <c r="AA638">
        <v>0</v>
      </c>
      <c r="AB638" t="s">
        <v>1350</v>
      </c>
    </row>
    <row r="639" spans="1:28" x14ac:dyDescent="0.25">
      <c r="H639" t="s">
        <v>1354</v>
      </c>
    </row>
    <row r="640" spans="1:28" x14ac:dyDescent="0.25">
      <c r="A640">
        <v>317</v>
      </c>
      <c r="B640">
        <v>5275</v>
      </c>
      <c r="C640" t="s">
        <v>1355</v>
      </c>
      <c r="D640" t="s">
        <v>1356</v>
      </c>
      <c r="E640" t="s">
        <v>336</v>
      </c>
      <c r="F640" t="s">
        <v>1357</v>
      </c>
      <c r="G640" t="str">
        <f>"201409001370"</f>
        <v>201409001370</v>
      </c>
      <c r="H640" t="s">
        <v>1120</v>
      </c>
      <c r="I640">
        <v>0</v>
      </c>
      <c r="J640">
        <v>0</v>
      </c>
      <c r="K640">
        <v>0</v>
      </c>
      <c r="L640">
        <v>0</v>
      </c>
      <c r="M640">
        <v>0</v>
      </c>
      <c r="N640">
        <v>0</v>
      </c>
      <c r="O640">
        <v>0</v>
      </c>
      <c r="P640">
        <v>0</v>
      </c>
      <c r="Q640">
        <v>0</v>
      </c>
      <c r="R640">
        <v>0</v>
      </c>
      <c r="S640">
        <v>0</v>
      </c>
      <c r="T640">
        <v>0</v>
      </c>
      <c r="U640">
        <v>0</v>
      </c>
      <c r="V640">
        <v>0</v>
      </c>
      <c r="X640">
        <v>0</v>
      </c>
      <c r="Y640">
        <v>0</v>
      </c>
      <c r="Z640">
        <v>0</v>
      </c>
      <c r="AA640">
        <v>0</v>
      </c>
      <c r="AB640" t="s">
        <v>1120</v>
      </c>
    </row>
    <row r="641" spans="1:28" x14ac:dyDescent="0.25">
      <c r="H641" t="s">
        <v>1358</v>
      </c>
    </row>
    <row r="642" spans="1:28" x14ac:dyDescent="0.25">
      <c r="A642">
        <v>318</v>
      </c>
      <c r="B642">
        <v>658</v>
      </c>
      <c r="C642" t="s">
        <v>1359</v>
      </c>
      <c r="D642" t="s">
        <v>320</v>
      </c>
      <c r="E642" t="s">
        <v>83</v>
      </c>
      <c r="F642" t="s">
        <v>1360</v>
      </c>
      <c r="G642" t="str">
        <f>"00295017"</f>
        <v>00295017</v>
      </c>
      <c r="H642" t="s">
        <v>455</v>
      </c>
      <c r="I642">
        <v>0</v>
      </c>
      <c r="J642">
        <v>0</v>
      </c>
      <c r="K642">
        <v>0</v>
      </c>
      <c r="L642">
        <v>0</v>
      </c>
      <c r="M642">
        <v>0</v>
      </c>
      <c r="N642">
        <v>30</v>
      </c>
      <c r="O642">
        <v>0</v>
      </c>
      <c r="P642">
        <v>0</v>
      </c>
      <c r="Q642">
        <v>0</v>
      </c>
      <c r="R642">
        <v>0</v>
      </c>
      <c r="S642">
        <v>0</v>
      </c>
      <c r="T642">
        <v>0</v>
      </c>
      <c r="U642">
        <v>0</v>
      </c>
      <c r="V642">
        <v>0</v>
      </c>
      <c r="X642">
        <v>0</v>
      </c>
      <c r="Y642">
        <v>0</v>
      </c>
      <c r="Z642">
        <v>0</v>
      </c>
      <c r="AA642">
        <v>0</v>
      </c>
      <c r="AB642" t="s">
        <v>1361</v>
      </c>
    </row>
    <row r="643" spans="1:28" x14ac:dyDescent="0.25">
      <c r="H643" t="s">
        <v>1362</v>
      </c>
    </row>
    <row r="644" spans="1:28" x14ac:dyDescent="0.25">
      <c r="A644">
        <v>319</v>
      </c>
      <c r="B644">
        <v>4381</v>
      </c>
      <c r="C644" t="s">
        <v>1363</v>
      </c>
      <c r="D644" t="s">
        <v>371</v>
      </c>
      <c r="E644" t="s">
        <v>28</v>
      </c>
      <c r="F644" t="s">
        <v>1364</v>
      </c>
      <c r="G644" t="str">
        <f>"201409001611"</f>
        <v>201409001611</v>
      </c>
      <c r="H644" t="s">
        <v>1365</v>
      </c>
      <c r="I644">
        <v>0</v>
      </c>
      <c r="J644">
        <v>0</v>
      </c>
      <c r="K644">
        <v>0</v>
      </c>
      <c r="L644">
        <v>0</v>
      </c>
      <c r="M644">
        <v>0</v>
      </c>
      <c r="N644">
        <v>30</v>
      </c>
      <c r="O644">
        <v>0</v>
      </c>
      <c r="P644">
        <v>0</v>
      </c>
      <c r="Q644">
        <v>0</v>
      </c>
      <c r="R644">
        <v>0</v>
      </c>
      <c r="S644">
        <v>0</v>
      </c>
      <c r="T644">
        <v>0</v>
      </c>
      <c r="U644">
        <v>0</v>
      </c>
      <c r="V644">
        <v>0</v>
      </c>
      <c r="X644">
        <v>0</v>
      </c>
      <c r="Y644">
        <v>0</v>
      </c>
      <c r="Z644">
        <v>0</v>
      </c>
      <c r="AA644">
        <v>0</v>
      </c>
      <c r="AB644" t="s">
        <v>1366</v>
      </c>
    </row>
    <row r="645" spans="1:28" x14ac:dyDescent="0.25">
      <c r="H645" t="s">
        <v>1367</v>
      </c>
    </row>
    <row r="646" spans="1:28" x14ac:dyDescent="0.25">
      <c r="A646">
        <v>320</v>
      </c>
      <c r="B646">
        <v>4494</v>
      </c>
      <c r="C646" t="s">
        <v>1368</v>
      </c>
      <c r="D646" t="s">
        <v>83</v>
      </c>
      <c r="E646" t="s">
        <v>24</v>
      </c>
      <c r="F646" t="s">
        <v>1369</v>
      </c>
      <c r="G646" t="str">
        <f>"201410011530"</f>
        <v>201410011530</v>
      </c>
      <c r="H646" t="s">
        <v>1370</v>
      </c>
      <c r="I646">
        <v>0</v>
      </c>
      <c r="J646">
        <v>0</v>
      </c>
      <c r="K646">
        <v>0</v>
      </c>
      <c r="L646">
        <v>0</v>
      </c>
      <c r="M646">
        <v>0</v>
      </c>
      <c r="N646">
        <v>0</v>
      </c>
      <c r="O646">
        <v>0</v>
      </c>
      <c r="P646">
        <v>0</v>
      </c>
      <c r="Q646">
        <v>0</v>
      </c>
      <c r="R646">
        <v>0</v>
      </c>
      <c r="S646">
        <v>0</v>
      </c>
      <c r="T646">
        <v>0</v>
      </c>
      <c r="U646">
        <v>0</v>
      </c>
      <c r="V646">
        <v>0</v>
      </c>
      <c r="X646">
        <v>0</v>
      </c>
      <c r="Y646">
        <v>0</v>
      </c>
      <c r="Z646">
        <v>0</v>
      </c>
      <c r="AA646">
        <v>0</v>
      </c>
      <c r="AB646" t="s">
        <v>1370</v>
      </c>
    </row>
    <row r="647" spans="1:28" x14ac:dyDescent="0.25">
      <c r="H647" t="s">
        <v>1371</v>
      </c>
    </row>
    <row r="648" spans="1:28" x14ac:dyDescent="0.25">
      <c r="A648">
        <v>321</v>
      </c>
      <c r="B648">
        <v>3874</v>
      </c>
      <c r="C648" t="s">
        <v>1372</v>
      </c>
      <c r="D648" t="s">
        <v>123</v>
      </c>
      <c r="E648" t="s">
        <v>29</v>
      </c>
      <c r="F648" t="s">
        <v>1373</v>
      </c>
      <c r="G648" t="str">
        <f>"00305042"</f>
        <v>00305042</v>
      </c>
      <c r="H648" t="s">
        <v>1374</v>
      </c>
      <c r="I648">
        <v>0</v>
      </c>
      <c r="J648">
        <v>0</v>
      </c>
      <c r="K648">
        <v>0</v>
      </c>
      <c r="L648">
        <v>0</v>
      </c>
      <c r="M648">
        <v>0</v>
      </c>
      <c r="N648">
        <v>30</v>
      </c>
      <c r="O648">
        <v>0</v>
      </c>
      <c r="P648">
        <v>0</v>
      </c>
      <c r="Q648">
        <v>0</v>
      </c>
      <c r="R648">
        <v>0</v>
      </c>
      <c r="S648">
        <v>0</v>
      </c>
      <c r="T648">
        <v>0</v>
      </c>
      <c r="U648">
        <v>0</v>
      </c>
      <c r="V648">
        <v>0</v>
      </c>
      <c r="X648">
        <v>0</v>
      </c>
      <c r="Y648">
        <v>0</v>
      </c>
      <c r="Z648">
        <v>0</v>
      </c>
      <c r="AA648">
        <v>0</v>
      </c>
      <c r="AB648" t="s">
        <v>1375</v>
      </c>
    </row>
    <row r="649" spans="1:28" x14ac:dyDescent="0.25">
      <c r="H649" t="s">
        <v>1376</v>
      </c>
    </row>
    <row r="650" spans="1:28" x14ac:dyDescent="0.25">
      <c r="A650">
        <v>322</v>
      </c>
      <c r="B650">
        <v>2945</v>
      </c>
      <c r="C650" t="s">
        <v>1377</v>
      </c>
      <c r="D650" t="s">
        <v>40</v>
      </c>
      <c r="E650" t="s">
        <v>811</v>
      </c>
      <c r="F650" t="s">
        <v>1378</v>
      </c>
      <c r="G650" t="str">
        <f>"00297894"</f>
        <v>00297894</v>
      </c>
      <c r="H650" t="s">
        <v>509</v>
      </c>
      <c r="I650">
        <v>0</v>
      </c>
      <c r="J650">
        <v>0</v>
      </c>
      <c r="K650">
        <v>0</v>
      </c>
      <c r="L650">
        <v>0</v>
      </c>
      <c r="M650">
        <v>0</v>
      </c>
      <c r="N650">
        <v>0</v>
      </c>
      <c r="O650">
        <v>0</v>
      </c>
      <c r="P650">
        <v>0</v>
      </c>
      <c r="Q650">
        <v>0</v>
      </c>
      <c r="R650">
        <v>0</v>
      </c>
      <c r="S650">
        <v>0</v>
      </c>
      <c r="T650">
        <v>0</v>
      </c>
      <c r="U650">
        <v>0</v>
      </c>
      <c r="V650">
        <v>0</v>
      </c>
      <c r="X650">
        <v>0</v>
      </c>
      <c r="Y650">
        <v>0</v>
      </c>
      <c r="Z650">
        <v>0</v>
      </c>
      <c r="AA650">
        <v>0</v>
      </c>
      <c r="AB650" t="s">
        <v>509</v>
      </c>
    </row>
    <row r="651" spans="1:28" x14ac:dyDescent="0.25">
      <c r="H651" t="s">
        <v>1379</v>
      </c>
    </row>
    <row r="652" spans="1:28" x14ac:dyDescent="0.25">
      <c r="A652">
        <v>323</v>
      </c>
      <c r="B652">
        <v>2344</v>
      </c>
      <c r="C652" t="s">
        <v>1380</v>
      </c>
      <c r="D652" t="s">
        <v>135</v>
      </c>
      <c r="E652" t="s">
        <v>50</v>
      </c>
      <c r="F652" t="s">
        <v>1381</v>
      </c>
      <c r="G652" t="str">
        <f>"00160417"</f>
        <v>00160417</v>
      </c>
      <c r="H652" t="s">
        <v>230</v>
      </c>
      <c r="I652">
        <v>0</v>
      </c>
      <c r="J652">
        <v>0</v>
      </c>
      <c r="K652">
        <v>0</v>
      </c>
      <c r="L652">
        <v>0</v>
      </c>
      <c r="M652">
        <v>0</v>
      </c>
      <c r="N652">
        <v>30</v>
      </c>
      <c r="O652">
        <v>0</v>
      </c>
      <c r="P652">
        <v>0</v>
      </c>
      <c r="Q652">
        <v>0</v>
      </c>
      <c r="R652">
        <v>0</v>
      </c>
      <c r="S652">
        <v>0</v>
      </c>
      <c r="T652">
        <v>0</v>
      </c>
      <c r="U652">
        <v>0</v>
      </c>
      <c r="V652">
        <v>0</v>
      </c>
      <c r="X652">
        <v>0</v>
      </c>
      <c r="Y652">
        <v>0</v>
      </c>
      <c r="Z652">
        <v>0</v>
      </c>
      <c r="AA652">
        <v>0</v>
      </c>
      <c r="AB652" t="s">
        <v>1382</v>
      </c>
    </row>
    <row r="653" spans="1:28" x14ac:dyDescent="0.25">
      <c r="H653" t="s">
        <v>1383</v>
      </c>
    </row>
    <row r="654" spans="1:28" x14ac:dyDescent="0.25">
      <c r="A654">
        <v>324</v>
      </c>
      <c r="B654">
        <v>1266</v>
      </c>
      <c r="C654" t="s">
        <v>1384</v>
      </c>
      <c r="D654" t="s">
        <v>288</v>
      </c>
      <c r="E654" t="s">
        <v>29</v>
      </c>
      <c r="F654" t="s">
        <v>1385</v>
      </c>
      <c r="G654" t="str">
        <f>"201410000581"</f>
        <v>201410000581</v>
      </c>
      <c r="H654" t="s">
        <v>230</v>
      </c>
      <c r="I654">
        <v>0</v>
      </c>
      <c r="J654">
        <v>0</v>
      </c>
      <c r="K654">
        <v>0</v>
      </c>
      <c r="L654">
        <v>0</v>
      </c>
      <c r="M654">
        <v>0</v>
      </c>
      <c r="N654">
        <v>30</v>
      </c>
      <c r="O654">
        <v>0</v>
      </c>
      <c r="P654">
        <v>0</v>
      </c>
      <c r="Q654">
        <v>0</v>
      </c>
      <c r="R654">
        <v>0</v>
      </c>
      <c r="S654">
        <v>0</v>
      </c>
      <c r="T654">
        <v>0</v>
      </c>
      <c r="U654">
        <v>0</v>
      </c>
      <c r="V654">
        <v>0</v>
      </c>
      <c r="X654">
        <v>0</v>
      </c>
      <c r="Y654">
        <v>0</v>
      </c>
      <c r="Z654">
        <v>0</v>
      </c>
      <c r="AA654">
        <v>0</v>
      </c>
      <c r="AB654" t="s">
        <v>1382</v>
      </c>
    </row>
    <row r="655" spans="1:28" x14ac:dyDescent="0.25">
      <c r="H655" t="s">
        <v>272</v>
      </c>
    </row>
    <row r="656" spans="1:28" x14ac:dyDescent="0.25">
      <c r="A656">
        <v>325</v>
      </c>
      <c r="B656">
        <v>5804</v>
      </c>
      <c r="C656" t="s">
        <v>1386</v>
      </c>
      <c r="D656" t="s">
        <v>1387</v>
      </c>
      <c r="E656" t="s">
        <v>157</v>
      </c>
      <c r="F656" t="s">
        <v>1388</v>
      </c>
      <c r="G656" t="str">
        <f>"201410001850"</f>
        <v>201410001850</v>
      </c>
      <c r="H656" t="s">
        <v>494</v>
      </c>
      <c r="I656">
        <v>0</v>
      </c>
      <c r="J656">
        <v>0</v>
      </c>
      <c r="K656">
        <v>0</v>
      </c>
      <c r="L656">
        <v>0</v>
      </c>
      <c r="M656">
        <v>0</v>
      </c>
      <c r="N656">
        <v>30</v>
      </c>
      <c r="O656">
        <v>0</v>
      </c>
      <c r="P656">
        <v>0</v>
      </c>
      <c r="Q656">
        <v>0</v>
      </c>
      <c r="R656">
        <v>0</v>
      </c>
      <c r="S656">
        <v>0</v>
      </c>
      <c r="T656">
        <v>0</v>
      </c>
      <c r="U656">
        <v>0</v>
      </c>
      <c r="V656">
        <v>0</v>
      </c>
      <c r="X656">
        <v>0</v>
      </c>
      <c r="Y656">
        <v>0</v>
      </c>
      <c r="Z656">
        <v>0</v>
      </c>
      <c r="AA656">
        <v>0</v>
      </c>
      <c r="AB656" t="s">
        <v>1389</v>
      </c>
    </row>
    <row r="657" spans="1:28" x14ac:dyDescent="0.25">
      <c r="H657" t="s">
        <v>1390</v>
      </c>
    </row>
    <row r="658" spans="1:28" x14ac:dyDescent="0.25">
      <c r="A658">
        <v>326</v>
      </c>
      <c r="B658">
        <v>6230</v>
      </c>
      <c r="C658" t="s">
        <v>1391</v>
      </c>
      <c r="D658" t="s">
        <v>336</v>
      </c>
      <c r="E658" t="s">
        <v>28</v>
      </c>
      <c r="F658" t="s">
        <v>1392</v>
      </c>
      <c r="G658" t="str">
        <f>"201410011585"</f>
        <v>201410011585</v>
      </c>
      <c r="H658">
        <v>693</v>
      </c>
      <c r="I658">
        <v>0</v>
      </c>
      <c r="J658">
        <v>0</v>
      </c>
      <c r="K658">
        <v>0</v>
      </c>
      <c r="L658">
        <v>0</v>
      </c>
      <c r="M658">
        <v>0</v>
      </c>
      <c r="N658">
        <v>0</v>
      </c>
      <c r="O658">
        <v>0</v>
      </c>
      <c r="P658">
        <v>0</v>
      </c>
      <c r="Q658">
        <v>0</v>
      </c>
      <c r="R658">
        <v>0</v>
      </c>
      <c r="S658">
        <v>0</v>
      </c>
      <c r="T658">
        <v>0</v>
      </c>
      <c r="U658">
        <v>0</v>
      </c>
      <c r="V658">
        <v>0</v>
      </c>
      <c r="X658">
        <v>1</v>
      </c>
      <c r="Y658">
        <v>0</v>
      </c>
      <c r="Z658">
        <v>0</v>
      </c>
      <c r="AA658">
        <v>0</v>
      </c>
      <c r="AB658">
        <v>693</v>
      </c>
    </row>
    <row r="659" spans="1:28" x14ac:dyDescent="0.25">
      <c r="H659" t="s">
        <v>1393</v>
      </c>
    </row>
    <row r="660" spans="1:28" x14ac:dyDescent="0.25">
      <c r="A660">
        <v>327</v>
      </c>
      <c r="B660">
        <v>356</v>
      </c>
      <c r="C660" t="s">
        <v>1394</v>
      </c>
      <c r="D660" t="s">
        <v>1395</v>
      </c>
      <c r="E660" t="s">
        <v>24</v>
      </c>
      <c r="F660" t="s">
        <v>1396</v>
      </c>
      <c r="G660" t="str">
        <f>"201409002818"</f>
        <v>201409002818</v>
      </c>
      <c r="H660" t="s">
        <v>1397</v>
      </c>
      <c r="I660">
        <v>0</v>
      </c>
      <c r="J660">
        <v>0</v>
      </c>
      <c r="K660">
        <v>0</v>
      </c>
      <c r="L660">
        <v>0</v>
      </c>
      <c r="M660">
        <v>0</v>
      </c>
      <c r="N660">
        <v>30</v>
      </c>
      <c r="O660">
        <v>0</v>
      </c>
      <c r="P660">
        <v>0</v>
      </c>
      <c r="Q660">
        <v>0</v>
      </c>
      <c r="R660">
        <v>0</v>
      </c>
      <c r="S660">
        <v>0</v>
      </c>
      <c r="T660">
        <v>0</v>
      </c>
      <c r="U660">
        <v>0</v>
      </c>
      <c r="V660">
        <v>6</v>
      </c>
      <c r="W660">
        <v>1246</v>
      </c>
      <c r="X660">
        <v>0</v>
      </c>
      <c r="Y660">
        <v>0</v>
      </c>
      <c r="Z660">
        <v>0</v>
      </c>
      <c r="AA660">
        <v>0</v>
      </c>
      <c r="AB660" t="s">
        <v>1398</v>
      </c>
    </row>
    <row r="661" spans="1:28" x14ac:dyDescent="0.25">
      <c r="H661">
        <v>1246</v>
      </c>
    </row>
    <row r="662" spans="1:28" x14ac:dyDescent="0.25">
      <c r="A662">
        <v>328</v>
      </c>
      <c r="B662">
        <v>2993</v>
      </c>
      <c r="C662" t="s">
        <v>1399</v>
      </c>
      <c r="D662" t="s">
        <v>24</v>
      </c>
      <c r="E662" t="s">
        <v>83</v>
      </c>
      <c r="F662" t="s">
        <v>1400</v>
      </c>
      <c r="G662" t="str">
        <f>"201504002201"</f>
        <v>201504002201</v>
      </c>
      <c r="H662" t="s">
        <v>1397</v>
      </c>
      <c r="I662">
        <v>0</v>
      </c>
      <c r="J662">
        <v>0</v>
      </c>
      <c r="K662">
        <v>0</v>
      </c>
      <c r="L662">
        <v>0</v>
      </c>
      <c r="M662">
        <v>0</v>
      </c>
      <c r="N662">
        <v>30</v>
      </c>
      <c r="O662">
        <v>0</v>
      </c>
      <c r="P662">
        <v>0</v>
      </c>
      <c r="Q662">
        <v>0</v>
      </c>
      <c r="R662">
        <v>0</v>
      </c>
      <c r="S662">
        <v>0</v>
      </c>
      <c r="T662">
        <v>0</v>
      </c>
      <c r="U662">
        <v>0</v>
      </c>
      <c r="V662">
        <v>0</v>
      </c>
      <c r="X662">
        <v>0</v>
      </c>
      <c r="Y662">
        <v>0</v>
      </c>
      <c r="Z662">
        <v>0</v>
      </c>
      <c r="AA662">
        <v>0</v>
      </c>
      <c r="AB662" t="s">
        <v>1398</v>
      </c>
    </row>
    <row r="663" spans="1:28" x14ac:dyDescent="0.25">
      <c r="H663" t="s">
        <v>1401</v>
      </c>
    </row>
    <row r="664" spans="1:28" x14ac:dyDescent="0.25">
      <c r="A664">
        <v>329</v>
      </c>
      <c r="B664">
        <v>3144</v>
      </c>
      <c r="C664" t="s">
        <v>1308</v>
      </c>
      <c r="D664" t="s">
        <v>76</v>
      </c>
      <c r="E664" t="s">
        <v>63</v>
      </c>
      <c r="F664" t="s">
        <v>1402</v>
      </c>
      <c r="G664" t="str">
        <f>"00295660"</f>
        <v>00295660</v>
      </c>
      <c r="H664" t="s">
        <v>524</v>
      </c>
      <c r="I664">
        <v>0</v>
      </c>
      <c r="J664">
        <v>0</v>
      </c>
      <c r="K664">
        <v>0</v>
      </c>
      <c r="L664">
        <v>0</v>
      </c>
      <c r="M664">
        <v>0</v>
      </c>
      <c r="N664">
        <v>0</v>
      </c>
      <c r="O664">
        <v>0</v>
      </c>
      <c r="P664">
        <v>0</v>
      </c>
      <c r="Q664">
        <v>0</v>
      </c>
      <c r="R664">
        <v>0</v>
      </c>
      <c r="S664">
        <v>0</v>
      </c>
      <c r="T664">
        <v>0</v>
      </c>
      <c r="U664">
        <v>0</v>
      </c>
      <c r="V664">
        <v>6</v>
      </c>
      <c r="W664">
        <v>1246</v>
      </c>
      <c r="X664">
        <v>0</v>
      </c>
      <c r="Y664">
        <v>0</v>
      </c>
      <c r="Z664">
        <v>0</v>
      </c>
      <c r="AA664">
        <v>0</v>
      </c>
      <c r="AB664" t="s">
        <v>524</v>
      </c>
    </row>
    <row r="665" spans="1:28" x14ac:dyDescent="0.25">
      <c r="H665">
        <v>1246</v>
      </c>
    </row>
    <row r="666" spans="1:28" x14ac:dyDescent="0.25">
      <c r="A666">
        <v>330</v>
      </c>
      <c r="B666">
        <v>909</v>
      </c>
      <c r="C666" t="s">
        <v>1403</v>
      </c>
      <c r="D666" t="s">
        <v>82</v>
      </c>
      <c r="E666" t="s">
        <v>330</v>
      </c>
      <c r="F666" t="s">
        <v>1404</v>
      </c>
      <c r="G666" t="str">
        <f>"00301291"</f>
        <v>00301291</v>
      </c>
      <c r="H666">
        <v>660</v>
      </c>
      <c r="I666">
        <v>0</v>
      </c>
      <c r="J666">
        <v>0</v>
      </c>
      <c r="K666">
        <v>0</v>
      </c>
      <c r="L666">
        <v>0</v>
      </c>
      <c r="M666">
        <v>0</v>
      </c>
      <c r="N666">
        <v>30</v>
      </c>
      <c r="O666">
        <v>0</v>
      </c>
      <c r="P666">
        <v>0</v>
      </c>
      <c r="Q666">
        <v>0</v>
      </c>
      <c r="R666">
        <v>0</v>
      </c>
      <c r="S666">
        <v>0</v>
      </c>
      <c r="T666">
        <v>0</v>
      </c>
      <c r="U666">
        <v>0</v>
      </c>
      <c r="V666">
        <v>6</v>
      </c>
      <c r="W666">
        <v>1246</v>
      </c>
      <c r="X666">
        <v>0</v>
      </c>
      <c r="Y666">
        <v>0</v>
      </c>
      <c r="Z666">
        <v>0</v>
      </c>
      <c r="AA666">
        <v>0</v>
      </c>
      <c r="AB666">
        <v>690</v>
      </c>
    </row>
    <row r="667" spans="1:28" x14ac:dyDescent="0.25">
      <c r="H667">
        <v>1246</v>
      </c>
    </row>
    <row r="668" spans="1:28" x14ac:dyDescent="0.25">
      <c r="A668">
        <v>331</v>
      </c>
      <c r="B668">
        <v>4041</v>
      </c>
      <c r="C668" t="s">
        <v>1405</v>
      </c>
      <c r="D668" t="s">
        <v>83</v>
      </c>
      <c r="E668" t="s">
        <v>240</v>
      </c>
      <c r="F668" t="s">
        <v>1406</v>
      </c>
      <c r="G668" t="str">
        <f>"201410009330"</f>
        <v>201410009330</v>
      </c>
      <c r="H668">
        <v>660</v>
      </c>
      <c r="I668">
        <v>0</v>
      </c>
      <c r="J668">
        <v>0</v>
      </c>
      <c r="K668">
        <v>0</v>
      </c>
      <c r="L668">
        <v>0</v>
      </c>
      <c r="M668">
        <v>0</v>
      </c>
      <c r="N668">
        <v>30</v>
      </c>
      <c r="O668">
        <v>0</v>
      </c>
      <c r="P668">
        <v>0</v>
      </c>
      <c r="Q668">
        <v>0</v>
      </c>
      <c r="R668">
        <v>0</v>
      </c>
      <c r="S668">
        <v>0</v>
      </c>
      <c r="T668">
        <v>0</v>
      </c>
      <c r="U668">
        <v>0</v>
      </c>
      <c r="V668">
        <v>0</v>
      </c>
      <c r="X668">
        <v>0</v>
      </c>
      <c r="Y668">
        <v>0</v>
      </c>
      <c r="Z668">
        <v>0</v>
      </c>
      <c r="AA668">
        <v>0</v>
      </c>
      <c r="AB668">
        <v>690</v>
      </c>
    </row>
    <row r="669" spans="1:28" x14ac:dyDescent="0.25">
      <c r="H669" t="s">
        <v>1407</v>
      </c>
    </row>
    <row r="670" spans="1:28" x14ac:dyDescent="0.25">
      <c r="A670">
        <v>332</v>
      </c>
      <c r="B670">
        <v>1141</v>
      </c>
      <c r="C670" t="s">
        <v>1408</v>
      </c>
      <c r="D670" t="s">
        <v>359</v>
      </c>
      <c r="E670" t="s">
        <v>320</v>
      </c>
      <c r="F670" t="s">
        <v>1409</v>
      </c>
      <c r="G670" t="str">
        <f>"00184666"</f>
        <v>00184666</v>
      </c>
      <c r="H670">
        <v>660</v>
      </c>
      <c r="I670">
        <v>0</v>
      </c>
      <c r="J670">
        <v>0</v>
      </c>
      <c r="K670">
        <v>0</v>
      </c>
      <c r="L670">
        <v>0</v>
      </c>
      <c r="M670">
        <v>0</v>
      </c>
      <c r="N670">
        <v>30</v>
      </c>
      <c r="O670">
        <v>0</v>
      </c>
      <c r="P670">
        <v>0</v>
      </c>
      <c r="Q670">
        <v>0</v>
      </c>
      <c r="R670">
        <v>0</v>
      </c>
      <c r="S670">
        <v>0</v>
      </c>
      <c r="T670">
        <v>0</v>
      </c>
      <c r="U670">
        <v>0</v>
      </c>
      <c r="V670">
        <v>0</v>
      </c>
      <c r="X670">
        <v>0</v>
      </c>
      <c r="Y670">
        <v>0</v>
      </c>
      <c r="Z670">
        <v>0</v>
      </c>
      <c r="AA670">
        <v>0</v>
      </c>
      <c r="AB670">
        <v>690</v>
      </c>
    </row>
    <row r="671" spans="1:28" x14ac:dyDescent="0.25">
      <c r="H671" t="s">
        <v>1410</v>
      </c>
    </row>
    <row r="672" spans="1:28" x14ac:dyDescent="0.25">
      <c r="A672">
        <v>333</v>
      </c>
      <c r="B672">
        <v>2098</v>
      </c>
      <c r="C672" t="s">
        <v>1411</v>
      </c>
      <c r="D672" t="s">
        <v>28</v>
      </c>
      <c r="E672" t="s">
        <v>320</v>
      </c>
      <c r="F672" t="s">
        <v>1412</v>
      </c>
      <c r="G672" t="str">
        <f>"201511040827"</f>
        <v>201511040827</v>
      </c>
      <c r="H672" t="s">
        <v>1413</v>
      </c>
      <c r="I672">
        <v>0</v>
      </c>
      <c r="J672">
        <v>0</v>
      </c>
      <c r="K672">
        <v>0</v>
      </c>
      <c r="L672">
        <v>0</v>
      </c>
      <c r="M672">
        <v>0</v>
      </c>
      <c r="N672">
        <v>70</v>
      </c>
      <c r="O672">
        <v>0</v>
      </c>
      <c r="P672">
        <v>0</v>
      </c>
      <c r="Q672">
        <v>0</v>
      </c>
      <c r="R672">
        <v>0</v>
      </c>
      <c r="S672">
        <v>0</v>
      </c>
      <c r="T672">
        <v>0</v>
      </c>
      <c r="U672">
        <v>0</v>
      </c>
      <c r="V672">
        <v>0</v>
      </c>
      <c r="X672">
        <v>0</v>
      </c>
      <c r="Y672">
        <v>0</v>
      </c>
      <c r="Z672">
        <v>0</v>
      </c>
      <c r="AA672">
        <v>0</v>
      </c>
      <c r="AB672" t="s">
        <v>1414</v>
      </c>
    </row>
    <row r="673" spans="1:28" x14ac:dyDescent="0.25">
      <c r="H673" t="s">
        <v>1415</v>
      </c>
    </row>
    <row r="674" spans="1:28" x14ac:dyDescent="0.25">
      <c r="A674">
        <v>334</v>
      </c>
      <c r="B674">
        <v>5502</v>
      </c>
      <c r="C674" t="s">
        <v>1416</v>
      </c>
      <c r="D674" t="s">
        <v>1417</v>
      </c>
      <c r="E674" t="s">
        <v>29</v>
      </c>
      <c r="F674" t="s">
        <v>1418</v>
      </c>
      <c r="G674" t="str">
        <f>"00030170"</f>
        <v>00030170</v>
      </c>
      <c r="H674" t="s">
        <v>1419</v>
      </c>
      <c r="I674">
        <v>0</v>
      </c>
      <c r="J674">
        <v>0</v>
      </c>
      <c r="K674">
        <v>0</v>
      </c>
      <c r="L674">
        <v>0</v>
      </c>
      <c r="M674">
        <v>0</v>
      </c>
      <c r="N674">
        <v>30</v>
      </c>
      <c r="O674">
        <v>0</v>
      </c>
      <c r="P674">
        <v>0</v>
      </c>
      <c r="Q674">
        <v>0</v>
      </c>
      <c r="R674">
        <v>0</v>
      </c>
      <c r="S674">
        <v>0</v>
      </c>
      <c r="T674">
        <v>0</v>
      </c>
      <c r="U674">
        <v>0</v>
      </c>
      <c r="V674">
        <v>0</v>
      </c>
      <c r="X674">
        <v>0</v>
      </c>
      <c r="Y674">
        <v>0</v>
      </c>
      <c r="Z674">
        <v>0</v>
      </c>
      <c r="AA674">
        <v>0</v>
      </c>
      <c r="AB674" t="s">
        <v>1420</v>
      </c>
    </row>
    <row r="675" spans="1:28" x14ac:dyDescent="0.25">
      <c r="H675" t="s">
        <v>1421</v>
      </c>
    </row>
    <row r="676" spans="1:28" x14ac:dyDescent="0.25">
      <c r="A676">
        <v>335</v>
      </c>
      <c r="B676">
        <v>3720</v>
      </c>
      <c r="C676" t="s">
        <v>1422</v>
      </c>
      <c r="D676" t="s">
        <v>83</v>
      </c>
      <c r="E676" t="s">
        <v>157</v>
      </c>
      <c r="F676" t="s">
        <v>1423</v>
      </c>
      <c r="G676" t="str">
        <f>"00355382"</f>
        <v>00355382</v>
      </c>
      <c r="H676" t="s">
        <v>1191</v>
      </c>
      <c r="I676">
        <v>0</v>
      </c>
      <c r="J676">
        <v>0</v>
      </c>
      <c r="K676">
        <v>0</v>
      </c>
      <c r="L676">
        <v>0</v>
      </c>
      <c r="M676">
        <v>0</v>
      </c>
      <c r="N676">
        <v>0</v>
      </c>
      <c r="O676">
        <v>0</v>
      </c>
      <c r="P676">
        <v>0</v>
      </c>
      <c r="Q676">
        <v>0</v>
      </c>
      <c r="R676">
        <v>0</v>
      </c>
      <c r="S676">
        <v>0</v>
      </c>
      <c r="T676">
        <v>0</v>
      </c>
      <c r="U676">
        <v>0</v>
      </c>
      <c r="V676">
        <v>0</v>
      </c>
      <c r="X676">
        <v>2</v>
      </c>
      <c r="Y676">
        <v>0</v>
      </c>
      <c r="Z676">
        <v>0</v>
      </c>
      <c r="AA676">
        <v>0</v>
      </c>
      <c r="AB676" t="s">
        <v>1191</v>
      </c>
    </row>
    <row r="677" spans="1:28" x14ac:dyDescent="0.25">
      <c r="H677" t="s">
        <v>1424</v>
      </c>
    </row>
    <row r="678" spans="1:28" x14ac:dyDescent="0.25">
      <c r="A678">
        <v>336</v>
      </c>
      <c r="B678">
        <v>871</v>
      </c>
      <c r="C678" t="s">
        <v>1425</v>
      </c>
      <c r="D678" t="s">
        <v>40</v>
      </c>
      <c r="E678" t="s">
        <v>330</v>
      </c>
      <c r="F678" t="s">
        <v>1426</v>
      </c>
      <c r="G678" t="str">
        <f>"00298750"</f>
        <v>00298750</v>
      </c>
      <c r="H678" t="s">
        <v>111</v>
      </c>
      <c r="I678">
        <v>0</v>
      </c>
      <c r="J678">
        <v>0</v>
      </c>
      <c r="K678">
        <v>0</v>
      </c>
      <c r="L678">
        <v>0</v>
      </c>
      <c r="M678">
        <v>0</v>
      </c>
      <c r="N678">
        <v>0</v>
      </c>
      <c r="O678">
        <v>0</v>
      </c>
      <c r="P678">
        <v>0</v>
      </c>
      <c r="Q678">
        <v>0</v>
      </c>
      <c r="R678">
        <v>0</v>
      </c>
      <c r="S678">
        <v>0</v>
      </c>
      <c r="T678">
        <v>0</v>
      </c>
      <c r="U678">
        <v>0</v>
      </c>
      <c r="V678">
        <v>0</v>
      </c>
      <c r="X678">
        <v>2</v>
      </c>
      <c r="Y678">
        <v>0</v>
      </c>
      <c r="Z678">
        <v>0</v>
      </c>
      <c r="AA678">
        <v>0</v>
      </c>
      <c r="AB678" t="s">
        <v>111</v>
      </c>
    </row>
    <row r="679" spans="1:28" x14ac:dyDescent="0.25">
      <c r="H679" t="s">
        <v>1427</v>
      </c>
    </row>
    <row r="680" spans="1:28" x14ac:dyDescent="0.25">
      <c r="A680">
        <v>337</v>
      </c>
      <c r="B680">
        <v>6155</v>
      </c>
      <c r="C680" t="s">
        <v>1428</v>
      </c>
      <c r="D680" t="s">
        <v>82</v>
      </c>
      <c r="E680" t="s">
        <v>336</v>
      </c>
      <c r="F680" t="s">
        <v>1429</v>
      </c>
      <c r="G680" t="str">
        <f>"201412006027"</f>
        <v>201412006027</v>
      </c>
      <c r="H680">
        <v>616</v>
      </c>
      <c r="I680">
        <v>0</v>
      </c>
      <c r="J680">
        <v>0</v>
      </c>
      <c r="K680">
        <v>0</v>
      </c>
      <c r="L680">
        <v>0</v>
      </c>
      <c r="M680">
        <v>0</v>
      </c>
      <c r="N680">
        <v>70</v>
      </c>
      <c r="O680">
        <v>0</v>
      </c>
      <c r="P680">
        <v>0</v>
      </c>
      <c r="Q680">
        <v>0</v>
      </c>
      <c r="R680">
        <v>0</v>
      </c>
      <c r="S680">
        <v>0</v>
      </c>
      <c r="T680">
        <v>0</v>
      </c>
      <c r="U680">
        <v>0</v>
      </c>
      <c r="V680">
        <v>0</v>
      </c>
      <c r="X680">
        <v>2</v>
      </c>
      <c r="Y680">
        <v>0</v>
      </c>
      <c r="Z680">
        <v>0</v>
      </c>
      <c r="AA680">
        <v>0</v>
      </c>
      <c r="AB680">
        <v>686</v>
      </c>
    </row>
    <row r="681" spans="1:28" x14ac:dyDescent="0.25">
      <c r="H681" t="s">
        <v>1430</v>
      </c>
    </row>
    <row r="682" spans="1:28" x14ac:dyDescent="0.25">
      <c r="A682">
        <v>338</v>
      </c>
      <c r="B682">
        <v>1755</v>
      </c>
      <c r="C682" t="s">
        <v>1431</v>
      </c>
      <c r="D682" t="s">
        <v>1432</v>
      </c>
      <c r="E682" t="s">
        <v>157</v>
      </c>
      <c r="F682" t="s">
        <v>1433</v>
      </c>
      <c r="G682" t="str">
        <f>"201409004297"</f>
        <v>201409004297</v>
      </c>
      <c r="H682" t="s">
        <v>586</v>
      </c>
      <c r="I682">
        <v>0</v>
      </c>
      <c r="J682">
        <v>0</v>
      </c>
      <c r="K682">
        <v>0</v>
      </c>
      <c r="L682">
        <v>0</v>
      </c>
      <c r="M682">
        <v>0</v>
      </c>
      <c r="N682">
        <v>30</v>
      </c>
      <c r="O682">
        <v>0</v>
      </c>
      <c r="P682">
        <v>0</v>
      </c>
      <c r="Q682">
        <v>0</v>
      </c>
      <c r="R682">
        <v>0</v>
      </c>
      <c r="S682">
        <v>0</v>
      </c>
      <c r="T682">
        <v>0</v>
      </c>
      <c r="U682">
        <v>0</v>
      </c>
      <c r="V682">
        <v>0</v>
      </c>
      <c r="X682">
        <v>2</v>
      </c>
      <c r="Y682">
        <v>0</v>
      </c>
      <c r="Z682">
        <v>0</v>
      </c>
      <c r="AA682">
        <v>0</v>
      </c>
      <c r="AB682" t="s">
        <v>1434</v>
      </c>
    </row>
    <row r="683" spans="1:28" x14ac:dyDescent="0.25">
      <c r="H683" t="s">
        <v>1435</v>
      </c>
    </row>
    <row r="684" spans="1:28" x14ac:dyDescent="0.25">
      <c r="A684">
        <v>339</v>
      </c>
      <c r="B684">
        <v>1945</v>
      </c>
      <c r="C684" t="s">
        <v>1436</v>
      </c>
      <c r="D684" t="s">
        <v>135</v>
      </c>
      <c r="E684" t="s">
        <v>196</v>
      </c>
      <c r="F684" t="s">
        <v>1437</v>
      </c>
      <c r="G684" t="str">
        <f>"201409001770"</f>
        <v>201409001770</v>
      </c>
      <c r="H684" t="s">
        <v>586</v>
      </c>
      <c r="I684">
        <v>0</v>
      </c>
      <c r="J684">
        <v>0</v>
      </c>
      <c r="K684">
        <v>0</v>
      </c>
      <c r="L684">
        <v>0</v>
      </c>
      <c r="M684">
        <v>0</v>
      </c>
      <c r="N684">
        <v>30</v>
      </c>
      <c r="O684">
        <v>0</v>
      </c>
      <c r="P684">
        <v>0</v>
      </c>
      <c r="Q684">
        <v>0</v>
      </c>
      <c r="R684">
        <v>0</v>
      </c>
      <c r="S684">
        <v>0</v>
      </c>
      <c r="T684">
        <v>0</v>
      </c>
      <c r="U684">
        <v>0</v>
      </c>
      <c r="V684">
        <v>0</v>
      </c>
      <c r="X684">
        <v>1</v>
      </c>
      <c r="Y684">
        <v>0</v>
      </c>
      <c r="Z684">
        <v>0</v>
      </c>
      <c r="AA684">
        <v>0</v>
      </c>
      <c r="AB684" t="s">
        <v>1434</v>
      </c>
    </row>
    <row r="685" spans="1:28" x14ac:dyDescent="0.25">
      <c r="H685" t="s">
        <v>1438</v>
      </c>
    </row>
    <row r="686" spans="1:28" x14ac:dyDescent="0.25">
      <c r="A686">
        <v>340</v>
      </c>
      <c r="B686">
        <v>2707</v>
      </c>
      <c r="C686" t="s">
        <v>1439</v>
      </c>
      <c r="D686" t="s">
        <v>214</v>
      </c>
      <c r="E686" t="s">
        <v>83</v>
      </c>
      <c r="F686" t="s">
        <v>1440</v>
      </c>
      <c r="G686" t="str">
        <f>"201604003144"</f>
        <v>201604003144</v>
      </c>
      <c r="H686" t="s">
        <v>586</v>
      </c>
      <c r="I686">
        <v>0</v>
      </c>
      <c r="J686">
        <v>0</v>
      </c>
      <c r="K686">
        <v>0</v>
      </c>
      <c r="L686">
        <v>0</v>
      </c>
      <c r="M686">
        <v>0</v>
      </c>
      <c r="N686">
        <v>30</v>
      </c>
      <c r="O686">
        <v>0</v>
      </c>
      <c r="P686">
        <v>0</v>
      </c>
      <c r="Q686">
        <v>0</v>
      </c>
      <c r="R686">
        <v>0</v>
      </c>
      <c r="S686">
        <v>0</v>
      </c>
      <c r="T686">
        <v>0</v>
      </c>
      <c r="U686">
        <v>0</v>
      </c>
      <c r="V686">
        <v>6</v>
      </c>
      <c r="W686">
        <v>1246</v>
      </c>
      <c r="X686">
        <v>0</v>
      </c>
      <c r="Y686">
        <v>0</v>
      </c>
      <c r="Z686">
        <v>0</v>
      </c>
      <c r="AA686">
        <v>0</v>
      </c>
      <c r="AB686" t="s">
        <v>1434</v>
      </c>
    </row>
    <row r="687" spans="1:28" x14ac:dyDescent="0.25">
      <c r="H687">
        <v>1246</v>
      </c>
    </row>
    <row r="688" spans="1:28" x14ac:dyDescent="0.25">
      <c r="A688">
        <v>341</v>
      </c>
      <c r="B688">
        <v>3150</v>
      </c>
      <c r="C688" t="s">
        <v>1441</v>
      </c>
      <c r="D688" t="s">
        <v>365</v>
      </c>
      <c r="E688" t="s">
        <v>135</v>
      </c>
      <c r="F688" t="s">
        <v>1442</v>
      </c>
      <c r="G688" t="str">
        <f>"00284133"</f>
        <v>00284133</v>
      </c>
      <c r="H688" t="s">
        <v>1443</v>
      </c>
      <c r="I688">
        <v>0</v>
      </c>
      <c r="J688">
        <v>0</v>
      </c>
      <c r="K688">
        <v>0</v>
      </c>
      <c r="L688">
        <v>0</v>
      </c>
      <c r="M688">
        <v>0</v>
      </c>
      <c r="N688">
        <v>30</v>
      </c>
      <c r="O688">
        <v>0</v>
      </c>
      <c r="P688">
        <v>0</v>
      </c>
      <c r="Q688">
        <v>0</v>
      </c>
      <c r="R688">
        <v>0</v>
      </c>
      <c r="S688">
        <v>0</v>
      </c>
      <c r="T688">
        <v>0</v>
      </c>
      <c r="U688">
        <v>0</v>
      </c>
      <c r="V688">
        <v>0</v>
      </c>
      <c r="X688">
        <v>0</v>
      </c>
      <c r="Y688">
        <v>0</v>
      </c>
      <c r="Z688">
        <v>0</v>
      </c>
      <c r="AA688">
        <v>0</v>
      </c>
      <c r="AB688" t="s">
        <v>1444</v>
      </c>
    </row>
    <row r="689" spans="1:28" x14ac:dyDescent="0.25">
      <c r="H689" t="s">
        <v>1445</v>
      </c>
    </row>
    <row r="690" spans="1:28" x14ac:dyDescent="0.25">
      <c r="A690">
        <v>342</v>
      </c>
      <c r="B690">
        <v>5099</v>
      </c>
      <c r="C690" t="s">
        <v>1446</v>
      </c>
      <c r="D690" t="s">
        <v>571</v>
      </c>
      <c r="E690" t="s">
        <v>29</v>
      </c>
      <c r="F690" t="s">
        <v>1447</v>
      </c>
      <c r="G690" t="str">
        <f>"201409001270"</f>
        <v>201409001270</v>
      </c>
      <c r="H690">
        <v>682</v>
      </c>
      <c r="I690">
        <v>0</v>
      </c>
      <c r="J690">
        <v>0</v>
      </c>
      <c r="K690">
        <v>0</v>
      </c>
      <c r="L690">
        <v>0</v>
      </c>
      <c r="M690">
        <v>0</v>
      </c>
      <c r="N690">
        <v>0</v>
      </c>
      <c r="O690">
        <v>0</v>
      </c>
      <c r="P690">
        <v>0</v>
      </c>
      <c r="Q690">
        <v>0</v>
      </c>
      <c r="R690">
        <v>0</v>
      </c>
      <c r="S690">
        <v>0</v>
      </c>
      <c r="T690">
        <v>0</v>
      </c>
      <c r="U690">
        <v>0</v>
      </c>
      <c r="V690">
        <v>0</v>
      </c>
      <c r="X690">
        <v>0</v>
      </c>
      <c r="Y690">
        <v>0</v>
      </c>
      <c r="Z690">
        <v>0</v>
      </c>
      <c r="AA690">
        <v>0</v>
      </c>
      <c r="AB690">
        <v>682</v>
      </c>
    </row>
    <row r="691" spans="1:28" x14ac:dyDescent="0.25">
      <c r="H691" t="s">
        <v>1448</v>
      </c>
    </row>
    <row r="692" spans="1:28" x14ac:dyDescent="0.25">
      <c r="A692">
        <v>343</v>
      </c>
      <c r="B692">
        <v>4224</v>
      </c>
      <c r="C692" t="s">
        <v>1449</v>
      </c>
      <c r="D692" t="s">
        <v>157</v>
      </c>
      <c r="E692" t="s">
        <v>28</v>
      </c>
      <c r="F692" t="s">
        <v>1450</v>
      </c>
      <c r="G692" t="str">
        <f>"201410007921"</f>
        <v>201410007921</v>
      </c>
      <c r="H692" t="s">
        <v>1277</v>
      </c>
      <c r="I692">
        <v>0</v>
      </c>
      <c r="J692">
        <v>0</v>
      </c>
      <c r="K692">
        <v>0</v>
      </c>
      <c r="L692">
        <v>0</v>
      </c>
      <c r="M692">
        <v>0</v>
      </c>
      <c r="N692">
        <v>0</v>
      </c>
      <c r="O692">
        <v>0</v>
      </c>
      <c r="P692">
        <v>0</v>
      </c>
      <c r="Q692">
        <v>0</v>
      </c>
      <c r="R692">
        <v>0</v>
      </c>
      <c r="S692">
        <v>0</v>
      </c>
      <c r="T692">
        <v>0</v>
      </c>
      <c r="U692">
        <v>0</v>
      </c>
      <c r="V692">
        <v>0</v>
      </c>
      <c r="X692">
        <v>0</v>
      </c>
      <c r="Y692">
        <v>0</v>
      </c>
      <c r="Z692">
        <v>0</v>
      </c>
      <c r="AA692">
        <v>0</v>
      </c>
      <c r="AB692" t="s">
        <v>1277</v>
      </c>
    </row>
    <row r="693" spans="1:28" x14ac:dyDescent="0.25">
      <c r="H693" t="s">
        <v>1451</v>
      </c>
    </row>
    <row r="694" spans="1:28" x14ac:dyDescent="0.25">
      <c r="A694">
        <v>344</v>
      </c>
      <c r="B694">
        <v>2062</v>
      </c>
      <c r="C694" t="s">
        <v>1452</v>
      </c>
      <c r="D694" t="s">
        <v>128</v>
      </c>
      <c r="E694" t="s">
        <v>24</v>
      </c>
      <c r="F694" t="s">
        <v>1453</v>
      </c>
      <c r="G694" t="str">
        <f>"201411001131"</f>
        <v>201411001131</v>
      </c>
      <c r="H694">
        <v>649</v>
      </c>
      <c r="I694">
        <v>0</v>
      </c>
      <c r="J694">
        <v>0</v>
      </c>
      <c r="K694">
        <v>0</v>
      </c>
      <c r="L694">
        <v>0</v>
      </c>
      <c r="M694">
        <v>0</v>
      </c>
      <c r="N694">
        <v>30</v>
      </c>
      <c r="O694">
        <v>0</v>
      </c>
      <c r="P694">
        <v>0</v>
      </c>
      <c r="Q694">
        <v>0</v>
      </c>
      <c r="R694">
        <v>0</v>
      </c>
      <c r="S694">
        <v>0</v>
      </c>
      <c r="T694">
        <v>0</v>
      </c>
      <c r="U694">
        <v>0</v>
      </c>
      <c r="V694">
        <v>0</v>
      </c>
      <c r="X694">
        <v>0</v>
      </c>
      <c r="Y694">
        <v>0</v>
      </c>
      <c r="Z694">
        <v>0</v>
      </c>
      <c r="AA694">
        <v>0</v>
      </c>
      <c r="AB694">
        <v>679</v>
      </c>
    </row>
    <row r="695" spans="1:28" x14ac:dyDescent="0.25">
      <c r="H695" t="s">
        <v>1454</v>
      </c>
    </row>
    <row r="696" spans="1:28" x14ac:dyDescent="0.25">
      <c r="A696">
        <v>345</v>
      </c>
      <c r="B696">
        <v>4571</v>
      </c>
      <c r="C696" t="s">
        <v>1455</v>
      </c>
      <c r="D696" t="s">
        <v>29</v>
      </c>
      <c r="E696" t="s">
        <v>40</v>
      </c>
      <c r="F696" t="s">
        <v>1456</v>
      </c>
      <c r="G696" t="str">
        <f>"00296036"</f>
        <v>00296036</v>
      </c>
      <c r="H696">
        <v>649</v>
      </c>
      <c r="I696">
        <v>0</v>
      </c>
      <c r="J696">
        <v>0</v>
      </c>
      <c r="K696">
        <v>0</v>
      </c>
      <c r="L696">
        <v>0</v>
      </c>
      <c r="M696">
        <v>0</v>
      </c>
      <c r="N696">
        <v>30</v>
      </c>
      <c r="O696">
        <v>0</v>
      </c>
      <c r="P696">
        <v>0</v>
      </c>
      <c r="Q696">
        <v>0</v>
      </c>
      <c r="R696">
        <v>0</v>
      </c>
      <c r="S696">
        <v>0</v>
      </c>
      <c r="T696">
        <v>0</v>
      </c>
      <c r="U696">
        <v>0</v>
      </c>
      <c r="V696">
        <v>0</v>
      </c>
      <c r="X696">
        <v>0</v>
      </c>
      <c r="Y696">
        <v>0</v>
      </c>
      <c r="Z696">
        <v>0</v>
      </c>
      <c r="AA696">
        <v>0</v>
      </c>
      <c r="AB696">
        <v>679</v>
      </c>
    </row>
    <row r="697" spans="1:28" x14ac:dyDescent="0.25">
      <c r="H697" t="s">
        <v>1457</v>
      </c>
    </row>
    <row r="698" spans="1:28" x14ac:dyDescent="0.25">
      <c r="A698">
        <v>346</v>
      </c>
      <c r="B698">
        <v>2041</v>
      </c>
      <c r="C698" t="s">
        <v>1458</v>
      </c>
      <c r="D698" t="s">
        <v>725</v>
      </c>
      <c r="E698" t="s">
        <v>83</v>
      </c>
      <c r="F698" t="s">
        <v>1459</v>
      </c>
      <c r="G698" t="str">
        <f>"201504005415"</f>
        <v>201504005415</v>
      </c>
      <c r="H698">
        <v>649</v>
      </c>
      <c r="I698">
        <v>0</v>
      </c>
      <c r="J698">
        <v>0</v>
      </c>
      <c r="K698">
        <v>0</v>
      </c>
      <c r="L698">
        <v>0</v>
      </c>
      <c r="M698">
        <v>0</v>
      </c>
      <c r="N698">
        <v>30</v>
      </c>
      <c r="O698">
        <v>0</v>
      </c>
      <c r="P698">
        <v>0</v>
      </c>
      <c r="Q698">
        <v>0</v>
      </c>
      <c r="R698">
        <v>0</v>
      </c>
      <c r="S698">
        <v>0</v>
      </c>
      <c r="T698">
        <v>0</v>
      </c>
      <c r="U698">
        <v>0</v>
      </c>
      <c r="V698">
        <v>0</v>
      </c>
      <c r="X698">
        <v>1</v>
      </c>
      <c r="Y698">
        <v>0</v>
      </c>
      <c r="Z698">
        <v>0</v>
      </c>
      <c r="AA698">
        <v>0</v>
      </c>
      <c r="AB698">
        <v>679</v>
      </c>
    </row>
    <row r="699" spans="1:28" x14ac:dyDescent="0.25">
      <c r="H699" t="s">
        <v>1460</v>
      </c>
    </row>
    <row r="700" spans="1:28" x14ac:dyDescent="0.25">
      <c r="A700">
        <v>347</v>
      </c>
      <c r="B700">
        <v>4570</v>
      </c>
      <c r="C700" t="s">
        <v>1461</v>
      </c>
      <c r="D700" t="s">
        <v>83</v>
      </c>
      <c r="E700" t="s">
        <v>29</v>
      </c>
      <c r="F700" t="s">
        <v>1462</v>
      </c>
      <c r="G700" t="str">
        <f>"201409002302"</f>
        <v>201409002302</v>
      </c>
      <c r="H700" t="s">
        <v>223</v>
      </c>
      <c r="I700">
        <v>0</v>
      </c>
      <c r="J700">
        <v>0</v>
      </c>
      <c r="K700">
        <v>0</v>
      </c>
      <c r="L700">
        <v>0</v>
      </c>
      <c r="M700">
        <v>0</v>
      </c>
      <c r="N700">
        <v>0</v>
      </c>
      <c r="O700">
        <v>0</v>
      </c>
      <c r="P700">
        <v>0</v>
      </c>
      <c r="Q700">
        <v>0</v>
      </c>
      <c r="R700">
        <v>0</v>
      </c>
      <c r="S700">
        <v>0</v>
      </c>
      <c r="T700">
        <v>0</v>
      </c>
      <c r="U700">
        <v>0</v>
      </c>
      <c r="V700">
        <v>0</v>
      </c>
      <c r="X700">
        <v>0</v>
      </c>
      <c r="Y700">
        <v>0</v>
      </c>
      <c r="Z700">
        <v>0</v>
      </c>
      <c r="AA700">
        <v>0</v>
      </c>
      <c r="AB700" t="s">
        <v>223</v>
      </c>
    </row>
    <row r="701" spans="1:28" x14ac:dyDescent="0.25">
      <c r="H701" t="s">
        <v>1463</v>
      </c>
    </row>
    <row r="702" spans="1:28" x14ac:dyDescent="0.25">
      <c r="A702">
        <v>348</v>
      </c>
      <c r="B702">
        <v>1159</v>
      </c>
      <c r="C702" t="s">
        <v>1464</v>
      </c>
      <c r="D702" t="s">
        <v>29</v>
      </c>
      <c r="E702" t="s">
        <v>157</v>
      </c>
      <c r="F702" t="s">
        <v>1465</v>
      </c>
      <c r="G702" t="str">
        <f>"200712000320"</f>
        <v>200712000320</v>
      </c>
      <c r="H702" t="s">
        <v>1466</v>
      </c>
      <c r="I702">
        <v>0</v>
      </c>
      <c r="J702">
        <v>0</v>
      </c>
      <c r="K702">
        <v>0</v>
      </c>
      <c r="L702">
        <v>0</v>
      </c>
      <c r="M702">
        <v>0</v>
      </c>
      <c r="N702">
        <v>30</v>
      </c>
      <c r="O702">
        <v>0</v>
      </c>
      <c r="P702">
        <v>0</v>
      </c>
      <c r="Q702">
        <v>0</v>
      </c>
      <c r="R702">
        <v>0</v>
      </c>
      <c r="S702">
        <v>0</v>
      </c>
      <c r="T702">
        <v>0</v>
      </c>
      <c r="U702">
        <v>0</v>
      </c>
      <c r="V702">
        <v>0</v>
      </c>
      <c r="X702">
        <v>0</v>
      </c>
      <c r="Y702">
        <v>0</v>
      </c>
      <c r="Z702">
        <v>0</v>
      </c>
      <c r="AA702">
        <v>0</v>
      </c>
      <c r="AB702" t="s">
        <v>1467</v>
      </c>
    </row>
    <row r="703" spans="1:28" x14ac:dyDescent="0.25">
      <c r="H703" t="s">
        <v>1468</v>
      </c>
    </row>
    <row r="704" spans="1:28" x14ac:dyDescent="0.25">
      <c r="A704">
        <v>349</v>
      </c>
      <c r="B704">
        <v>1717</v>
      </c>
      <c r="C704" t="s">
        <v>1469</v>
      </c>
      <c r="D704" t="s">
        <v>128</v>
      </c>
      <c r="E704" t="s">
        <v>303</v>
      </c>
      <c r="F704" t="s">
        <v>1470</v>
      </c>
      <c r="G704" t="str">
        <f>"201203000057"</f>
        <v>201203000057</v>
      </c>
      <c r="H704" t="s">
        <v>1471</v>
      </c>
      <c r="I704">
        <v>0</v>
      </c>
      <c r="J704">
        <v>0</v>
      </c>
      <c r="K704">
        <v>0</v>
      </c>
      <c r="L704">
        <v>0</v>
      </c>
      <c r="M704">
        <v>0</v>
      </c>
      <c r="N704">
        <v>50</v>
      </c>
      <c r="O704">
        <v>0</v>
      </c>
      <c r="P704">
        <v>0</v>
      </c>
      <c r="Q704">
        <v>0</v>
      </c>
      <c r="R704">
        <v>0</v>
      </c>
      <c r="S704">
        <v>0</v>
      </c>
      <c r="T704">
        <v>0</v>
      </c>
      <c r="U704">
        <v>0</v>
      </c>
      <c r="V704">
        <v>6</v>
      </c>
      <c r="W704">
        <v>1246</v>
      </c>
      <c r="X704">
        <v>2</v>
      </c>
      <c r="Y704">
        <v>0</v>
      </c>
      <c r="Z704">
        <v>0</v>
      </c>
      <c r="AA704">
        <v>0</v>
      </c>
      <c r="AB704" t="s">
        <v>1472</v>
      </c>
    </row>
    <row r="705" spans="1:28" x14ac:dyDescent="0.25">
      <c r="H705" t="s">
        <v>1473</v>
      </c>
    </row>
    <row r="706" spans="1:28" x14ac:dyDescent="0.25">
      <c r="A706">
        <v>350</v>
      </c>
      <c r="B706">
        <v>3646</v>
      </c>
      <c r="C706" t="s">
        <v>1474</v>
      </c>
      <c r="D706" t="s">
        <v>627</v>
      </c>
      <c r="E706" t="s">
        <v>288</v>
      </c>
      <c r="F706" t="s">
        <v>1475</v>
      </c>
      <c r="G706" t="str">
        <f>"00367939"</f>
        <v>00367939</v>
      </c>
      <c r="H706" t="s">
        <v>713</v>
      </c>
      <c r="I706">
        <v>0</v>
      </c>
      <c r="J706">
        <v>0</v>
      </c>
      <c r="K706">
        <v>0</v>
      </c>
      <c r="L706">
        <v>0</v>
      </c>
      <c r="M706">
        <v>0</v>
      </c>
      <c r="N706">
        <v>30</v>
      </c>
      <c r="O706">
        <v>0</v>
      </c>
      <c r="P706">
        <v>0</v>
      </c>
      <c r="Q706">
        <v>0</v>
      </c>
      <c r="R706">
        <v>0</v>
      </c>
      <c r="S706">
        <v>0</v>
      </c>
      <c r="T706">
        <v>0</v>
      </c>
      <c r="U706">
        <v>0</v>
      </c>
      <c r="V706">
        <v>0</v>
      </c>
      <c r="X706">
        <v>0</v>
      </c>
      <c r="Y706">
        <v>0</v>
      </c>
      <c r="Z706">
        <v>0</v>
      </c>
      <c r="AA706">
        <v>0</v>
      </c>
      <c r="AB706" t="s">
        <v>1476</v>
      </c>
    </row>
    <row r="707" spans="1:28" x14ac:dyDescent="0.25">
      <c r="H707" t="s">
        <v>1477</v>
      </c>
    </row>
    <row r="708" spans="1:28" x14ac:dyDescent="0.25">
      <c r="A708">
        <v>351</v>
      </c>
      <c r="B708">
        <v>4912</v>
      </c>
      <c r="C708" t="s">
        <v>1478</v>
      </c>
      <c r="D708" t="s">
        <v>1479</v>
      </c>
      <c r="E708" t="s">
        <v>1480</v>
      </c>
      <c r="F708" t="s">
        <v>1481</v>
      </c>
      <c r="G708" t="str">
        <f>"00319844"</f>
        <v>00319844</v>
      </c>
      <c r="H708" t="s">
        <v>713</v>
      </c>
      <c r="I708">
        <v>0</v>
      </c>
      <c r="J708">
        <v>0</v>
      </c>
      <c r="K708">
        <v>0</v>
      </c>
      <c r="L708">
        <v>0</v>
      </c>
      <c r="M708">
        <v>0</v>
      </c>
      <c r="N708">
        <v>30</v>
      </c>
      <c r="O708">
        <v>0</v>
      </c>
      <c r="P708">
        <v>0</v>
      </c>
      <c r="Q708">
        <v>0</v>
      </c>
      <c r="R708">
        <v>0</v>
      </c>
      <c r="S708">
        <v>0</v>
      </c>
      <c r="T708">
        <v>0</v>
      </c>
      <c r="U708">
        <v>0</v>
      </c>
      <c r="V708">
        <v>0</v>
      </c>
      <c r="X708">
        <v>2</v>
      </c>
      <c r="Y708">
        <v>0</v>
      </c>
      <c r="Z708">
        <v>0</v>
      </c>
      <c r="AA708">
        <v>0</v>
      </c>
      <c r="AB708" t="s">
        <v>1476</v>
      </c>
    </row>
    <row r="709" spans="1:28" x14ac:dyDescent="0.25">
      <c r="H709" t="s">
        <v>1482</v>
      </c>
    </row>
    <row r="710" spans="1:28" x14ac:dyDescent="0.25">
      <c r="A710">
        <v>352</v>
      </c>
      <c r="B710">
        <v>6011</v>
      </c>
      <c r="C710" t="s">
        <v>1483</v>
      </c>
      <c r="D710" t="s">
        <v>540</v>
      </c>
      <c r="E710" t="s">
        <v>28</v>
      </c>
      <c r="F710" t="s">
        <v>1484</v>
      </c>
      <c r="G710" t="str">
        <f>"00022995"</f>
        <v>00022995</v>
      </c>
      <c r="H710" t="s">
        <v>979</v>
      </c>
      <c r="I710">
        <v>0</v>
      </c>
      <c r="J710">
        <v>0</v>
      </c>
      <c r="K710">
        <v>0</v>
      </c>
      <c r="L710">
        <v>0</v>
      </c>
      <c r="M710">
        <v>0</v>
      </c>
      <c r="N710">
        <v>0</v>
      </c>
      <c r="O710">
        <v>0</v>
      </c>
      <c r="P710">
        <v>0</v>
      </c>
      <c r="Q710">
        <v>0</v>
      </c>
      <c r="R710">
        <v>0</v>
      </c>
      <c r="S710">
        <v>0</v>
      </c>
      <c r="T710">
        <v>0</v>
      </c>
      <c r="U710">
        <v>0</v>
      </c>
      <c r="V710">
        <v>0</v>
      </c>
      <c r="X710">
        <v>0</v>
      </c>
      <c r="Y710">
        <v>0</v>
      </c>
      <c r="Z710">
        <v>0</v>
      </c>
      <c r="AA710">
        <v>0</v>
      </c>
      <c r="AB710" t="s">
        <v>979</v>
      </c>
    </row>
    <row r="711" spans="1:28" x14ac:dyDescent="0.25">
      <c r="H711" t="s">
        <v>1485</v>
      </c>
    </row>
    <row r="712" spans="1:28" x14ac:dyDescent="0.25">
      <c r="A712">
        <v>353</v>
      </c>
      <c r="B712">
        <v>1978</v>
      </c>
      <c r="C712" t="s">
        <v>1486</v>
      </c>
      <c r="D712" t="s">
        <v>83</v>
      </c>
      <c r="E712" t="s">
        <v>288</v>
      </c>
      <c r="F712" t="s">
        <v>1487</v>
      </c>
      <c r="G712" t="str">
        <f>"00315915"</f>
        <v>00315915</v>
      </c>
      <c r="H712" t="s">
        <v>1328</v>
      </c>
      <c r="I712">
        <v>0</v>
      </c>
      <c r="J712">
        <v>0</v>
      </c>
      <c r="K712">
        <v>0</v>
      </c>
      <c r="L712">
        <v>0</v>
      </c>
      <c r="M712">
        <v>0</v>
      </c>
      <c r="N712">
        <v>0</v>
      </c>
      <c r="O712">
        <v>0</v>
      </c>
      <c r="P712">
        <v>0</v>
      </c>
      <c r="Q712">
        <v>0</v>
      </c>
      <c r="R712">
        <v>0</v>
      </c>
      <c r="S712">
        <v>0</v>
      </c>
      <c r="T712">
        <v>0</v>
      </c>
      <c r="U712">
        <v>0</v>
      </c>
      <c r="V712">
        <v>0</v>
      </c>
      <c r="X712">
        <v>0</v>
      </c>
      <c r="Y712">
        <v>0</v>
      </c>
      <c r="Z712">
        <v>0</v>
      </c>
      <c r="AA712">
        <v>0</v>
      </c>
      <c r="AB712" t="s">
        <v>1328</v>
      </c>
    </row>
    <row r="713" spans="1:28" x14ac:dyDescent="0.25">
      <c r="H713" t="s">
        <v>1488</v>
      </c>
    </row>
    <row r="714" spans="1:28" x14ac:dyDescent="0.25">
      <c r="A714">
        <v>354</v>
      </c>
      <c r="B714">
        <v>5727</v>
      </c>
      <c r="C714" t="s">
        <v>1489</v>
      </c>
      <c r="D714" t="s">
        <v>227</v>
      </c>
      <c r="E714" t="s">
        <v>83</v>
      </c>
      <c r="F714" t="s">
        <v>1490</v>
      </c>
      <c r="G714" t="str">
        <f>"00314219"</f>
        <v>00314219</v>
      </c>
      <c r="H714" t="s">
        <v>1491</v>
      </c>
      <c r="I714">
        <v>0</v>
      </c>
      <c r="J714">
        <v>0</v>
      </c>
      <c r="K714">
        <v>0</v>
      </c>
      <c r="L714">
        <v>0</v>
      </c>
      <c r="M714">
        <v>0</v>
      </c>
      <c r="N714">
        <v>30</v>
      </c>
      <c r="O714">
        <v>0</v>
      </c>
      <c r="P714">
        <v>0</v>
      </c>
      <c r="Q714">
        <v>0</v>
      </c>
      <c r="R714">
        <v>0</v>
      </c>
      <c r="S714">
        <v>0</v>
      </c>
      <c r="T714">
        <v>0</v>
      </c>
      <c r="U714">
        <v>0</v>
      </c>
      <c r="V714">
        <v>0</v>
      </c>
      <c r="X714">
        <v>0</v>
      </c>
      <c r="Y714">
        <v>0</v>
      </c>
      <c r="Z714">
        <v>0</v>
      </c>
      <c r="AA714">
        <v>0</v>
      </c>
      <c r="AB714" t="s">
        <v>1492</v>
      </c>
    </row>
    <row r="715" spans="1:28" x14ac:dyDescent="0.25">
      <c r="H715" t="s">
        <v>1493</v>
      </c>
    </row>
    <row r="716" spans="1:28" x14ac:dyDescent="0.25">
      <c r="A716">
        <v>355</v>
      </c>
      <c r="B716">
        <v>2628</v>
      </c>
      <c r="C716" t="s">
        <v>1494</v>
      </c>
      <c r="D716" t="s">
        <v>135</v>
      </c>
      <c r="E716" t="s">
        <v>228</v>
      </c>
      <c r="F716" t="s">
        <v>1495</v>
      </c>
      <c r="G716" t="str">
        <f>"00273166"</f>
        <v>00273166</v>
      </c>
      <c r="H716">
        <v>671</v>
      </c>
      <c r="I716">
        <v>0</v>
      </c>
      <c r="J716">
        <v>0</v>
      </c>
      <c r="K716">
        <v>0</v>
      </c>
      <c r="L716">
        <v>0</v>
      </c>
      <c r="M716">
        <v>0</v>
      </c>
      <c r="N716">
        <v>0</v>
      </c>
      <c r="O716">
        <v>0</v>
      </c>
      <c r="P716">
        <v>0</v>
      </c>
      <c r="Q716">
        <v>0</v>
      </c>
      <c r="R716">
        <v>0</v>
      </c>
      <c r="S716">
        <v>0</v>
      </c>
      <c r="T716">
        <v>0</v>
      </c>
      <c r="U716">
        <v>0</v>
      </c>
      <c r="V716">
        <v>0</v>
      </c>
      <c r="X716">
        <v>0</v>
      </c>
      <c r="Y716">
        <v>0</v>
      </c>
      <c r="Z716">
        <v>0</v>
      </c>
      <c r="AA716">
        <v>0</v>
      </c>
      <c r="AB716">
        <v>671</v>
      </c>
    </row>
    <row r="717" spans="1:28" x14ac:dyDescent="0.25">
      <c r="H717" t="s">
        <v>1496</v>
      </c>
    </row>
    <row r="718" spans="1:28" x14ac:dyDescent="0.25">
      <c r="A718">
        <v>356</v>
      </c>
      <c r="B718">
        <v>3219</v>
      </c>
      <c r="C718" t="s">
        <v>127</v>
      </c>
      <c r="D718" t="s">
        <v>1497</v>
      </c>
      <c r="E718" t="s">
        <v>129</v>
      </c>
      <c r="F718" t="s">
        <v>1498</v>
      </c>
      <c r="G718" t="str">
        <f>"200801001812"</f>
        <v>200801001812</v>
      </c>
      <c r="H718">
        <v>671</v>
      </c>
      <c r="I718">
        <v>0</v>
      </c>
      <c r="J718">
        <v>0</v>
      </c>
      <c r="K718">
        <v>0</v>
      </c>
      <c r="L718">
        <v>0</v>
      </c>
      <c r="M718">
        <v>0</v>
      </c>
      <c r="N718">
        <v>0</v>
      </c>
      <c r="O718">
        <v>0</v>
      </c>
      <c r="P718">
        <v>0</v>
      </c>
      <c r="Q718">
        <v>0</v>
      </c>
      <c r="R718">
        <v>0</v>
      </c>
      <c r="S718">
        <v>0</v>
      </c>
      <c r="T718">
        <v>0</v>
      </c>
      <c r="U718">
        <v>0</v>
      </c>
      <c r="V718">
        <v>0</v>
      </c>
      <c r="X718">
        <v>0</v>
      </c>
      <c r="Y718">
        <v>0</v>
      </c>
      <c r="Z718">
        <v>0</v>
      </c>
      <c r="AA718">
        <v>0</v>
      </c>
      <c r="AB718">
        <v>671</v>
      </c>
    </row>
    <row r="719" spans="1:28" x14ac:dyDescent="0.25">
      <c r="H719" t="s">
        <v>1499</v>
      </c>
    </row>
    <row r="720" spans="1:28" x14ac:dyDescent="0.25">
      <c r="A720">
        <v>357</v>
      </c>
      <c r="B720">
        <v>5784</v>
      </c>
      <c r="C720" t="s">
        <v>1500</v>
      </c>
      <c r="D720" t="s">
        <v>1501</v>
      </c>
      <c r="E720" t="s">
        <v>256</v>
      </c>
      <c r="F720" t="s">
        <v>1502</v>
      </c>
      <c r="G720" t="str">
        <f>"00293113"</f>
        <v>00293113</v>
      </c>
      <c r="H720" t="s">
        <v>1503</v>
      </c>
      <c r="I720">
        <v>0</v>
      </c>
      <c r="J720">
        <v>0</v>
      </c>
      <c r="K720">
        <v>0</v>
      </c>
      <c r="L720">
        <v>0</v>
      </c>
      <c r="M720">
        <v>0</v>
      </c>
      <c r="N720">
        <v>30</v>
      </c>
      <c r="O720">
        <v>0</v>
      </c>
      <c r="P720">
        <v>0</v>
      </c>
      <c r="Q720">
        <v>0</v>
      </c>
      <c r="R720">
        <v>0</v>
      </c>
      <c r="S720">
        <v>0</v>
      </c>
      <c r="T720">
        <v>0</v>
      </c>
      <c r="U720">
        <v>0</v>
      </c>
      <c r="V720">
        <v>0</v>
      </c>
      <c r="X720">
        <v>0</v>
      </c>
      <c r="Y720">
        <v>0</v>
      </c>
      <c r="Z720">
        <v>0</v>
      </c>
      <c r="AA720">
        <v>0</v>
      </c>
      <c r="AB720" t="s">
        <v>1504</v>
      </c>
    </row>
    <row r="721" spans="1:28" x14ac:dyDescent="0.25">
      <c r="H721" t="s">
        <v>1505</v>
      </c>
    </row>
    <row r="722" spans="1:28" x14ac:dyDescent="0.25">
      <c r="A722">
        <v>358</v>
      </c>
      <c r="B722">
        <v>816</v>
      </c>
      <c r="C722" t="s">
        <v>1506</v>
      </c>
      <c r="D722" t="s">
        <v>157</v>
      </c>
      <c r="E722" t="s">
        <v>135</v>
      </c>
      <c r="F722" t="s">
        <v>1507</v>
      </c>
      <c r="G722" t="str">
        <f>"201410007502"</f>
        <v>201410007502</v>
      </c>
      <c r="H722" t="s">
        <v>1291</v>
      </c>
      <c r="I722">
        <v>0</v>
      </c>
      <c r="J722">
        <v>0</v>
      </c>
      <c r="K722">
        <v>0</v>
      </c>
      <c r="L722">
        <v>0</v>
      </c>
      <c r="M722">
        <v>0</v>
      </c>
      <c r="N722">
        <v>30</v>
      </c>
      <c r="O722">
        <v>0</v>
      </c>
      <c r="P722">
        <v>0</v>
      </c>
      <c r="Q722">
        <v>0</v>
      </c>
      <c r="R722">
        <v>0</v>
      </c>
      <c r="S722">
        <v>0</v>
      </c>
      <c r="T722">
        <v>0</v>
      </c>
      <c r="U722">
        <v>0</v>
      </c>
      <c r="V722">
        <v>0</v>
      </c>
      <c r="X722">
        <v>0</v>
      </c>
      <c r="Y722">
        <v>0</v>
      </c>
      <c r="Z722">
        <v>0</v>
      </c>
      <c r="AA722">
        <v>0</v>
      </c>
      <c r="AB722" t="s">
        <v>1508</v>
      </c>
    </row>
    <row r="723" spans="1:28" x14ac:dyDescent="0.25">
      <c r="H723" t="s">
        <v>1509</v>
      </c>
    </row>
    <row r="724" spans="1:28" x14ac:dyDescent="0.25">
      <c r="A724">
        <v>359</v>
      </c>
      <c r="B724">
        <v>5509</v>
      </c>
      <c r="C724" t="s">
        <v>867</v>
      </c>
      <c r="D724" t="s">
        <v>83</v>
      </c>
      <c r="E724" t="s">
        <v>1510</v>
      </c>
      <c r="F724" t="s">
        <v>1511</v>
      </c>
      <c r="G724" t="str">
        <f>"00358650"</f>
        <v>00358650</v>
      </c>
      <c r="H724" t="s">
        <v>1349</v>
      </c>
      <c r="I724">
        <v>0</v>
      </c>
      <c r="J724">
        <v>0</v>
      </c>
      <c r="K724">
        <v>0</v>
      </c>
      <c r="L724">
        <v>0</v>
      </c>
      <c r="M724">
        <v>0</v>
      </c>
      <c r="N724">
        <v>0</v>
      </c>
      <c r="O724">
        <v>0</v>
      </c>
      <c r="P724">
        <v>0</v>
      </c>
      <c r="Q724">
        <v>0</v>
      </c>
      <c r="R724">
        <v>0</v>
      </c>
      <c r="S724">
        <v>0</v>
      </c>
      <c r="T724">
        <v>0</v>
      </c>
      <c r="U724">
        <v>0</v>
      </c>
      <c r="V724">
        <v>0</v>
      </c>
      <c r="X724">
        <v>1</v>
      </c>
      <c r="Y724">
        <v>0</v>
      </c>
      <c r="Z724">
        <v>0</v>
      </c>
      <c r="AA724">
        <v>0</v>
      </c>
      <c r="AB724" t="s">
        <v>1349</v>
      </c>
    </row>
    <row r="725" spans="1:28" x14ac:dyDescent="0.25">
      <c r="H725" t="s">
        <v>1512</v>
      </c>
    </row>
    <row r="726" spans="1:28" x14ac:dyDescent="0.25">
      <c r="A726">
        <v>360</v>
      </c>
      <c r="B726">
        <v>368</v>
      </c>
      <c r="C726" t="s">
        <v>1513</v>
      </c>
      <c r="D726" t="s">
        <v>128</v>
      </c>
      <c r="E726" t="s">
        <v>83</v>
      </c>
      <c r="F726" t="s">
        <v>1514</v>
      </c>
      <c r="G726" t="str">
        <f>"201409006272"</f>
        <v>201409006272</v>
      </c>
      <c r="H726">
        <v>638</v>
      </c>
      <c r="I726">
        <v>0</v>
      </c>
      <c r="J726">
        <v>0</v>
      </c>
      <c r="K726">
        <v>0</v>
      </c>
      <c r="L726">
        <v>0</v>
      </c>
      <c r="M726">
        <v>0</v>
      </c>
      <c r="N726">
        <v>30</v>
      </c>
      <c r="O726">
        <v>0</v>
      </c>
      <c r="P726">
        <v>0</v>
      </c>
      <c r="Q726">
        <v>0</v>
      </c>
      <c r="R726">
        <v>0</v>
      </c>
      <c r="S726">
        <v>0</v>
      </c>
      <c r="T726">
        <v>0</v>
      </c>
      <c r="U726">
        <v>0</v>
      </c>
      <c r="V726">
        <v>0</v>
      </c>
      <c r="X726">
        <v>0</v>
      </c>
      <c r="Y726">
        <v>0</v>
      </c>
      <c r="Z726">
        <v>0</v>
      </c>
      <c r="AA726">
        <v>0</v>
      </c>
      <c r="AB726">
        <v>668</v>
      </c>
    </row>
    <row r="727" spans="1:28" x14ac:dyDescent="0.25">
      <c r="H727" t="s">
        <v>1515</v>
      </c>
    </row>
    <row r="728" spans="1:28" x14ac:dyDescent="0.25">
      <c r="A728">
        <v>361</v>
      </c>
      <c r="B728">
        <v>1079</v>
      </c>
      <c r="C728" t="s">
        <v>1516</v>
      </c>
      <c r="D728" t="s">
        <v>157</v>
      </c>
      <c r="E728" t="s">
        <v>40</v>
      </c>
      <c r="F728" t="s">
        <v>1517</v>
      </c>
      <c r="G728" t="str">
        <f>"201411001613"</f>
        <v>201411001613</v>
      </c>
      <c r="H728">
        <v>638</v>
      </c>
      <c r="I728">
        <v>0</v>
      </c>
      <c r="J728">
        <v>0</v>
      </c>
      <c r="K728">
        <v>0</v>
      </c>
      <c r="L728">
        <v>0</v>
      </c>
      <c r="M728">
        <v>0</v>
      </c>
      <c r="N728">
        <v>30</v>
      </c>
      <c r="O728">
        <v>0</v>
      </c>
      <c r="P728">
        <v>0</v>
      </c>
      <c r="Q728">
        <v>0</v>
      </c>
      <c r="R728">
        <v>0</v>
      </c>
      <c r="S728">
        <v>0</v>
      </c>
      <c r="T728">
        <v>0</v>
      </c>
      <c r="U728">
        <v>0</v>
      </c>
      <c r="V728">
        <v>0</v>
      </c>
      <c r="X728">
        <v>1</v>
      </c>
      <c r="Y728">
        <v>0</v>
      </c>
      <c r="Z728">
        <v>0</v>
      </c>
      <c r="AA728">
        <v>0</v>
      </c>
      <c r="AB728">
        <v>668</v>
      </c>
    </row>
    <row r="729" spans="1:28" x14ac:dyDescent="0.25">
      <c r="H729" t="s">
        <v>1518</v>
      </c>
    </row>
    <row r="730" spans="1:28" x14ac:dyDescent="0.25">
      <c r="A730">
        <v>362</v>
      </c>
      <c r="B730">
        <v>6287</v>
      </c>
      <c r="C730" t="s">
        <v>1519</v>
      </c>
      <c r="D730" t="s">
        <v>187</v>
      </c>
      <c r="E730" t="s">
        <v>330</v>
      </c>
      <c r="F730" t="s">
        <v>1520</v>
      </c>
      <c r="G730" t="str">
        <f>"201412007141"</f>
        <v>201412007141</v>
      </c>
      <c r="H730" t="s">
        <v>1521</v>
      </c>
      <c r="I730">
        <v>0</v>
      </c>
      <c r="J730">
        <v>0</v>
      </c>
      <c r="K730">
        <v>0</v>
      </c>
      <c r="L730">
        <v>0</v>
      </c>
      <c r="M730">
        <v>0</v>
      </c>
      <c r="N730">
        <v>30</v>
      </c>
      <c r="O730">
        <v>0</v>
      </c>
      <c r="P730">
        <v>0</v>
      </c>
      <c r="Q730">
        <v>0</v>
      </c>
      <c r="R730">
        <v>0</v>
      </c>
      <c r="S730">
        <v>0</v>
      </c>
      <c r="T730">
        <v>0</v>
      </c>
      <c r="U730">
        <v>0</v>
      </c>
      <c r="V730">
        <v>6</v>
      </c>
      <c r="W730">
        <v>1246</v>
      </c>
      <c r="X730">
        <v>0</v>
      </c>
      <c r="Y730">
        <v>0</v>
      </c>
      <c r="Z730">
        <v>1</v>
      </c>
      <c r="AA730">
        <v>17</v>
      </c>
      <c r="AB730" t="s">
        <v>1522</v>
      </c>
    </row>
    <row r="731" spans="1:28" x14ac:dyDescent="0.25">
      <c r="H731" t="s">
        <v>1523</v>
      </c>
    </row>
    <row r="732" spans="1:28" x14ac:dyDescent="0.25">
      <c r="A732">
        <v>363</v>
      </c>
      <c r="B732">
        <v>3490</v>
      </c>
      <c r="C732" t="s">
        <v>1524</v>
      </c>
      <c r="D732" t="s">
        <v>83</v>
      </c>
      <c r="E732" t="s">
        <v>157</v>
      </c>
      <c r="F732" t="s">
        <v>1525</v>
      </c>
      <c r="G732" t="str">
        <f>"00286085"</f>
        <v>00286085</v>
      </c>
      <c r="H732" t="s">
        <v>1526</v>
      </c>
      <c r="I732">
        <v>0</v>
      </c>
      <c r="J732">
        <v>0</v>
      </c>
      <c r="K732">
        <v>0</v>
      </c>
      <c r="L732">
        <v>0</v>
      </c>
      <c r="M732">
        <v>0</v>
      </c>
      <c r="N732">
        <v>30</v>
      </c>
      <c r="O732">
        <v>0</v>
      </c>
      <c r="P732">
        <v>0</v>
      </c>
      <c r="Q732">
        <v>0</v>
      </c>
      <c r="R732">
        <v>0</v>
      </c>
      <c r="S732">
        <v>0</v>
      </c>
      <c r="T732">
        <v>0</v>
      </c>
      <c r="U732">
        <v>0</v>
      </c>
      <c r="V732">
        <v>6</v>
      </c>
      <c r="W732">
        <v>1246</v>
      </c>
      <c r="X732">
        <v>0</v>
      </c>
      <c r="Y732">
        <v>0</v>
      </c>
      <c r="Z732">
        <v>0</v>
      </c>
      <c r="AA732">
        <v>0</v>
      </c>
      <c r="AB732" t="s">
        <v>1527</v>
      </c>
    </row>
    <row r="733" spans="1:28" x14ac:dyDescent="0.25">
      <c r="H733">
        <v>1246</v>
      </c>
    </row>
    <row r="734" spans="1:28" x14ac:dyDescent="0.25">
      <c r="A734">
        <v>364</v>
      </c>
      <c r="B734">
        <v>5052</v>
      </c>
      <c r="C734" t="s">
        <v>1528</v>
      </c>
      <c r="D734" t="s">
        <v>24</v>
      </c>
      <c r="E734" t="s">
        <v>29</v>
      </c>
      <c r="F734" t="s">
        <v>1529</v>
      </c>
      <c r="G734" t="str">
        <f>"00162228"</f>
        <v>00162228</v>
      </c>
      <c r="H734" t="s">
        <v>1530</v>
      </c>
      <c r="I734">
        <v>0</v>
      </c>
      <c r="J734">
        <v>0</v>
      </c>
      <c r="K734">
        <v>0</v>
      </c>
      <c r="L734">
        <v>0</v>
      </c>
      <c r="M734">
        <v>0</v>
      </c>
      <c r="N734">
        <v>30</v>
      </c>
      <c r="O734">
        <v>0</v>
      </c>
      <c r="P734">
        <v>0</v>
      </c>
      <c r="Q734">
        <v>0</v>
      </c>
      <c r="R734">
        <v>0</v>
      </c>
      <c r="S734">
        <v>0</v>
      </c>
      <c r="T734">
        <v>0</v>
      </c>
      <c r="U734">
        <v>0</v>
      </c>
      <c r="V734">
        <v>0</v>
      </c>
      <c r="X734">
        <v>0</v>
      </c>
      <c r="Y734">
        <v>0</v>
      </c>
      <c r="Z734">
        <v>0</v>
      </c>
      <c r="AA734">
        <v>0</v>
      </c>
      <c r="AB734" t="s">
        <v>1531</v>
      </c>
    </row>
    <row r="735" spans="1:28" x14ac:dyDescent="0.25">
      <c r="H735" t="s">
        <v>1532</v>
      </c>
    </row>
    <row r="736" spans="1:28" x14ac:dyDescent="0.25">
      <c r="A736">
        <v>365</v>
      </c>
      <c r="B736">
        <v>4640</v>
      </c>
      <c r="C736" t="s">
        <v>1533</v>
      </c>
      <c r="D736" t="s">
        <v>1534</v>
      </c>
      <c r="E736" t="s">
        <v>1535</v>
      </c>
      <c r="F736" t="s">
        <v>1536</v>
      </c>
      <c r="G736" t="str">
        <f>"00245568"</f>
        <v>00245568</v>
      </c>
      <c r="H736" t="s">
        <v>1530</v>
      </c>
      <c r="I736">
        <v>0</v>
      </c>
      <c r="J736">
        <v>0</v>
      </c>
      <c r="K736">
        <v>0</v>
      </c>
      <c r="L736">
        <v>0</v>
      </c>
      <c r="M736">
        <v>0</v>
      </c>
      <c r="N736">
        <v>30</v>
      </c>
      <c r="O736">
        <v>0</v>
      </c>
      <c r="P736">
        <v>0</v>
      </c>
      <c r="Q736">
        <v>0</v>
      </c>
      <c r="R736">
        <v>0</v>
      </c>
      <c r="S736">
        <v>0</v>
      </c>
      <c r="T736">
        <v>0</v>
      </c>
      <c r="U736">
        <v>0</v>
      </c>
      <c r="V736">
        <v>0</v>
      </c>
      <c r="X736">
        <v>1</v>
      </c>
      <c r="Y736">
        <v>0</v>
      </c>
      <c r="Z736">
        <v>0</v>
      </c>
      <c r="AA736">
        <v>0</v>
      </c>
      <c r="AB736" t="s">
        <v>1531</v>
      </c>
    </row>
    <row r="737" spans="1:28" x14ac:dyDescent="0.25">
      <c r="H737" t="s">
        <v>1537</v>
      </c>
    </row>
    <row r="738" spans="1:28" x14ac:dyDescent="0.25">
      <c r="A738">
        <v>366</v>
      </c>
      <c r="B738">
        <v>4784</v>
      </c>
      <c r="C738" t="s">
        <v>1538</v>
      </c>
      <c r="D738" t="s">
        <v>892</v>
      </c>
      <c r="E738" t="s">
        <v>40</v>
      </c>
      <c r="F738" t="s">
        <v>1539</v>
      </c>
      <c r="G738" t="str">
        <f>"201412004694"</f>
        <v>201412004694</v>
      </c>
      <c r="H738" t="s">
        <v>494</v>
      </c>
      <c r="I738">
        <v>0</v>
      </c>
      <c r="J738">
        <v>0</v>
      </c>
      <c r="K738">
        <v>0</v>
      </c>
      <c r="L738">
        <v>0</v>
      </c>
      <c r="M738">
        <v>0</v>
      </c>
      <c r="N738">
        <v>0</v>
      </c>
      <c r="O738">
        <v>0</v>
      </c>
      <c r="P738">
        <v>0</v>
      </c>
      <c r="Q738">
        <v>0</v>
      </c>
      <c r="R738">
        <v>0</v>
      </c>
      <c r="S738">
        <v>0</v>
      </c>
      <c r="T738">
        <v>0</v>
      </c>
      <c r="U738">
        <v>0</v>
      </c>
      <c r="V738">
        <v>0</v>
      </c>
      <c r="X738">
        <v>0</v>
      </c>
      <c r="Y738">
        <v>0</v>
      </c>
      <c r="Z738">
        <v>0</v>
      </c>
      <c r="AA738">
        <v>0</v>
      </c>
      <c r="AB738" t="s">
        <v>494</v>
      </c>
    </row>
    <row r="739" spans="1:28" x14ac:dyDescent="0.25">
      <c r="H739" t="s">
        <v>1540</v>
      </c>
    </row>
    <row r="740" spans="1:28" x14ac:dyDescent="0.25">
      <c r="A740">
        <v>367</v>
      </c>
      <c r="B740">
        <v>772</v>
      </c>
      <c r="C740" t="s">
        <v>1215</v>
      </c>
      <c r="D740" t="s">
        <v>57</v>
      </c>
      <c r="E740" t="s">
        <v>24</v>
      </c>
      <c r="F740" t="s">
        <v>1541</v>
      </c>
      <c r="G740" t="str">
        <f>"201402006655"</f>
        <v>201402006655</v>
      </c>
      <c r="H740" t="s">
        <v>494</v>
      </c>
      <c r="I740">
        <v>0</v>
      </c>
      <c r="J740">
        <v>0</v>
      </c>
      <c r="K740">
        <v>0</v>
      </c>
      <c r="L740">
        <v>0</v>
      </c>
      <c r="M740">
        <v>0</v>
      </c>
      <c r="N740">
        <v>0</v>
      </c>
      <c r="O740">
        <v>0</v>
      </c>
      <c r="P740">
        <v>0</v>
      </c>
      <c r="Q740">
        <v>0</v>
      </c>
      <c r="R740">
        <v>0</v>
      </c>
      <c r="S740">
        <v>0</v>
      </c>
      <c r="T740">
        <v>0</v>
      </c>
      <c r="U740">
        <v>0</v>
      </c>
      <c r="V740">
        <v>0</v>
      </c>
      <c r="X740">
        <v>0</v>
      </c>
      <c r="Y740">
        <v>0</v>
      </c>
      <c r="Z740">
        <v>0</v>
      </c>
      <c r="AA740">
        <v>0</v>
      </c>
      <c r="AB740" t="s">
        <v>494</v>
      </c>
    </row>
    <row r="741" spans="1:28" x14ac:dyDescent="0.25">
      <c r="H741" t="s">
        <v>1488</v>
      </c>
    </row>
    <row r="742" spans="1:28" x14ac:dyDescent="0.25">
      <c r="A742">
        <v>368</v>
      </c>
      <c r="B742">
        <v>4332</v>
      </c>
      <c r="C742" t="s">
        <v>1542</v>
      </c>
      <c r="D742" t="s">
        <v>1543</v>
      </c>
      <c r="E742" t="s">
        <v>157</v>
      </c>
      <c r="F742" t="s">
        <v>1544</v>
      </c>
      <c r="G742" t="str">
        <f>"00343671"</f>
        <v>00343671</v>
      </c>
      <c r="H742" t="s">
        <v>1397</v>
      </c>
      <c r="I742">
        <v>0</v>
      </c>
      <c r="J742">
        <v>0</v>
      </c>
      <c r="K742">
        <v>0</v>
      </c>
      <c r="L742">
        <v>0</v>
      </c>
      <c r="M742">
        <v>0</v>
      </c>
      <c r="N742">
        <v>0</v>
      </c>
      <c r="O742">
        <v>0</v>
      </c>
      <c r="P742">
        <v>0</v>
      </c>
      <c r="Q742">
        <v>0</v>
      </c>
      <c r="R742">
        <v>0</v>
      </c>
      <c r="S742">
        <v>0</v>
      </c>
      <c r="T742">
        <v>0</v>
      </c>
      <c r="U742">
        <v>0</v>
      </c>
      <c r="V742">
        <v>0</v>
      </c>
      <c r="X742">
        <v>0</v>
      </c>
      <c r="Y742">
        <v>0</v>
      </c>
      <c r="Z742">
        <v>0</v>
      </c>
      <c r="AA742">
        <v>0</v>
      </c>
      <c r="AB742" t="s">
        <v>1397</v>
      </c>
    </row>
    <row r="743" spans="1:28" x14ac:dyDescent="0.25">
      <c r="H743" t="s">
        <v>1545</v>
      </c>
    </row>
    <row r="744" spans="1:28" x14ac:dyDescent="0.25">
      <c r="A744">
        <v>369</v>
      </c>
      <c r="B744">
        <v>344</v>
      </c>
      <c r="C744" t="s">
        <v>1546</v>
      </c>
      <c r="D744" t="s">
        <v>83</v>
      </c>
      <c r="E744" t="s">
        <v>157</v>
      </c>
      <c r="F744" t="s">
        <v>1547</v>
      </c>
      <c r="G744" t="str">
        <f>"201410009572"</f>
        <v>201410009572</v>
      </c>
      <c r="H744" t="s">
        <v>1548</v>
      </c>
      <c r="I744">
        <v>0</v>
      </c>
      <c r="J744">
        <v>0</v>
      </c>
      <c r="K744">
        <v>0</v>
      </c>
      <c r="L744">
        <v>0</v>
      </c>
      <c r="M744">
        <v>0</v>
      </c>
      <c r="N744">
        <v>50</v>
      </c>
      <c r="O744">
        <v>0</v>
      </c>
      <c r="P744">
        <v>0</v>
      </c>
      <c r="Q744">
        <v>0</v>
      </c>
      <c r="R744">
        <v>0</v>
      </c>
      <c r="S744">
        <v>0</v>
      </c>
      <c r="T744">
        <v>0</v>
      </c>
      <c r="U744">
        <v>0</v>
      </c>
      <c r="V744">
        <v>0</v>
      </c>
      <c r="X744">
        <v>0</v>
      </c>
      <c r="Y744">
        <v>0</v>
      </c>
      <c r="Z744">
        <v>0</v>
      </c>
      <c r="AA744">
        <v>0</v>
      </c>
      <c r="AB744" t="s">
        <v>1549</v>
      </c>
    </row>
    <row r="745" spans="1:28" x14ac:dyDescent="0.25">
      <c r="H745" t="s">
        <v>1550</v>
      </c>
    </row>
    <row r="746" spans="1:28" x14ac:dyDescent="0.25">
      <c r="A746">
        <v>370</v>
      </c>
      <c r="B746">
        <v>1301</v>
      </c>
      <c r="C746" t="s">
        <v>1551</v>
      </c>
      <c r="D746" t="s">
        <v>40</v>
      </c>
      <c r="E746" t="s">
        <v>178</v>
      </c>
      <c r="F746" t="s">
        <v>1552</v>
      </c>
      <c r="G746" t="str">
        <f>"00262416"</f>
        <v>00262416</v>
      </c>
      <c r="H746" t="s">
        <v>236</v>
      </c>
      <c r="I746">
        <v>0</v>
      </c>
      <c r="J746">
        <v>0</v>
      </c>
      <c r="K746">
        <v>0</v>
      </c>
      <c r="L746">
        <v>0</v>
      </c>
      <c r="M746">
        <v>0</v>
      </c>
      <c r="N746">
        <v>30</v>
      </c>
      <c r="O746">
        <v>0</v>
      </c>
      <c r="P746">
        <v>0</v>
      </c>
      <c r="Q746">
        <v>0</v>
      </c>
      <c r="R746">
        <v>0</v>
      </c>
      <c r="S746">
        <v>0</v>
      </c>
      <c r="T746">
        <v>0</v>
      </c>
      <c r="U746">
        <v>0</v>
      </c>
      <c r="V746">
        <v>0</v>
      </c>
      <c r="X746">
        <v>0</v>
      </c>
      <c r="Y746">
        <v>0</v>
      </c>
      <c r="Z746">
        <v>0</v>
      </c>
      <c r="AA746">
        <v>0</v>
      </c>
      <c r="AB746" t="s">
        <v>1553</v>
      </c>
    </row>
    <row r="747" spans="1:28" x14ac:dyDescent="0.25">
      <c r="H747" t="s">
        <v>1554</v>
      </c>
    </row>
    <row r="748" spans="1:28" x14ac:dyDescent="0.25">
      <c r="A748">
        <v>371</v>
      </c>
      <c r="B748">
        <v>5272</v>
      </c>
      <c r="C748" t="s">
        <v>160</v>
      </c>
      <c r="D748" t="s">
        <v>24</v>
      </c>
      <c r="E748" t="s">
        <v>40</v>
      </c>
      <c r="F748" t="s">
        <v>1555</v>
      </c>
      <c r="G748" t="str">
        <f>"201507002162"</f>
        <v>201507002162</v>
      </c>
      <c r="H748">
        <v>660</v>
      </c>
      <c r="I748">
        <v>0</v>
      </c>
      <c r="J748">
        <v>0</v>
      </c>
      <c r="K748">
        <v>0</v>
      </c>
      <c r="L748">
        <v>0</v>
      </c>
      <c r="M748">
        <v>0</v>
      </c>
      <c r="N748">
        <v>0</v>
      </c>
      <c r="O748">
        <v>0</v>
      </c>
      <c r="P748">
        <v>0</v>
      </c>
      <c r="Q748">
        <v>0</v>
      </c>
      <c r="R748">
        <v>0</v>
      </c>
      <c r="S748">
        <v>0</v>
      </c>
      <c r="T748">
        <v>0</v>
      </c>
      <c r="U748">
        <v>0</v>
      </c>
      <c r="V748">
        <v>0</v>
      </c>
      <c r="X748">
        <v>0</v>
      </c>
      <c r="Y748">
        <v>0</v>
      </c>
      <c r="Z748">
        <v>0</v>
      </c>
      <c r="AA748">
        <v>0</v>
      </c>
      <c r="AB748">
        <v>660</v>
      </c>
    </row>
    <row r="749" spans="1:28" x14ac:dyDescent="0.25">
      <c r="H749" t="s">
        <v>1410</v>
      </c>
    </row>
    <row r="750" spans="1:28" x14ac:dyDescent="0.25">
      <c r="A750">
        <v>372</v>
      </c>
      <c r="B750">
        <v>475</v>
      </c>
      <c r="C750" t="s">
        <v>1556</v>
      </c>
      <c r="D750" t="s">
        <v>34</v>
      </c>
      <c r="E750" t="s">
        <v>83</v>
      </c>
      <c r="F750" t="s">
        <v>1557</v>
      </c>
      <c r="G750" t="str">
        <f>"00157962"</f>
        <v>00157962</v>
      </c>
      <c r="H750">
        <v>660</v>
      </c>
      <c r="I750">
        <v>0</v>
      </c>
      <c r="J750">
        <v>0</v>
      </c>
      <c r="K750">
        <v>0</v>
      </c>
      <c r="L750">
        <v>0</v>
      </c>
      <c r="M750">
        <v>0</v>
      </c>
      <c r="N750">
        <v>0</v>
      </c>
      <c r="O750">
        <v>0</v>
      </c>
      <c r="P750">
        <v>0</v>
      </c>
      <c r="Q750">
        <v>0</v>
      </c>
      <c r="R750">
        <v>0</v>
      </c>
      <c r="S750">
        <v>0</v>
      </c>
      <c r="T750">
        <v>0</v>
      </c>
      <c r="U750">
        <v>0</v>
      </c>
      <c r="V750">
        <v>0</v>
      </c>
      <c r="X750">
        <v>0</v>
      </c>
      <c r="Y750">
        <v>0</v>
      </c>
      <c r="Z750">
        <v>0</v>
      </c>
      <c r="AA750">
        <v>0</v>
      </c>
      <c r="AB750">
        <v>660</v>
      </c>
    </row>
    <row r="751" spans="1:28" x14ac:dyDescent="0.25">
      <c r="H751" t="s">
        <v>1558</v>
      </c>
    </row>
    <row r="752" spans="1:28" x14ac:dyDescent="0.25">
      <c r="A752">
        <v>373</v>
      </c>
      <c r="B752">
        <v>6135</v>
      </c>
      <c r="C752" t="s">
        <v>1559</v>
      </c>
      <c r="D752" t="s">
        <v>157</v>
      </c>
      <c r="E752" t="s">
        <v>83</v>
      </c>
      <c r="F752" t="s">
        <v>1560</v>
      </c>
      <c r="G752" t="str">
        <f>"00363156"</f>
        <v>00363156</v>
      </c>
      <c r="H752">
        <v>660</v>
      </c>
      <c r="I752">
        <v>0</v>
      </c>
      <c r="J752">
        <v>0</v>
      </c>
      <c r="K752">
        <v>0</v>
      </c>
      <c r="L752">
        <v>0</v>
      </c>
      <c r="M752">
        <v>0</v>
      </c>
      <c r="N752">
        <v>0</v>
      </c>
      <c r="O752">
        <v>0</v>
      </c>
      <c r="P752">
        <v>0</v>
      </c>
      <c r="Q752">
        <v>0</v>
      </c>
      <c r="R752">
        <v>0</v>
      </c>
      <c r="S752">
        <v>0</v>
      </c>
      <c r="T752">
        <v>0</v>
      </c>
      <c r="U752">
        <v>0</v>
      </c>
      <c r="V752">
        <v>0</v>
      </c>
      <c r="X752">
        <v>0</v>
      </c>
      <c r="Y752">
        <v>0</v>
      </c>
      <c r="Z752">
        <v>0</v>
      </c>
      <c r="AA752">
        <v>0</v>
      </c>
      <c r="AB752">
        <v>660</v>
      </c>
    </row>
    <row r="753" spans="1:28" x14ac:dyDescent="0.25">
      <c r="H753" t="s">
        <v>1561</v>
      </c>
    </row>
    <row r="754" spans="1:28" x14ac:dyDescent="0.25">
      <c r="A754">
        <v>374</v>
      </c>
      <c r="B754">
        <v>1809</v>
      </c>
      <c r="C754" t="s">
        <v>1562</v>
      </c>
      <c r="D754" t="s">
        <v>234</v>
      </c>
      <c r="E754" t="s">
        <v>550</v>
      </c>
      <c r="F754" t="s">
        <v>1563</v>
      </c>
      <c r="G754" t="str">
        <f>"00285172"</f>
        <v>00285172</v>
      </c>
      <c r="H754">
        <v>627</v>
      </c>
      <c r="I754">
        <v>0</v>
      </c>
      <c r="J754">
        <v>0</v>
      </c>
      <c r="K754">
        <v>0</v>
      </c>
      <c r="L754">
        <v>0</v>
      </c>
      <c r="M754">
        <v>0</v>
      </c>
      <c r="N754">
        <v>30</v>
      </c>
      <c r="O754">
        <v>0</v>
      </c>
      <c r="P754">
        <v>0</v>
      </c>
      <c r="Q754">
        <v>0</v>
      </c>
      <c r="R754">
        <v>0</v>
      </c>
      <c r="S754">
        <v>0</v>
      </c>
      <c r="T754">
        <v>0</v>
      </c>
      <c r="U754">
        <v>0</v>
      </c>
      <c r="V754">
        <v>0</v>
      </c>
      <c r="X754">
        <v>0</v>
      </c>
      <c r="Y754">
        <v>0</v>
      </c>
      <c r="Z754">
        <v>0</v>
      </c>
      <c r="AA754">
        <v>0</v>
      </c>
      <c r="AB754">
        <v>657</v>
      </c>
    </row>
    <row r="755" spans="1:28" x14ac:dyDescent="0.25">
      <c r="H755" t="s">
        <v>1564</v>
      </c>
    </row>
    <row r="756" spans="1:28" x14ac:dyDescent="0.25">
      <c r="A756">
        <v>375</v>
      </c>
      <c r="B756">
        <v>3109</v>
      </c>
      <c r="C756" t="s">
        <v>1565</v>
      </c>
      <c r="D756" t="s">
        <v>123</v>
      </c>
      <c r="E756" t="s">
        <v>40</v>
      </c>
      <c r="F756" t="s">
        <v>1566</v>
      </c>
      <c r="G756" t="str">
        <f>"00359158"</f>
        <v>00359158</v>
      </c>
      <c r="H756">
        <v>627</v>
      </c>
      <c r="I756">
        <v>0</v>
      </c>
      <c r="J756">
        <v>0</v>
      </c>
      <c r="K756">
        <v>0</v>
      </c>
      <c r="L756">
        <v>0</v>
      </c>
      <c r="M756">
        <v>0</v>
      </c>
      <c r="N756">
        <v>30</v>
      </c>
      <c r="O756">
        <v>0</v>
      </c>
      <c r="P756">
        <v>0</v>
      </c>
      <c r="Q756">
        <v>0</v>
      </c>
      <c r="R756">
        <v>0</v>
      </c>
      <c r="S756">
        <v>0</v>
      </c>
      <c r="T756">
        <v>0</v>
      </c>
      <c r="U756">
        <v>0</v>
      </c>
      <c r="V756">
        <v>0</v>
      </c>
      <c r="X756">
        <v>0</v>
      </c>
      <c r="Y756">
        <v>0</v>
      </c>
      <c r="Z756">
        <v>0</v>
      </c>
      <c r="AA756">
        <v>0</v>
      </c>
      <c r="AB756">
        <v>657</v>
      </c>
    </row>
    <row r="757" spans="1:28" x14ac:dyDescent="0.25">
      <c r="H757" t="s">
        <v>1567</v>
      </c>
    </row>
    <row r="758" spans="1:28" x14ac:dyDescent="0.25">
      <c r="A758">
        <v>376</v>
      </c>
      <c r="B758">
        <v>2771</v>
      </c>
      <c r="C758" t="s">
        <v>1568</v>
      </c>
      <c r="D758" t="s">
        <v>1569</v>
      </c>
      <c r="E758" t="s">
        <v>336</v>
      </c>
      <c r="F758" t="s">
        <v>1570</v>
      </c>
      <c r="G758" t="str">
        <f>"201405001092"</f>
        <v>201405001092</v>
      </c>
      <c r="H758">
        <v>627</v>
      </c>
      <c r="I758">
        <v>0</v>
      </c>
      <c r="J758">
        <v>0</v>
      </c>
      <c r="K758">
        <v>0</v>
      </c>
      <c r="L758">
        <v>0</v>
      </c>
      <c r="M758">
        <v>0</v>
      </c>
      <c r="N758">
        <v>30</v>
      </c>
      <c r="O758">
        <v>0</v>
      </c>
      <c r="P758">
        <v>0</v>
      </c>
      <c r="Q758">
        <v>0</v>
      </c>
      <c r="R758">
        <v>0</v>
      </c>
      <c r="S758">
        <v>0</v>
      </c>
      <c r="T758">
        <v>0</v>
      </c>
      <c r="U758">
        <v>0</v>
      </c>
      <c r="V758">
        <v>0</v>
      </c>
      <c r="X758">
        <v>2</v>
      </c>
      <c r="Y758">
        <v>0</v>
      </c>
      <c r="Z758">
        <v>0</v>
      </c>
      <c r="AA758">
        <v>0</v>
      </c>
      <c r="AB758">
        <v>657</v>
      </c>
    </row>
    <row r="759" spans="1:28" x14ac:dyDescent="0.25">
      <c r="H759" t="s">
        <v>1571</v>
      </c>
    </row>
    <row r="760" spans="1:28" x14ac:dyDescent="0.25">
      <c r="A760">
        <v>377</v>
      </c>
      <c r="B760">
        <v>1574</v>
      </c>
      <c r="C760" t="s">
        <v>1572</v>
      </c>
      <c r="D760" t="s">
        <v>359</v>
      </c>
      <c r="E760" t="s">
        <v>157</v>
      </c>
      <c r="F760" t="s">
        <v>1573</v>
      </c>
      <c r="G760" t="str">
        <f>"201507000007"</f>
        <v>201507000007</v>
      </c>
      <c r="H760">
        <v>627</v>
      </c>
      <c r="I760">
        <v>0</v>
      </c>
      <c r="J760">
        <v>0</v>
      </c>
      <c r="K760">
        <v>0</v>
      </c>
      <c r="L760">
        <v>0</v>
      </c>
      <c r="M760">
        <v>0</v>
      </c>
      <c r="N760">
        <v>30</v>
      </c>
      <c r="O760">
        <v>0</v>
      </c>
      <c r="P760">
        <v>0</v>
      </c>
      <c r="Q760">
        <v>0</v>
      </c>
      <c r="R760">
        <v>0</v>
      </c>
      <c r="S760">
        <v>0</v>
      </c>
      <c r="T760">
        <v>0</v>
      </c>
      <c r="U760">
        <v>0</v>
      </c>
      <c r="V760">
        <v>0</v>
      </c>
      <c r="X760">
        <v>2</v>
      </c>
      <c r="Y760">
        <v>0</v>
      </c>
      <c r="Z760">
        <v>0</v>
      </c>
      <c r="AA760">
        <v>0</v>
      </c>
      <c r="AB760">
        <v>657</v>
      </c>
    </row>
    <row r="761" spans="1:28" x14ac:dyDescent="0.25">
      <c r="H761" t="s">
        <v>1574</v>
      </c>
    </row>
    <row r="762" spans="1:28" x14ac:dyDescent="0.25">
      <c r="A762">
        <v>378</v>
      </c>
      <c r="B762">
        <v>5153</v>
      </c>
      <c r="C762" t="s">
        <v>1575</v>
      </c>
      <c r="D762" t="s">
        <v>83</v>
      </c>
      <c r="E762" t="s">
        <v>359</v>
      </c>
      <c r="F762" t="s">
        <v>1576</v>
      </c>
      <c r="G762" t="str">
        <f>"00367498"</f>
        <v>00367498</v>
      </c>
      <c r="H762">
        <v>627</v>
      </c>
      <c r="I762">
        <v>0</v>
      </c>
      <c r="J762">
        <v>0</v>
      </c>
      <c r="K762">
        <v>0</v>
      </c>
      <c r="L762">
        <v>0</v>
      </c>
      <c r="M762">
        <v>0</v>
      </c>
      <c r="N762">
        <v>30</v>
      </c>
      <c r="O762">
        <v>0</v>
      </c>
      <c r="P762">
        <v>0</v>
      </c>
      <c r="Q762">
        <v>0</v>
      </c>
      <c r="R762">
        <v>0</v>
      </c>
      <c r="S762">
        <v>0</v>
      </c>
      <c r="T762">
        <v>0</v>
      </c>
      <c r="U762">
        <v>0</v>
      </c>
      <c r="V762">
        <v>0</v>
      </c>
      <c r="X762">
        <v>0</v>
      </c>
      <c r="Y762">
        <v>0</v>
      </c>
      <c r="Z762">
        <v>0</v>
      </c>
      <c r="AA762">
        <v>0</v>
      </c>
      <c r="AB762">
        <v>657</v>
      </c>
    </row>
    <row r="763" spans="1:28" x14ac:dyDescent="0.25">
      <c r="H763" t="s">
        <v>1577</v>
      </c>
    </row>
    <row r="764" spans="1:28" x14ac:dyDescent="0.25">
      <c r="A764">
        <v>379</v>
      </c>
      <c r="B764">
        <v>3571</v>
      </c>
      <c r="C764" t="s">
        <v>1578</v>
      </c>
      <c r="D764" t="s">
        <v>1056</v>
      </c>
      <c r="E764" t="s">
        <v>40</v>
      </c>
      <c r="F764" t="s">
        <v>1579</v>
      </c>
      <c r="G764" t="str">
        <f>"00153900"</f>
        <v>00153900</v>
      </c>
      <c r="H764" t="s">
        <v>298</v>
      </c>
      <c r="I764">
        <v>0</v>
      </c>
      <c r="J764">
        <v>0</v>
      </c>
      <c r="K764">
        <v>0</v>
      </c>
      <c r="L764">
        <v>0</v>
      </c>
      <c r="M764">
        <v>0</v>
      </c>
      <c r="N764">
        <v>0</v>
      </c>
      <c r="O764">
        <v>0</v>
      </c>
      <c r="P764">
        <v>0</v>
      </c>
      <c r="Q764">
        <v>0</v>
      </c>
      <c r="R764">
        <v>0</v>
      </c>
      <c r="S764">
        <v>0</v>
      </c>
      <c r="T764">
        <v>0</v>
      </c>
      <c r="U764">
        <v>0</v>
      </c>
      <c r="V764">
        <v>0</v>
      </c>
      <c r="X764">
        <v>0</v>
      </c>
      <c r="Y764">
        <v>0</v>
      </c>
      <c r="Z764">
        <v>0</v>
      </c>
      <c r="AA764">
        <v>0</v>
      </c>
      <c r="AB764" t="s">
        <v>298</v>
      </c>
    </row>
    <row r="765" spans="1:28" x14ac:dyDescent="0.25">
      <c r="H765" t="s">
        <v>1580</v>
      </c>
    </row>
    <row r="766" spans="1:28" x14ac:dyDescent="0.25">
      <c r="A766">
        <v>380</v>
      </c>
      <c r="B766">
        <v>3609</v>
      </c>
      <c r="C766" t="s">
        <v>1581</v>
      </c>
      <c r="D766" t="s">
        <v>106</v>
      </c>
      <c r="E766" t="s">
        <v>123</v>
      </c>
      <c r="F766" t="s">
        <v>1582</v>
      </c>
      <c r="G766" t="str">
        <f>"00356043"</f>
        <v>00356043</v>
      </c>
      <c r="H766" t="s">
        <v>1583</v>
      </c>
      <c r="I766">
        <v>0</v>
      </c>
      <c r="J766">
        <v>0</v>
      </c>
      <c r="K766">
        <v>0</v>
      </c>
      <c r="L766">
        <v>0</v>
      </c>
      <c r="M766">
        <v>0</v>
      </c>
      <c r="N766">
        <v>30</v>
      </c>
      <c r="O766">
        <v>0</v>
      </c>
      <c r="P766">
        <v>0</v>
      </c>
      <c r="Q766">
        <v>0</v>
      </c>
      <c r="R766">
        <v>0</v>
      </c>
      <c r="S766">
        <v>0</v>
      </c>
      <c r="T766">
        <v>0</v>
      </c>
      <c r="U766">
        <v>0</v>
      </c>
      <c r="V766">
        <v>0</v>
      </c>
      <c r="X766">
        <v>0</v>
      </c>
      <c r="Y766">
        <v>0</v>
      </c>
      <c r="Z766">
        <v>0</v>
      </c>
      <c r="AA766">
        <v>0</v>
      </c>
      <c r="AB766" t="s">
        <v>1584</v>
      </c>
    </row>
    <row r="767" spans="1:28" x14ac:dyDescent="0.25">
      <c r="H767" t="s">
        <v>1585</v>
      </c>
    </row>
    <row r="768" spans="1:28" x14ac:dyDescent="0.25">
      <c r="A768">
        <v>381</v>
      </c>
      <c r="B768">
        <v>3128</v>
      </c>
      <c r="C768" t="s">
        <v>1586</v>
      </c>
      <c r="D768" t="s">
        <v>83</v>
      </c>
      <c r="E768" t="s">
        <v>29</v>
      </c>
      <c r="F768" t="s">
        <v>1587</v>
      </c>
      <c r="G768" t="str">
        <f>"201409000478"</f>
        <v>201409000478</v>
      </c>
      <c r="H768" t="s">
        <v>1443</v>
      </c>
      <c r="I768">
        <v>0</v>
      </c>
      <c r="J768">
        <v>0</v>
      </c>
      <c r="K768">
        <v>0</v>
      </c>
      <c r="L768">
        <v>0</v>
      </c>
      <c r="M768">
        <v>0</v>
      </c>
      <c r="N768">
        <v>0</v>
      </c>
      <c r="O768">
        <v>0</v>
      </c>
      <c r="P768">
        <v>0</v>
      </c>
      <c r="Q768">
        <v>0</v>
      </c>
      <c r="R768">
        <v>0</v>
      </c>
      <c r="S768">
        <v>0</v>
      </c>
      <c r="T768">
        <v>0</v>
      </c>
      <c r="U768">
        <v>0</v>
      </c>
      <c r="V768">
        <v>0</v>
      </c>
      <c r="X768">
        <v>0</v>
      </c>
      <c r="Y768">
        <v>0</v>
      </c>
      <c r="Z768">
        <v>0</v>
      </c>
      <c r="AA768">
        <v>0</v>
      </c>
      <c r="AB768" t="s">
        <v>1443</v>
      </c>
    </row>
    <row r="769" spans="1:28" x14ac:dyDescent="0.25">
      <c r="H769" t="s">
        <v>1588</v>
      </c>
    </row>
    <row r="770" spans="1:28" x14ac:dyDescent="0.25">
      <c r="A770">
        <v>382</v>
      </c>
      <c r="B770">
        <v>2719</v>
      </c>
      <c r="C770" t="s">
        <v>1589</v>
      </c>
      <c r="D770" t="s">
        <v>288</v>
      </c>
      <c r="E770" t="s">
        <v>24</v>
      </c>
      <c r="F770" t="s">
        <v>1590</v>
      </c>
      <c r="G770" t="str">
        <f>"201412002485"</f>
        <v>201412002485</v>
      </c>
      <c r="H770" t="s">
        <v>1443</v>
      </c>
      <c r="I770">
        <v>0</v>
      </c>
      <c r="J770">
        <v>0</v>
      </c>
      <c r="K770">
        <v>0</v>
      </c>
      <c r="L770">
        <v>0</v>
      </c>
      <c r="M770">
        <v>0</v>
      </c>
      <c r="N770">
        <v>0</v>
      </c>
      <c r="O770">
        <v>0</v>
      </c>
      <c r="P770">
        <v>0</v>
      </c>
      <c r="Q770">
        <v>0</v>
      </c>
      <c r="R770">
        <v>0</v>
      </c>
      <c r="S770">
        <v>0</v>
      </c>
      <c r="T770">
        <v>0</v>
      </c>
      <c r="U770">
        <v>0</v>
      </c>
      <c r="V770">
        <v>0</v>
      </c>
      <c r="X770">
        <v>0</v>
      </c>
      <c r="Y770">
        <v>0</v>
      </c>
      <c r="Z770">
        <v>0</v>
      </c>
      <c r="AA770">
        <v>0</v>
      </c>
      <c r="AB770" t="s">
        <v>1443</v>
      </c>
    </row>
    <row r="771" spans="1:28" x14ac:dyDescent="0.25">
      <c r="H771" t="s">
        <v>1591</v>
      </c>
    </row>
    <row r="772" spans="1:28" x14ac:dyDescent="0.25">
      <c r="A772">
        <v>383</v>
      </c>
      <c r="B772">
        <v>4247</v>
      </c>
      <c r="C772" t="s">
        <v>1592</v>
      </c>
      <c r="D772" t="s">
        <v>135</v>
      </c>
      <c r="E772" t="s">
        <v>467</v>
      </c>
      <c r="F772" t="s">
        <v>1593</v>
      </c>
      <c r="G772" t="str">
        <f>"00209798"</f>
        <v>00209798</v>
      </c>
      <c r="H772" t="s">
        <v>1594</v>
      </c>
      <c r="I772">
        <v>0</v>
      </c>
      <c r="J772">
        <v>0</v>
      </c>
      <c r="K772">
        <v>0</v>
      </c>
      <c r="L772">
        <v>0</v>
      </c>
      <c r="M772">
        <v>0</v>
      </c>
      <c r="N772">
        <v>0</v>
      </c>
      <c r="O772">
        <v>0</v>
      </c>
      <c r="P772">
        <v>0</v>
      </c>
      <c r="Q772">
        <v>0</v>
      </c>
      <c r="R772">
        <v>0</v>
      </c>
      <c r="S772">
        <v>0</v>
      </c>
      <c r="T772">
        <v>0</v>
      </c>
      <c r="U772">
        <v>0</v>
      </c>
      <c r="V772">
        <v>0</v>
      </c>
      <c r="X772">
        <v>0</v>
      </c>
      <c r="Y772">
        <v>0</v>
      </c>
      <c r="Z772">
        <v>0</v>
      </c>
      <c r="AA772">
        <v>0</v>
      </c>
      <c r="AB772" t="s">
        <v>1594</v>
      </c>
    </row>
    <row r="773" spans="1:28" x14ac:dyDescent="0.25">
      <c r="H773" t="s">
        <v>1595</v>
      </c>
    </row>
    <row r="774" spans="1:28" x14ac:dyDescent="0.25">
      <c r="A774">
        <v>384</v>
      </c>
      <c r="B774">
        <v>3113</v>
      </c>
      <c r="C774" t="s">
        <v>1596</v>
      </c>
      <c r="D774" t="s">
        <v>288</v>
      </c>
      <c r="E774" t="s">
        <v>29</v>
      </c>
      <c r="F774" t="s">
        <v>1597</v>
      </c>
      <c r="G774" t="str">
        <f>"201410011739"</f>
        <v>201410011739</v>
      </c>
      <c r="H774">
        <v>616</v>
      </c>
      <c r="I774">
        <v>0</v>
      </c>
      <c r="J774">
        <v>0</v>
      </c>
      <c r="K774">
        <v>0</v>
      </c>
      <c r="L774">
        <v>0</v>
      </c>
      <c r="M774">
        <v>0</v>
      </c>
      <c r="N774">
        <v>30</v>
      </c>
      <c r="O774">
        <v>0</v>
      </c>
      <c r="P774">
        <v>0</v>
      </c>
      <c r="Q774">
        <v>0</v>
      </c>
      <c r="R774">
        <v>0</v>
      </c>
      <c r="S774">
        <v>0</v>
      </c>
      <c r="T774">
        <v>0</v>
      </c>
      <c r="U774">
        <v>0</v>
      </c>
      <c r="V774">
        <v>0</v>
      </c>
      <c r="X774">
        <v>2</v>
      </c>
      <c r="Y774">
        <v>0</v>
      </c>
      <c r="Z774">
        <v>0</v>
      </c>
      <c r="AA774">
        <v>0</v>
      </c>
      <c r="AB774">
        <v>646</v>
      </c>
    </row>
    <row r="775" spans="1:28" x14ac:dyDescent="0.25">
      <c r="H775" t="s">
        <v>1598</v>
      </c>
    </row>
    <row r="776" spans="1:28" x14ac:dyDescent="0.25">
      <c r="A776">
        <v>385</v>
      </c>
      <c r="B776">
        <v>331</v>
      </c>
      <c r="C776" t="s">
        <v>1599</v>
      </c>
      <c r="D776" t="s">
        <v>135</v>
      </c>
      <c r="E776" t="s">
        <v>24</v>
      </c>
      <c r="F776" t="s">
        <v>1600</v>
      </c>
      <c r="G776" t="str">
        <f>"201409006807"</f>
        <v>201409006807</v>
      </c>
      <c r="H776" t="s">
        <v>1601</v>
      </c>
      <c r="I776">
        <v>0</v>
      </c>
      <c r="J776">
        <v>0</v>
      </c>
      <c r="K776">
        <v>0</v>
      </c>
      <c r="L776">
        <v>0</v>
      </c>
      <c r="M776">
        <v>0</v>
      </c>
      <c r="N776">
        <v>0</v>
      </c>
      <c r="O776">
        <v>0</v>
      </c>
      <c r="P776">
        <v>0</v>
      </c>
      <c r="Q776">
        <v>0</v>
      </c>
      <c r="R776">
        <v>0</v>
      </c>
      <c r="S776">
        <v>0</v>
      </c>
      <c r="T776">
        <v>0</v>
      </c>
      <c r="U776">
        <v>0</v>
      </c>
      <c r="V776">
        <v>0</v>
      </c>
      <c r="X776">
        <v>0</v>
      </c>
      <c r="Y776">
        <v>0</v>
      </c>
      <c r="Z776">
        <v>0</v>
      </c>
      <c r="AA776">
        <v>0</v>
      </c>
      <c r="AB776" t="s">
        <v>1601</v>
      </c>
    </row>
    <row r="777" spans="1:28" x14ac:dyDescent="0.25">
      <c r="H777" t="s">
        <v>1602</v>
      </c>
    </row>
    <row r="778" spans="1:28" x14ac:dyDescent="0.25">
      <c r="A778">
        <v>386</v>
      </c>
      <c r="B778">
        <v>3098</v>
      </c>
      <c r="C778" t="s">
        <v>1603</v>
      </c>
      <c r="D778" t="s">
        <v>83</v>
      </c>
      <c r="E778" t="s">
        <v>1604</v>
      </c>
      <c r="F778" t="s">
        <v>1605</v>
      </c>
      <c r="G778" t="str">
        <f>"201410003553"</f>
        <v>201410003553</v>
      </c>
      <c r="H778" t="s">
        <v>1601</v>
      </c>
      <c r="I778">
        <v>0</v>
      </c>
      <c r="J778">
        <v>0</v>
      </c>
      <c r="K778">
        <v>0</v>
      </c>
      <c r="L778">
        <v>0</v>
      </c>
      <c r="M778">
        <v>0</v>
      </c>
      <c r="N778">
        <v>0</v>
      </c>
      <c r="O778">
        <v>0</v>
      </c>
      <c r="P778">
        <v>0</v>
      </c>
      <c r="Q778">
        <v>0</v>
      </c>
      <c r="R778">
        <v>0</v>
      </c>
      <c r="S778">
        <v>0</v>
      </c>
      <c r="T778">
        <v>0</v>
      </c>
      <c r="U778">
        <v>0</v>
      </c>
      <c r="V778">
        <v>0</v>
      </c>
      <c r="X778">
        <v>0</v>
      </c>
      <c r="Y778">
        <v>0</v>
      </c>
      <c r="Z778">
        <v>0</v>
      </c>
      <c r="AA778">
        <v>0</v>
      </c>
      <c r="AB778" t="s">
        <v>1601</v>
      </c>
    </row>
    <row r="779" spans="1:28" x14ac:dyDescent="0.25">
      <c r="H779" t="s">
        <v>1606</v>
      </c>
    </row>
    <row r="780" spans="1:28" x14ac:dyDescent="0.25">
      <c r="A780">
        <v>387</v>
      </c>
      <c r="B780">
        <v>3466</v>
      </c>
      <c r="C780" t="s">
        <v>1607</v>
      </c>
      <c r="D780" t="s">
        <v>1608</v>
      </c>
      <c r="E780" t="s">
        <v>40</v>
      </c>
      <c r="F780" t="s">
        <v>1609</v>
      </c>
      <c r="G780" t="str">
        <f>"00344052"</f>
        <v>00344052</v>
      </c>
      <c r="H780" t="s">
        <v>1601</v>
      </c>
      <c r="I780">
        <v>0</v>
      </c>
      <c r="J780">
        <v>0</v>
      </c>
      <c r="K780">
        <v>0</v>
      </c>
      <c r="L780">
        <v>0</v>
      </c>
      <c r="M780">
        <v>0</v>
      </c>
      <c r="N780">
        <v>0</v>
      </c>
      <c r="O780">
        <v>0</v>
      </c>
      <c r="P780">
        <v>0</v>
      </c>
      <c r="Q780">
        <v>0</v>
      </c>
      <c r="R780">
        <v>0</v>
      </c>
      <c r="S780">
        <v>0</v>
      </c>
      <c r="T780">
        <v>0</v>
      </c>
      <c r="U780">
        <v>0</v>
      </c>
      <c r="V780">
        <v>6</v>
      </c>
      <c r="W780">
        <v>1246</v>
      </c>
      <c r="X780">
        <v>0</v>
      </c>
      <c r="Y780">
        <v>0</v>
      </c>
      <c r="Z780">
        <v>0</v>
      </c>
      <c r="AA780">
        <v>0</v>
      </c>
      <c r="AB780" t="s">
        <v>1601</v>
      </c>
    </row>
    <row r="781" spans="1:28" x14ac:dyDescent="0.25">
      <c r="H781">
        <v>1246</v>
      </c>
    </row>
    <row r="782" spans="1:28" x14ac:dyDescent="0.25">
      <c r="A782">
        <v>388</v>
      </c>
      <c r="B782">
        <v>2045</v>
      </c>
      <c r="C782" t="s">
        <v>1610</v>
      </c>
      <c r="D782" t="s">
        <v>29</v>
      </c>
      <c r="E782" t="s">
        <v>83</v>
      </c>
      <c r="F782" t="s">
        <v>1611</v>
      </c>
      <c r="G782" t="str">
        <f>"201409001629"</f>
        <v>201409001629</v>
      </c>
      <c r="H782">
        <v>638</v>
      </c>
      <c r="I782">
        <v>0</v>
      </c>
      <c r="J782">
        <v>0</v>
      </c>
      <c r="K782">
        <v>0</v>
      </c>
      <c r="L782">
        <v>0</v>
      </c>
      <c r="M782">
        <v>0</v>
      </c>
      <c r="N782">
        <v>0</v>
      </c>
      <c r="O782">
        <v>0</v>
      </c>
      <c r="P782">
        <v>0</v>
      </c>
      <c r="Q782">
        <v>0</v>
      </c>
      <c r="R782">
        <v>0</v>
      </c>
      <c r="S782">
        <v>0</v>
      </c>
      <c r="T782">
        <v>0</v>
      </c>
      <c r="U782">
        <v>0</v>
      </c>
      <c r="V782">
        <v>0</v>
      </c>
      <c r="X782">
        <v>0</v>
      </c>
      <c r="Y782">
        <v>0</v>
      </c>
      <c r="Z782">
        <v>0</v>
      </c>
      <c r="AA782">
        <v>0</v>
      </c>
      <c r="AB782">
        <v>638</v>
      </c>
    </row>
    <row r="783" spans="1:28" x14ac:dyDescent="0.25">
      <c r="H783" t="s">
        <v>1612</v>
      </c>
    </row>
    <row r="784" spans="1:28" x14ac:dyDescent="0.25">
      <c r="A784">
        <v>389</v>
      </c>
      <c r="B784">
        <v>5771</v>
      </c>
      <c r="C784" t="s">
        <v>1613</v>
      </c>
      <c r="D784" t="s">
        <v>40</v>
      </c>
      <c r="E784" t="s">
        <v>157</v>
      </c>
      <c r="F784" t="s">
        <v>1614</v>
      </c>
      <c r="G784" t="str">
        <f>"00363836"</f>
        <v>00363836</v>
      </c>
      <c r="H784">
        <v>638</v>
      </c>
      <c r="I784">
        <v>0</v>
      </c>
      <c r="J784">
        <v>0</v>
      </c>
      <c r="K784">
        <v>0</v>
      </c>
      <c r="L784">
        <v>0</v>
      </c>
      <c r="M784">
        <v>0</v>
      </c>
      <c r="N784">
        <v>0</v>
      </c>
      <c r="O784">
        <v>0</v>
      </c>
      <c r="P784">
        <v>0</v>
      </c>
      <c r="Q784">
        <v>0</v>
      </c>
      <c r="R784">
        <v>0</v>
      </c>
      <c r="S784">
        <v>0</v>
      </c>
      <c r="T784">
        <v>0</v>
      </c>
      <c r="U784">
        <v>0</v>
      </c>
      <c r="V784">
        <v>0</v>
      </c>
      <c r="X784">
        <v>2</v>
      </c>
      <c r="Y784">
        <v>0</v>
      </c>
      <c r="Z784">
        <v>0</v>
      </c>
      <c r="AA784">
        <v>0</v>
      </c>
      <c r="AB784">
        <v>638</v>
      </c>
    </row>
    <row r="785" spans="1:28" x14ac:dyDescent="0.25">
      <c r="H785" t="s">
        <v>1615</v>
      </c>
    </row>
    <row r="786" spans="1:28" x14ac:dyDescent="0.25">
      <c r="A786">
        <v>390</v>
      </c>
      <c r="B786">
        <v>1390</v>
      </c>
      <c r="C786" t="s">
        <v>1616</v>
      </c>
      <c r="D786" t="s">
        <v>467</v>
      </c>
      <c r="E786" t="s">
        <v>24</v>
      </c>
      <c r="F786" t="s">
        <v>1617</v>
      </c>
      <c r="G786" t="str">
        <f>"00298923"</f>
        <v>00298923</v>
      </c>
      <c r="H786" t="s">
        <v>1530</v>
      </c>
      <c r="I786">
        <v>0</v>
      </c>
      <c r="J786">
        <v>0</v>
      </c>
      <c r="K786">
        <v>0</v>
      </c>
      <c r="L786">
        <v>0</v>
      </c>
      <c r="M786">
        <v>0</v>
      </c>
      <c r="N786">
        <v>0</v>
      </c>
      <c r="O786">
        <v>0</v>
      </c>
      <c r="P786">
        <v>0</v>
      </c>
      <c r="Q786">
        <v>0</v>
      </c>
      <c r="R786">
        <v>0</v>
      </c>
      <c r="S786">
        <v>0</v>
      </c>
      <c r="T786">
        <v>0</v>
      </c>
      <c r="U786">
        <v>0</v>
      </c>
      <c r="V786">
        <v>0</v>
      </c>
      <c r="X786">
        <v>0</v>
      </c>
      <c r="Y786">
        <v>0</v>
      </c>
      <c r="Z786">
        <v>0</v>
      </c>
      <c r="AA786">
        <v>0</v>
      </c>
      <c r="AB786" t="s">
        <v>1530</v>
      </c>
    </row>
    <row r="787" spans="1:28" x14ac:dyDescent="0.25">
      <c r="H787" t="s">
        <v>1618</v>
      </c>
    </row>
    <row r="788" spans="1:28" x14ac:dyDescent="0.25">
      <c r="A788">
        <v>391</v>
      </c>
      <c r="B788">
        <v>4293</v>
      </c>
      <c r="C788" t="s">
        <v>480</v>
      </c>
      <c r="D788" t="s">
        <v>571</v>
      </c>
      <c r="E788" t="s">
        <v>1619</v>
      </c>
      <c r="F788" t="s">
        <v>1620</v>
      </c>
      <c r="G788" t="str">
        <f>"00302498"</f>
        <v>00302498</v>
      </c>
      <c r="H788" t="s">
        <v>1621</v>
      </c>
      <c r="I788">
        <v>0</v>
      </c>
      <c r="J788">
        <v>0</v>
      </c>
      <c r="K788">
        <v>0</v>
      </c>
      <c r="L788">
        <v>0</v>
      </c>
      <c r="M788">
        <v>0</v>
      </c>
      <c r="N788">
        <v>0</v>
      </c>
      <c r="O788">
        <v>0</v>
      </c>
      <c r="P788">
        <v>0</v>
      </c>
      <c r="Q788">
        <v>0</v>
      </c>
      <c r="R788">
        <v>0</v>
      </c>
      <c r="S788">
        <v>0</v>
      </c>
      <c r="T788">
        <v>0</v>
      </c>
      <c r="U788">
        <v>0</v>
      </c>
      <c r="V788">
        <v>0</v>
      </c>
      <c r="X788">
        <v>0</v>
      </c>
      <c r="Y788">
        <v>0</v>
      </c>
      <c r="Z788">
        <v>0</v>
      </c>
      <c r="AA788">
        <v>0</v>
      </c>
      <c r="AB788" t="s">
        <v>1621</v>
      </c>
    </row>
    <row r="789" spans="1:28" x14ac:dyDescent="0.25">
      <c r="H789" t="s">
        <v>1622</v>
      </c>
    </row>
    <row r="790" spans="1:28" x14ac:dyDescent="0.25">
      <c r="A790">
        <v>392</v>
      </c>
      <c r="B790">
        <v>1803</v>
      </c>
      <c r="C790" t="s">
        <v>1623</v>
      </c>
      <c r="D790" t="s">
        <v>34</v>
      </c>
      <c r="E790" t="s">
        <v>29</v>
      </c>
      <c r="F790" t="s">
        <v>1624</v>
      </c>
      <c r="G790" t="str">
        <f>"00314418"</f>
        <v>00314418</v>
      </c>
      <c r="H790">
        <v>627</v>
      </c>
      <c r="I790">
        <v>0</v>
      </c>
      <c r="J790">
        <v>0</v>
      </c>
      <c r="K790">
        <v>0</v>
      </c>
      <c r="L790">
        <v>0</v>
      </c>
      <c r="M790">
        <v>0</v>
      </c>
      <c r="N790">
        <v>0</v>
      </c>
      <c r="O790">
        <v>0</v>
      </c>
      <c r="P790">
        <v>0</v>
      </c>
      <c r="Q790">
        <v>0</v>
      </c>
      <c r="R790">
        <v>0</v>
      </c>
      <c r="S790">
        <v>0</v>
      </c>
      <c r="T790">
        <v>0</v>
      </c>
      <c r="U790">
        <v>0</v>
      </c>
      <c r="V790">
        <v>0</v>
      </c>
      <c r="X790">
        <v>2</v>
      </c>
      <c r="Y790">
        <v>0</v>
      </c>
      <c r="Z790">
        <v>0</v>
      </c>
      <c r="AA790">
        <v>0</v>
      </c>
      <c r="AB790">
        <v>627</v>
      </c>
    </row>
    <row r="791" spans="1:28" x14ac:dyDescent="0.25">
      <c r="H791" t="s">
        <v>1625</v>
      </c>
    </row>
    <row r="792" spans="1:28" x14ac:dyDescent="0.25">
      <c r="A792">
        <v>393</v>
      </c>
      <c r="B792">
        <v>3134</v>
      </c>
      <c r="C792" t="s">
        <v>916</v>
      </c>
      <c r="D792" t="s">
        <v>288</v>
      </c>
      <c r="E792" t="s">
        <v>123</v>
      </c>
      <c r="F792" t="s">
        <v>1626</v>
      </c>
      <c r="G792" t="str">
        <f>"00018135"</f>
        <v>00018135</v>
      </c>
      <c r="H792">
        <v>616</v>
      </c>
      <c r="I792">
        <v>0</v>
      </c>
      <c r="J792">
        <v>0</v>
      </c>
      <c r="K792">
        <v>0</v>
      </c>
      <c r="L792">
        <v>0</v>
      </c>
      <c r="M792">
        <v>0</v>
      </c>
      <c r="N792">
        <v>0</v>
      </c>
      <c r="O792">
        <v>0</v>
      </c>
      <c r="P792">
        <v>0</v>
      </c>
      <c r="Q792">
        <v>0</v>
      </c>
      <c r="R792">
        <v>0</v>
      </c>
      <c r="S792">
        <v>0</v>
      </c>
      <c r="T792">
        <v>0</v>
      </c>
      <c r="U792">
        <v>0</v>
      </c>
      <c r="V792">
        <v>0</v>
      </c>
      <c r="X792">
        <v>0</v>
      </c>
      <c r="Y792">
        <v>0</v>
      </c>
      <c r="Z792">
        <v>0</v>
      </c>
      <c r="AA792">
        <v>0</v>
      </c>
      <c r="AB792">
        <v>616</v>
      </c>
    </row>
    <row r="793" spans="1:28" x14ac:dyDescent="0.25">
      <c r="H793" t="s">
        <v>1627</v>
      </c>
    </row>
    <row r="794" spans="1:28" x14ac:dyDescent="0.25">
      <c r="A794">
        <v>394</v>
      </c>
      <c r="B794">
        <v>1833</v>
      </c>
      <c r="C794" t="s">
        <v>1628</v>
      </c>
      <c r="D794" t="s">
        <v>365</v>
      </c>
      <c r="E794" t="s">
        <v>34</v>
      </c>
      <c r="F794" t="s">
        <v>1629</v>
      </c>
      <c r="G794" t="str">
        <f>"201409000125"</f>
        <v>201409000125</v>
      </c>
      <c r="H794">
        <v>616</v>
      </c>
      <c r="I794">
        <v>0</v>
      </c>
      <c r="J794">
        <v>0</v>
      </c>
      <c r="K794">
        <v>0</v>
      </c>
      <c r="L794">
        <v>0</v>
      </c>
      <c r="M794">
        <v>0</v>
      </c>
      <c r="N794">
        <v>0</v>
      </c>
      <c r="O794">
        <v>0</v>
      </c>
      <c r="P794">
        <v>0</v>
      </c>
      <c r="Q794">
        <v>0</v>
      </c>
      <c r="R794">
        <v>0</v>
      </c>
      <c r="S794">
        <v>0</v>
      </c>
      <c r="T794">
        <v>0</v>
      </c>
      <c r="U794">
        <v>0</v>
      </c>
      <c r="V794">
        <v>0</v>
      </c>
      <c r="X794">
        <v>0</v>
      </c>
      <c r="Y794">
        <v>0</v>
      </c>
      <c r="Z794">
        <v>0</v>
      </c>
      <c r="AA794">
        <v>0</v>
      </c>
      <c r="AB794">
        <v>616</v>
      </c>
    </row>
    <row r="795" spans="1:28" x14ac:dyDescent="0.25">
      <c r="H795" t="s">
        <v>1618</v>
      </c>
    </row>
    <row r="796" spans="1:28" x14ac:dyDescent="0.25">
      <c r="A796">
        <v>395</v>
      </c>
      <c r="B796">
        <v>1425</v>
      </c>
      <c r="C796" t="s">
        <v>1630</v>
      </c>
      <c r="D796" t="s">
        <v>1631</v>
      </c>
      <c r="E796" t="s">
        <v>256</v>
      </c>
      <c r="F796" t="s">
        <v>1632</v>
      </c>
      <c r="G796" t="str">
        <f>"00215539"</f>
        <v>00215539</v>
      </c>
      <c r="H796" t="s">
        <v>1633</v>
      </c>
      <c r="I796">
        <v>0</v>
      </c>
      <c r="J796">
        <v>0</v>
      </c>
      <c r="K796">
        <v>0</v>
      </c>
      <c r="L796">
        <v>0</v>
      </c>
      <c r="M796">
        <v>0</v>
      </c>
      <c r="N796">
        <v>30</v>
      </c>
      <c r="O796">
        <v>0</v>
      </c>
      <c r="P796">
        <v>0</v>
      </c>
      <c r="Q796">
        <v>0</v>
      </c>
      <c r="R796">
        <v>0</v>
      </c>
      <c r="S796">
        <v>0</v>
      </c>
      <c r="T796">
        <v>0</v>
      </c>
      <c r="U796">
        <v>0</v>
      </c>
      <c r="V796">
        <v>0</v>
      </c>
      <c r="X796">
        <v>0</v>
      </c>
      <c r="Y796">
        <v>0</v>
      </c>
      <c r="Z796">
        <v>0</v>
      </c>
      <c r="AA796">
        <v>0</v>
      </c>
      <c r="AB796" t="s">
        <v>1634</v>
      </c>
    </row>
    <row r="797" spans="1:28" x14ac:dyDescent="0.25">
      <c r="H797" t="s">
        <v>1635</v>
      </c>
    </row>
    <row r="799" spans="1:28" x14ac:dyDescent="0.25">
      <c r="A799" t="s">
        <v>1636</v>
      </c>
    </row>
    <row r="800" spans="1:28" x14ac:dyDescent="0.25">
      <c r="A800" t="s">
        <v>1637</v>
      </c>
    </row>
    <row r="801" spans="1:1" x14ac:dyDescent="0.25">
      <c r="A801" t="s">
        <v>1638</v>
      </c>
    </row>
    <row r="802" spans="1:1" x14ac:dyDescent="0.25">
      <c r="A802" t="s">
        <v>1639</v>
      </c>
    </row>
    <row r="803" spans="1:1" x14ac:dyDescent="0.25">
      <c r="A803" t="s">
        <v>1640</v>
      </c>
    </row>
    <row r="804" spans="1:1" x14ac:dyDescent="0.25">
      <c r="A804" t="s">
        <v>1641</v>
      </c>
    </row>
    <row r="805" spans="1:1" x14ac:dyDescent="0.25">
      <c r="A805" t="s">
        <v>1642</v>
      </c>
    </row>
    <row r="806" spans="1:1" x14ac:dyDescent="0.25">
      <c r="A806" t="s">
        <v>1643</v>
      </c>
    </row>
    <row r="807" spans="1:1" x14ac:dyDescent="0.25">
      <c r="A807" t="s">
        <v>1644</v>
      </c>
    </row>
    <row r="808" spans="1:1" x14ac:dyDescent="0.25">
      <c r="A808" t="s">
        <v>1645</v>
      </c>
    </row>
    <row r="809" spans="1:1" x14ac:dyDescent="0.25">
      <c r="A809" t="s">
        <v>1646</v>
      </c>
    </row>
    <row r="810" spans="1:1" x14ac:dyDescent="0.25">
      <c r="A810" t="s">
        <v>1647</v>
      </c>
    </row>
    <row r="811" spans="1:1" x14ac:dyDescent="0.25">
      <c r="A811" t="s">
        <v>1648</v>
      </c>
    </row>
    <row r="812" spans="1:1" x14ac:dyDescent="0.25">
      <c r="A812" t="s">
        <v>1649</v>
      </c>
    </row>
    <row r="813" spans="1:1" x14ac:dyDescent="0.25">
      <c r="A813" t="s">
        <v>1650</v>
      </c>
    </row>
    <row r="814" spans="1:1" x14ac:dyDescent="0.25">
      <c r="A814" t="s">
        <v>1651</v>
      </c>
    </row>
    <row r="815" spans="1:1" x14ac:dyDescent="0.25">
      <c r="A815" t="s">
        <v>1652</v>
      </c>
    </row>
    <row r="816" spans="1:1" x14ac:dyDescent="0.25">
      <c r="A816" t="s">
        <v>1653</v>
      </c>
    </row>
    <row r="817" spans="1:1" x14ac:dyDescent="0.25">
      <c r="A817" t="s">
        <v>1654</v>
      </c>
    </row>
    <row r="818" spans="1:1" x14ac:dyDescent="0.25">
      <c r="A818" t="s">
        <v>1655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2018-03-28T09:38:26Z</dcterms:created>
  <dcterms:modified xsi:type="dcterms:W3CDTF">2018-03-28T09:38:29Z</dcterms:modified>
</cp:coreProperties>
</file>