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27795" windowHeight="14115"/>
  </bookViews>
  <sheets>
    <sheet name="Φύλλο1" sheetId="1" r:id="rId1"/>
    <sheet name="Φύλλο2" sheetId="2" r:id="rId2"/>
    <sheet name="Φύλλο3" sheetId="3" r:id="rId3"/>
  </sheets>
  <calcPr calcId="145621"/>
</workbook>
</file>

<file path=xl/calcChain.xml><?xml version="1.0" encoding="utf-8"?>
<calcChain xmlns="http://schemas.openxmlformats.org/spreadsheetml/2006/main">
  <c r="G1308" i="1" l="1"/>
  <c r="G1306" i="1"/>
  <c r="G1304" i="1"/>
  <c r="G1302" i="1"/>
  <c r="G1300" i="1"/>
  <c r="G1298" i="1"/>
  <c r="G1296" i="1"/>
  <c r="G1294" i="1"/>
  <c r="G1292" i="1"/>
  <c r="G1290" i="1"/>
  <c r="G1288" i="1"/>
  <c r="G1286" i="1"/>
  <c r="G1284" i="1"/>
  <c r="G1282" i="1"/>
  <c r="G1280" i="1"/>
  <c r="G1278" i="1"/>
  <c r="G1276" i="1"/>
  <c r="G1274" i="1"/>
  <c r="G1272" i="1"/>
  <c r="G1270" i="1"/>
  <c r="G1268" i="1"/>
  <c r="G1266" i="1"/>
  <c r="G1264" i="1"/>
  <c r="G1262" i="1"/>
  <c r="G1260" i="1"/>
  <c r="G1258" i="1"/>
  <c r="G1256" i="1"/>
  <c r="G1254" i="1"/>
  <c r="G1252" i="1"/>
  <c r="G1250" i="1"/>
  <c r="G1248" i="1"/>
  <c r="G1246" i="1"/>
  <c r="G1244" i="1"/>
  <c r="G1242" i="1"/>
  <c r="G1240" i="1"/>
  <c r="G1238" i="1"/>
  <c r="G1236" i="1"/>
  <c r="G1234" i="1"/>
  <c r="G1232" i="1"/>
  <c r="G1230" i="1"/>
  <c r="G1228" i="1"/>
  <c r="G1226" i="1"/>
  <c r="G1224" i="1"/>
  <c r="G1222" i="1"/>
  <c r="G1220" i="1"/>
  <c r="G1218" i="1"/>
  <c r="G1216" i="1"/>
  <c r="G1214" i="1"/>
  <c r="G1212" i="1"/>
  <c r="G1210" i="1"/>
  <c r="G1208" i="1"/>
  <c r="G1206" i="1"/>
  <c r="G1204" i="1"/>
  <c r="G1202" i="1"/>
  <c r="G1200" i="1"/>
  <c r="G1198" i="1"/>
  <c r="G1196" i="1"/>
  <c r="G1194" i="1"/>
  <c r="G1192" i="1"/>
  <c r="G1190" i="1"/>
  <c r="G1188" i="1"/>
  <c r="G1186" i="1"/>
  <c r="G1184" i="1"/>
  <c r="G1182" i="1"/>
  <c r="G1180" i="1"/>
  <c r="G1178" i="1"/>
  <c r="G1176" i="1"/>
  <c r="G1174" i="1"/>
  <c r="G1172" i="1"/>
  <c r="G1170" i="1"/>
  <c r="G1168" i="1"/>
  <c r="G1166" i="1"/>
  <c r="G1164" i="1"/>
  <c r="G1162" i="1"/>
  <c r="G1160" i="1"/>
  <c r="G1158" i="1"/>
  <c r="G1156" i="1"/>
  <c r="G1154" i="1"/>
  <c r="G1152" i="1"/>
  <c r="G1150" i="1"/>
  <c r="G1148" i="1"/>
  <c r="G1146" i="1"/>
  <c r="G1144" i="1"/>
  <c r="G1142" i="1"/>
  <c r="G1140" i="1"/>
  <c r="G1138" i="1"/>
  <c r="G1136" i="1"/>
  <c r="G1134" i="1"/>
  <c r="G1132" i="1"/>
  <c r="G1130" i="1"/>
  <c r="G1128" i="1"/>
  <c r="G1126" i="1"/>
  <c r="G1124" i="1"/>
  <c r="G1122" i="1"/>
  <c r="G1120" i="1"/>
  <c r="G1118" i="1"/>
  <c r="G1116" i="1"/>
  <c r="G1114" i="1"/>
  <c r="G1112" i="1"/>
  <c r="G1110" i="1"/>
  <c r="G1108" i="1"/>
  <c r="G1106" i="1"/>
  <c r="G1104" i="1"/>
  <c r="G1102" i="1"/>
  <c r="G1100" i="1"/>
  <c r="G1098" i="1"/>
  <c r="G1096" i="1"/>
  <c r="G1094" i="1"/>
  <c r="G1092" i="1"/>
  <c r="G1090" i="1"/>
  <c r="G1088" i="1"/>
  <c r="G1086" i="1"/>
  <c r="G1084" i="1"/>
  <c r="G1082" i="1"/>
  <c r="G1080" i="1"/>
  <c r="G1078" i="1"/>
  <c r="G1076" i="1"/>
  <c r="G1074" i="1"/>
  <c r="G1072" i="1"/>
  <c r="G1070" i="1"/>
  <c r="G1068" i="1"/>
  <c r="G1066" i="1"/>
  <c r="G1064" i="1"/>
  <c r="G1062" i="1"/>
  <c r="G1060" i="1"/>
  <c r="G1058" i="1"/>
  <c r="G1056" i="1"/>
  <c r="G1054" i="1"/>
  <c r="G1052" i="1"/>
  <c r="G1050" i="1"/>
  <c r="G1048" i="1"/>
  <c r="G1046" i="1"/>
  <c r="G1044" i="1"/>
  <c r="G1042" i="1"/>
  <c r="G1040" i="1"/>
  <c r="G1038" i="1"/>
  <c r="G1036" i="1"/>
  <c r="G1034" i="1"/>
  <c r="G1032" i="1"/>
  <c r="G1030" i="1"/>
  <c r="G1028" i="1"/>
  <c r="G1026" i="1"/>
  <c r="G1024" i="1"/>
  <c r="G1022" i="1"/>
  <c r="G1020" i="1"/>
  <c r="G1018" i="1"/>
  <c r="G1016" i="1"/>
  <c r="G1014" i="1"/>
  <c r="G1012" i="1"/>
  <c r="G1010" i="1"/>
  <c r="G1008" i="1"/>
  <c r="G1006" i="1"/>
  <c r="G1004" i="1"/>
  <c r="G1002" i="1"/>
  <c r="G1000" i="1"/>
  <c r="G998" i="1"/>
  <c r="G996" i="1"/>
  <c r="G994" i="1"/>
  <c r="G992" i="1"/>
  <c r="G990" i="1"/>
  <c r="G988" i="1"/>
  <c r="G986" i="1"/>
  <c r="G984" i="1"/>
  <c r="G982" i="1"/>
  <c r="G980" i="1"/>
  <c r="G978" i="1"/>
  <c r="G976" i="1"/>
  <c r="G974" i="1"/>
  <c r="G972" i="1"/>
  <c r="G970" i="1"/>
  <c r="G968" i="1"/>
  <c r="G966" i="1"/>
  <c r="G964" i="1"/>
  <c r="G962" i="1"/>
  <c r="G960" i="1"/>
  <c r="G958" i="1"/>
  <c r="G956" i="1"/>
  <c r="G954" i="1"/>
  <c r="G952" i="1"/>
  <c r="G950" i="1"/>
  <c r="G948" i="1"/>
  <c r="G946" i="1"/>
  <c r="G944" i="1"/>
  <c r="G942" i="1"/>
  <c r="G940" i="1"/>
  <c r="G938" i="1"/>
  <c r="G936" i="1"/>
  <c r="G934" i="1"/>
  <c r="G932" i="1"/>
  <c r="G930" i="1"/>
  <c r="G928" i="1"/>
  <c r="G926" i="1"/>
  <c r="G924" i="1"/>
  <c r="G922" i="1"/>
  <c r="G920" i="1"/>
  <c r="G918" i="1"/>
  <c r="G916" i="1"/>
  <c r="G914" i="1"/>
  <c r="G912" i="1"/>
  <c r="G910" i="1"/>
  <c r="G908" i="1"/>
  <c r="G906" i="1"/>
  <c r="G904" i="1"/>
  <c r="G902" i="1"/>
  <c r="G900" i="1"/>
  <c r="G898" i="1"/>
  <c r="G896" i="1"/>
  <c r="G894" i="1"/>
  <c r="G892" i="1"/>
  <c r="G890" i="1"/>
  <c r="G888" i="1"/>
  <c r="G886" i="1"/>
  <c r="G884" i="1"/>
  <c r="G882" i="1"/>
  <c r="G880" i="1"/>
  <c r="G878" i="1"/>
  <c r="G876" i="1"/>
  <c r="G874" i="1"/>
  <c r="G872" i="1"/>
  <c r="G870" i="1"/>
  <c r="G868" i="1"/>
  <c r="G866" i="1"/>
  <c r="G864" i="1"/>
  <c r="G862" i="1"/>
  <c r="G860" i="1"/>
  <c r="G858" i="1"/>
  <c r="G856" i="1"/>
  <c r="G854" i="1"/>
  <c r="G852" i="1"/>
  <c r="G850" i="1"/>
  <c r="G848" i="1"/>
  <c r="G846" i="1"/>
  <c r="G844" i="1"/>
  <c r="G842" i="1"/>
  <c r="G840" i="1"/>
  <c r="G838" i="1"/>
  <c r="G836" i="1"/>
  <c r="G834" i="1"/>
  <c r="G832" i="1"/>
  <c r="G830" i="1"/>
  <c r="G828" i="1"/>
  <c r="G826" i="1"/>
  <c r="G824" i="1"/>
  <c r="G822" i="1"/>
  <c r="G820" i="1"/>
  <c r="G818" i="1"/>
  <c r="G816" i="1"/>
  <c r="G814" i="1"/>
  <c r="G812" i="1"/>
  <c r="G810" i="1"/>
  <c r="G808" i="1"/>
  <c r="G806" i="1"/>
  <c r="G804" i="1"/>
  <c r="G802" i="1"/>
  <c r="G800" i="1"/>
  <c r="G798" i="1"/>
  <c r="G796" i="1"/>
  <c r="G794" i="1"/>
  <c r="G792" i="1"/>
  <c r="G790" i="1"/>
  <c r="G788" i="1"/>
  <c r="G786" i="1"/>
  <c r="G784" i="1"/>
  <c r="G782" i="1"/>
  <c r="G780" i="1"/>
  <c r="G778" i="1"/>
  <c r="G776" i="1"/>
  <c r="G774" i="1"/>
  <c r="G772" i="1"/>
  <c r="G770" i="1"/>
  <c r="G768" i="1"/>
  <c r="G766" i="1"/>
  <c r="G764" i="1"/>
  <c r="G762" i="1"/>
  <c r="G760" i="1"/>
  <c r="G758" i="1"/>
  <c r="G756" i="1"/>
  <c r="G754" i="1"/>
  <c r="G752" i="1"/>
  <c r="G750" i="1"/>
  <c r="G748" i="1"/>
  <c r="G746" i="1"/>
  <c r="G744" i="1"/>
  <c r="G742" i="1"/>
  <c r="G740" i="1"/>
  <c r="G738" i="1"/>
  <c r="G736" i="1"/>
  <c r="G734" i="1"/>
  <c r="G732" i="1"/>
  <c r="G730" i="1"/>
  <c r="G728" i="1"/>
  <c r="G726" i="1"/>
  <c r="G724" i="1"/>
  <c r="G722" i="1"/>
  <c r="G720" i="1"/>
  <c r="G718" i="1"/>
  <c r="G716" i="1"/>
  <c r="G714" i="1"/>
  <c r="G712" i="1"/>
  <c r="G710" i="1"/>
  <c r="G708" i="1"/>
  <c r="G706" i="1"/>
  <c r="G704" i="1"/>
  <c r="G702" i="1"/>
  <c r="G700" i="1"/>
  <c r="G698" i="1"/>
  <c r="G696" i="1"/>
  <c r="G694" i="1"/>
  <c r="G692" i="1"/>
  <c r="G690" i="1"/>
  <c r="G688" i="1"/>
  <c r="G686" i="1"/>
  <c r="G684" i="1"/>
  <c r="G682" i="1"/>
  <c r="G680" i="1"/>
  <c r="G678" i="1"/>
  <c r="G676" i="1"/>
  <c r="G674" i="1"/>
  <c r="G672" i="1"/>
  <c r="G670" i="1"/>
  <c r="G668" i="1"/>
  <c r="G666" i="1"/>
  <c r="G664" i="1"/>
  <c r="G662" i="1"/>
  <c r="G660" i="1"/>
  <c r="G658" i="1"/>
  <c r="G656" i="1"/>
  <c r="G654" i="1"/>
  <c r="G652" i="1"/>
  <c r="G650" i="1"/>
  <c r="G648" i="1"/>
  <c r="G646" i="1"/>
  <c r="G644" i="1"/>
  <c r="G642" i="1"/>
  <c r="G640" i="1"/>
  <c r="G638" i="1"/>
  <c r="G636" i="1"/>
  <c r="G634" i="1"/>
  <c r="G632" i="1"/>
  <c r="G630" i="1"/>
  <c r="G628" i="1"/>
  <c r="G626" i="1"/>
  <c r="G624" i="1"/>
  <c r="G622" i="1"/>
  <c r="G620" i="1"/>
  <c r="G618" i="1"/>
  <c r="G616" i="1"/>
  <c r="G614" i="1"/>
  <c r="G612" i="1"/>
  <c r="G610" i="1"/>
  <c r="G608" i="1"/>
  <c r="G606" i="1"/>
  <c r="G604" i="1"/>
  <c r="G602" i="1"/>
  <c r="G600" i="1"/>
  <c r="G598" i="1"/>
  <c r="G596" i="1"/>
  <c r="G594" i="1"/>
  <c r="G592" i="1"/>
  <c r="G590" i="1"/>
  <c r="G588" i="1"/>
  <c r="G586" i="1"/>
  <c r="G584" i="1"/>
  <c r="G582" i="1"/>
  <c r="G580" i="1"/>
  <c r="G578" i="1"/>
  <c r="G576" i="1"/>
  <c r="G574" i="1"/>
  <c r="G572" i="1"/>
  <c r="G570" i="1"/>
  <c r="G568" i="1"/>
  <c r="G566" i="1"/>
  <c r="G564" i="1"/>
  <c r="G562" i="1"/>
  <c r="G560" i="1"/>
  <c r="G558" i="1"/>
  <c r="G556" i="1"/>
  <c r="G554" i="1"/>
  <c r="G552" i="1"/>
  <c r="G550" i="1"/>
  <c r="G548" i="1"/>
  <c r="G546" i="1"/>
  <c r="G544" i="1"/>
  <c r="G542" i="1"/>
  <c r="G540" i="1"/>
  <c r="G538" i="1"/>
  <c r="G536" i="1"/>
  <c r="G534" i="1"/>
  <c r="G532" i="1"/>
  <c r="G530" i="1"/>
  <c r="G528" i="1"/>
  <c r="G526" i="1"/>
  <c r="G524" i="1"/>
  <c r="G522" i="1"/>
  <c r="G520" i="1"/>
  <c r="G518" i="1"/>
  <c r="G516" i="1"/>
  <c r="G514" i="1"/>
  <c r="G512" i="1"/>
  <c r="G510" i="1"/>
  <c r="G508" i="1"/>
  <c r="G506" i="1"/>
  <c r="G504" i="1"/>
  <c r="G502" i="1"/>
  <c r="G500" i="1"/>
  <c r="G498" i="1"/>
  <c r="G496" i="1"/>
  <c r="G494" i="1"/>
  <c r="G492" i="1"/>
  <c r="G490" i="1"/>
  <c r="G488" i="1"/>
  <c r="G486" i="1"/>
  <c r="G484" i="1"/>
  <c r="G482" i="1"/>
  <c r="G480" i="1"/>
  <c r="G478" i="1"/>
  <c r="G476" i="1"/>
  <c r="G474" i="1"/>
  <c r="G472" i="1"/>
  <c r="G470" i="1"/>
  <c r="G468" i="1"/>
  <c r="G466" i="1"/>
  <c r="G464" i="1"/>
  <c r="G462" i="1"/>
  <c r="G460" i="1"/>
  <c r="G458" i="1"/>
  <c r="G456" i="1"/>
  <c r="G454" i="1"/>
  <c r="G452" i="1"/>
  <c r="G450" i="1"/>
  <c r="G448" i="1"/>
  <c r="G446" i="1"/>
  <c r="G444" i="1"/>
  <c r="G442" i="1"/>
  <c r="G440" i="1"/>
  <c r="G438" i="1"/>
  <c r="G436" i="1"/>
  <c r="G434" i="1"/>
  <c r="G432" i="1"/>
  <c r="G430" i="1"/>
  <c r="G428" i="1"/>
  <c r="G426" i="1"/>
  <c r="G424" i="1"/>
  <c r="G422" i="1"/>
  <c r="G420" i="1"/>
  <c r="G418" i="1"/>
  <c r="G416" i="1"/>
  <c r="G414" i="1"/>
  <c r="G412" i="1"/>
  <c r="G410" i="1"/>
  <c r="G408" i="1"/>
  <c r="G406" i="1"/>
  <c r="G404" i="1"/>
  <c r="G402" i="1"/>
  <c r="G400" i="1"/>
  <c r="G398" i="1"/>
  <c r="G396" i="1"/>
  <c r="G394" i="1"/>
  <c r="G392" i="1"/>
  <c r="G390" i="1"/>
  <c r="G388" i="1"/>
  <c r="G386" i="1"/>
  <c r="G384" i="1"/>
  <c r="G382" i="1"/>
  <c r="G380" i="1"/>
  <c r="G378" i="1"/>
  <c r="G376" i="1"/>
  <c r="G374" i="1"/>
  <c r="G372" i="1"/>
  <c r="G370" i="1"/>
  <c r="G368" i="1"/>
  <c r="G366" i="1"/>
  <c r="G364" i="1"/>
  <c r="G362" i="1"/>
  <c r="G360" i="1"/>
  <c r="G358" i="1"/>
  <c r="G356" i="1"/>
  <c r="G354" i="1"/>
  <c r="G352" i="1"/>
  <c r="G350" i="1"/>
  <c r="G348" i="1"/>
  <c r="G346" i="1"/>
  <c r="G344" i="1"/>
  <c r="G342" i="1"/>
  <c r="G340" i="1"/>
  <c r="G338" i="1"/>
  <c r="G336" i="1"/>
  <c r="G334" i="1"/>
  <c r="G332" i="1"/>
  <c r="G330" i="1"/>
  <c r="G328" i="1"/>
  <c r="G326" i="1"/>
  <c r="G324" i="1"/>
  <c r="G322" i="1"/>
  <c r="G320" i="1"/>
  <c r="G318" i="1"/>
  <c r="G316" i="1"/>
  <c r="G314" i="1"/>
  <c r="G312" i="1"/>
  <c r="G310" i="1"/>
  <c r="G308" i="1"/>
  <c r="G306" i="1"/>
  <c r="G304" i="1"/>
  <c r="G302" i="1"/>
  <c r="G300" i="1"/>
  <c r="G298" i="1"/>
  <c r="G296" i="1"/>
  <c r="G294" i="1"/>
  <c r="G292" i="1"/>
  <c r="G290" i="1"/>
  <c r="G288" i="1"/>
  <c r="G286" i="1"/>
  <c r="G284" i="1"/>
  <c r="G282" i="1"/>
  <c r="G280" i="1"/>
  <c r="G278" i="1"/>
  <c r="G276" i="1"/>
  <c r="G274" i="1"/>
  <c r="G272" i="1"/>
  <c r="G270" i="1"/>
  <c r="G268" i="1"/>
  <c r="G266" i="1"/>
  <c r="G264" i="1"/>
  <c r="G262" i="1"/>
  <c r="G260" i="1"/>
  <c r="G258" i="1"/>
  <c r="G256" i="1"/>
  <c r="G254" i="1"/>
  <c r="G252" i="1"/>
  <c r="G250" i="1"/>
  <c r="G248" i="1"/>
  <c r="G246" i="1"/>
  <c r="G244" i="1"/>
  <c r="G242" i="1"/>
  <c r="G240" i="1"/>
  <c r="G238" i="1"/>
  <c r="G236" i="1"/>
  <c r="G234" i="1"/>
  <c r="G232" i="1"/>
  <c r="G230" i="1"/>
  <c r="G228" i="1"/>
  <c r="G226" i="1"/>
  <c r="G224" i="1"/>
  <c r="G222" i="1"/>
  <c r="G220" i="1"/>
  <c r="G218" i="1"/>
  <c r="G216" i="1"/>
  <c r="G214" i="1"/>
  <c r="G212" i="1"/>
  <c r="G210" i="1"/>
  <c r="G208" i="1"/>
  <c r="G206" i="1"/>
  <c r="G204" i="1"/>
  <c r="G202" i="1"/>
  <c r="G200" i="1"/>
  <c r="G198" i="1"/>
  <c r="G196" i="1"/>
  <c r="G194" i="1"/>
  <c r="G192" i="1"/>
  <c r="G190" i="1"/>
  <c r="G188" i="1"/>
  <c r="G186" i="1"/>
  <c r="G184" i="1"/>
  <c r="G182" i="1"/>
  <c r="G180" i="1"/>
  <c r="G178" i="1"/>
  <c r="G176" i="1"/>
  <c r="G174" i="1"/>
  <c r="G172" i="1"/>
  <c r="G170" i="1"/>
  <c r="G168" i="1"/>
  <c r="G166" i="1"/>
  <c r="G164" i="1"/>
  <c r="G162" i="1"/>
  <c r="G160" i="1"/>
  <c r="G158" i="1"/>
  <c r="G156" i="1"/>
  <c r="G154" i="1"/>
  <c r="G152" i="1"/>
  <c r="G150" i="1"/>
  <c r="G148" i="1"/>
  <c r="G146" i="1"/>
  <c r="G144" i="1"/>
  <c r="G142" i="1"/>
  <c r="G140" i="1"/>
  <c r="G138" i="1"/>
  <c r="G136" i="1"/>
  <c r="G134" i="1"/>
  <c r="G132" i="1"/>
  <c r="G130" i="1"/>
  <c r="G128" i="1"/>
  <c r="G126" i="1"/>
  <c r="G124" i="1"/>
  <c r="G122" i="1"/>
  <c r="G120" i="1"/>
  <c r="G118" i="1"/>
  <c r="G116" i="1"/>
  <c r="G114" i="1"/>
  <c r="G112" i="1"/>
  <c r="G110" i="1"/>
  <c r="G108" i="1"/>
  <c r="G106" i="1"/>
  <c r="G104" i="1"/>
  <c r="G102" i="1"/>
  <c r="G100" i="1"/>
  <c r="G98" i="1"/>
  <c r="G96" i="1"/>
  <c r="G94" i="1"/>
  <c r="G92" i="1"/>
  <c r="G90" i="1"/>
  <c r="G88" i="1"/>
  <c r="G86" i="1"/>
  <c r="G84" i="1"/>
  <c r="G82" i="1"/>
  <c r="G80" i="1"/>
  <c r="G78" i="1"/>
  <c r="G76" i="1"/>
  <c r="G74" i="1"/>
  <c r="G72" i="1"/>
  <c r="G70" i="1"/>
  <c r="G68" i="1"/>
  <c r="G66" i="1"/>
  <c r="G64" i="1"/>
  <c r="G62" i="1"/>
  <c r="G60" i="1"/>
  <c r="G58" i="1"/>
  <c r="G56" i="1"/>
  <c r="G54" i="1"/>
  <c r="G52" i="1"/>
  <c r="G50" i="1"/>
  <c r="G48" i="1"/>
  <c r="G46" i="1"/>
  <c r="G44" i="1"/>
  <c r="G42" i="1"/>
  <c r="G40" i="1"/>
  <c r="G38" i="1"/>
  <c r="G36" i="1"/>
  <c r="G34" i="1"/>
  <c r="G32" i="1"/>
  <c r="G30" i="1"/>
  <c r="G28" i="1"/>
  <c r="G26" i="1"/>
  <c r="G24" i="1"/>
  <c r="G22" i="1"/>
  <c r="G20" i="1"/>
  <c r="G18" i="1"/>
  <c r="G16" i="1"/>
  <c r="G14" i="1"/>
  <c r="G12" i="1"/>
  <c r="G10" i="1"/>
  <c r="G8" i="1"/>
</calcChain>
</file>

<file path=xl/sharedStrings.xml><?xml version="1.0" encoding="utf-8"?>
<sst xmlns="http://schemas.openxmlformats.org/spreadsheetml/2006/main" count="4207" uniqueCount="2752">
  <si>
    <t>ΠΛΗΡΩΣΗ ΘΕΣΕΩΝ ΜΕ ΣΕΙΡΑ ΠΡΟΤΕΡΑΙΟΤΗΤΑΣ (ΑΡΘΡΟ 18/Ν. 2190/1994) ΠΡΟΚΗΡΥΞΗ : 3Κ/2018</t>
  </si>
  <si>
    <t>ΣΕΙΡΑ ΚΑΤΑΤΑΞΗΣ (ΚΥΡΙΟΣ)</t>
  </si>
  <si>
    <t>ΤΕΧΝΟΛΟΓΙΚΗΣ ΕΚΠΑΙΔΕΥΣΗΣ (ΤΕ)</t>
  </si>
  <si>
    <t>ΓΕΝΙΚΕΣ ΘΕΣΕΙΣ ΜΕ ΕΜΠΕΙΡΙΑ</t>
  </si>
  <si>
    <t>ΤΕ ΠΟΛΙΤΙΚΩΝ ΜΗΧΑΝΙΚΩΝ ΕΡΓΩΝ ΥΠΟΔΟΜΗΣ</t>
  </si>
  <si>
    <t>Α/Α</t>
  </si>
  <si>
    <t>Α.Μ.</t>
  </si>
  <si>
    <t>ΕΠΩΝΥΜΟ</t>
  </si>
  <si>
    <t>ΟΝΟΜΑ</t>
  </si>
  <si>
    <t>ΠΑΤΡΩΝΥΜΟ</t>
  </si>
  <si>
    <t>Α.Δ.Τ.</t>
  </si>
  <si>
    <t>ΜΟΝΑΔΙΚΟΣ ΚΩΔΙΚΟΣ ΥΠΟΨ.</t>
  </si>
  <si>
    <t>ΒΑΘΜΟΛΟΓΙΑ</t>
  </si>
  <si>
    <t>ΤΡΙΧΑΣ</t>
  </si>
  <si>
    <t>ΕΜΜΑΝΟΥΗΛ</t>
  </si>
  <si>
    <t>ΔΗΜΗΤΡΙΟΣ</t>
  </si>
  <si>
    <t>ΑΙ949768</t>
  </si>
  <si>
    <t>830,5</t>
  </si>
  <si>
    <t>2109,5</t>
  </si>
  <si>
    <t>ΠΑΖΑΡΑ</t>
  </si>
  <si>
    <t>ΒΑΙΑ</t>
  </si>
  <si>
    <t>ΚΩΝΣΤΑΝΤΙΝΟΣ</t>
  </si>
  <si>
    <t>Χ979920</t>
  </si>
  <si>
    <t>678,7</t>
  </si>
  <si>
    <t>1876,7</t>
  </si>
  <si>
    <t>1264-1260-1262-1265-1263-1229-1259-1231-1230-1266-1232</t>
  </si>
  <si>
    <t>ΚΑΛΙΑΚΟΣ</t>
  </si>
  <si>
    <t>ΣΟΦΟΚΛΗΣ</t>
  </si>
  <si>
    <t>ΙΩΑΝΝΗΣ</t>
  </si>
  <si>
    <t>ΑΑ944048</t>
  </si>
  <si>
    <t>1263-1259-1260-1264-1232-1230-1231-1266-1229-1262-1265-1258-1261</t>
  </si>
  <si>
    <t>ΜΠΕΚΑΣ</t>
  </si>
  <si>
    <t>ΓΕΩΡΓΙΟΣ</t>
  </si>
  <si>
    <t>ΑΙ583966</t>
  </si>
  <si>
    <t>730,4</t>
  </si>
  <si>
    <t>1788,4</t>
  </si>
  <si>
    <t>1231-1266-1229-1263-1262-1265-1232-1264-1259-1261-1267</t>
  </si>
  <si>
    <t>ΚΑΤΣΑΡΟΣ</t>
  </si>
  <si>
    <t>ΧΡΗΣΤΟΣ</t>
  </si>
  <si>
    <t>ΑΚ965015</t>
  </si>
  <si>
    <t>851,4</t>
  </si>
  <si>
    <t>1769,4</t>
  </si>
  <si>
    <t>1264-1263-1262-1259-1265-1229-1231-1232-1266-1258-1261-1260-1230</t>
  </si>
  <si>
    <t>ΚΟΝΙΑΡΗ</t>
  </si>
  <si>
    <t>ΑΝΑΣΤΑΣΙΑ</t>
  </si>
  <si>
    <t>ΑΝΔΡΕΑΣ</t>
  </si>
  <si>
    <t>ΑΖ834243</t>
  </si>
  <si>
    <t>1229-1230-1231-1232-1258-1259-1260-1261-1262-1263-1264-1265-1266-1272-1273-1274-1202-1203-1267</t>
  </si>
  <si>
    <t>ΛΕΙΒΑΔΑΡΑ</t>
  </si>
  <si>
    <t>ΜΙΧΑΕΛΑ</t>
  </si>
  <si>
    <t>ΑΝΤΩΝΙΟΣ</t>
  </si>
  <si>
    <t>Φ472469</t>
  </si>
  <si>
    <t>906,4</t>
  </si>
  <si>
    <t>1755,4</t>
  </si>
  <si>
    <t>1267-1264-1257-1262-1229-1273-1231-1266-1232-1265-1263-1259-1260-1230</t>
  </si>
  <si>
    <t>ΖΟΥΡΙΔΑΚΗΣ</t>
  </si>
  <si>
    <t>ΣΤΥΛΙΑΝΟΣ</t>
  </si>
  <si>
    <t>ΖΑΧΑΡΙΑΣ</t>
  </si>
  <si>
    <t>Ρ970596</t>
  </si>
  <si>
    <t>1229-1262-1263-1266-1264-1265-1261-1231-1232-1259</t>
  </si>
  <si>
    <t>ΚΑΛΑΦΑΤΖΗΣ</t>
  </si>
  <si>
    <t>ΑΕ686981</t>
  </si>
  <si>
    <t>1267-1229-1262-1263-1259-1258-1265-1264-1231-1232-1266-1261</t>
  </si>
  <si>
    <t>ΠΑΠΑΣΩΤΗΡΙΟΥ</t>
  </si>
  <si>
    <t>ΣΟΦΙΑ</t>
  </si>
  <si>
    <t>ΣΩΤΗΡΙΟΣ</t>
  </si>
  <si>
    <t>ΑΕ329967</t>
  </si>
  <si>
    <t>1264-1265-1262-1260-1263-1259-1266</t>
  </si>
  <si>
    <t>ΣΙΩΗ</t>
  </si>
  <si>
    <t>ΕΛΕΥΘΕΡΙΑ</t>
  </si>
  <si>
    <t>ΘΕΟΔΩΡΟΣ</t>
  </si>
  <si>
    <t>Χ767900</t>
  </si>
  <si>
    <t>772,2</t>
  </si>
  <si>
    <t>1700,2</t>
  </si>
  <si>
    <t>1267-1229-1258-1263-1259-1262-1264-1265-1232-1266-1231</t>
  </si>
  <si>
    <t>ΚΑΡΑΜΑΛΗ</t>
  </si>
  <si>
    <t>ΟΛΥΜΠΙΑ</t>
  </si>
  <si>
    <t>ΑΜ812124</t>
  </si>
  <si>
    <t>786,5</t>
  </si>
  <si>
    <t>1694,5</t>
  </si>
  <si>
    <t>1267-1262-1264-1263-1259-1265-1232-1231-1266-1261</t>
  </si>
  <si>
    <t>ΜΗΤΣΟΠΟΥΛΟΥ</t>
  </si>
  <si>
    <t>ΒΑΣΙΛΙΚΗ</t>
  </si>
  <si>
    <t>ΒΑΣΙΛΕΙΟΣ</t>
  </si>
  <si>
    <t>ΑΜ368647</t>
  </si>
  <si>
    <t>1260-1262-1263-1264-1258-1265-1259-1232-1266</t>
  </si>
  <si>
    <t>ΜΑΡΝΕΛΛΟΥ</t>
  </si>
  <si>
    <t>ΑΙΚΑΤΕΡΙΝΗ</t>
  </si>
  <si>
    <t>ΑΒ965042</t>
  </si>
  <si>
    <t>1680,2</t>
  </si>
  <si>
    <t>1258-1266</t>
  </si>
  <si>
    <t>ΖΗΣΗ</t>
  </si>
  <si>
    <t>ΓΑΛΗΝΗ</t>
  </si>
  <si>
    <t>ΑΡΙΣΤΟΤΕΛΗΣ</t>
  </si>
  <si>
    <t>ΑΙ285730</t>
  </si>
  <si>
    <t>866,8</t>
  </si>
  <si>
    <t>1679,8</t>
  </si>
  <si>
    <t>1260-1262-1264-1263-1265-1259-1229-1232-1267-1258-1231-1230-1261-1266</t>
  </si>
  <si>
    <t>ΝΕΣΤΟΡΟΥΔΗ</t>
  </si>
  <si>
    <t>ΕΥΑΓΓΕΛΙΑ</t>
  </si>
  <si>
    <t>ΕΥΣΤΡΑΤΙΟΣ</t>
  </si>
  <si>
    <t>ΑΖ427721</t>
  </si>
  <si>
    <t>974,6</t>
  </si>
  <si>
    <t>1662,6</t>
  </si>
  <si>
    <t>1229-1263-1259-1264-1262-1265-1232-1266-1231-1260</t>
  </si>
  <si>
    <t>ΚΑΤΣΙΓΙΑΝΝΗΣ</t>
  </si>
  <si>
    <t>ΘΩΜΑΣ</t>
  </si>
  <si>
    <t>ΝΙΚΟΛΑΟΣ</t>
  </si>
  <si>
    <t>ΑΖ884341</t>
  </si>
  <si>
    <t>798,6</t>
  </si>
  <si>
    <t>1656,6</t>
  </si>
  <si>
    <t>1229-1262-1260-1264-1265-1231-1230-1232-1263-1259-1266-1258-1261</t>
  </si>
  <si>
    <t>ΚΑΚΩΝΑΣ</t>
  </si>
  <si>
    <t>ΑΛΕΞΑΝΔΡΟΣ</t>
  </si>
  <si>
    <t>ΑΚ114347</t>
  </si>
  <si>
    <t>1262-1265-1264-1232-1263-1231-1230-1266-1229-1260-1259</t>
  </si>
  <si>
    <t>ΝΤΙΝΟΠΟΥΛΟΣ</t>
  </si>
  <si>
    <t>ΑΗ701769</t>
  </si>
  <si>
    <t>777,7</t>
  </si>
  <si>
    <t>1635,7</t>
  </si>
  <si>
    <t>1232-1265-1230-1231-1229-1262-1261-1266-1263-1264-1259-1258</t>
  </si>
  <si>
    <t>ΜΑΝΙΑΤΗΣ</t>
  </si>
  <si>
    <t>ΚΙΜΩΝ</t>
  </si>
  <si>
    <t>Σ799349</t>
  </si>
  <si>
    <t>1232-1265-1262-1260-1264-1263-1259-1258-1229-1266-1231-1230-1261</t>
  </si>
  <si>
    <t>ΙΩΑΚΕΙΜΙΔΟΥ</t>
  </si>
  <si>
    <t>ΜΑΡΙΑ</t>
  </si>
  <si>
    <t>ΑΗ881828</t>
  </si>
  <si>
    <t>734,8</t>
  </si>
  <si>
    <t>1622,8</t>
  </si>
  <si>
    <t>1229-1263-1260-1262-1259-1232-1264-1265-1230-1231-1266</t>
  </si>
  <si>
    <t>ΛΥΚΑΚΗ</t>
  </si>
  <si>
    <t>ΑΝΝΑ</t>
  </si>
  <si>
    <t>ΑΖ965806</t>
  </si>
  <si>
    <t>1231-1266</t>
  </si>
  <si>
    <t>ΤΕΡΖΟΓΛΟΥ</t>
  </si>
  <si>
    <t>ΑΙ532711</t>
  </si>
  <si>
    <t>727,1</t>
  </si>
  <si>
    <t>1615,1</t>
  </si>
  <si>
    <t>1262-1265-1264-1263-1232-1266-1231-1229-1259-1267-1258-1260-1230-1203</t>
  </si>
  <si>
    <t>ΔΗΜΗΤΡΙΑΔΟΥ</t>
  </si>
  <si>
    <t>ΔΕΣΠΟΙΝΑ</t>
  </si>
  <si>
    <t>ΙΟΡΔΑΝΗΣ</t>
  </si>
  <si>
    <t>ΑΗ153366</t>
  </si>
  <si>
    <t>754,6</t>
  </si>
  <si>
    <t>1612,6</t>
  </si>
  <si>
    <t>1267-1229-1263-1262-1259-1230-1231-1266-1264-1265-1232-1260</t>
  </si>
  <si>
    <t>ΣΑΚΚΑΛΗ</t>
  </si>
  <si>
    <t>ΧΑΡΙΛΑΣΟΣ</t>
  </si>
  <si>
    <t>Ξ688915</t>
  </si>
  <si>
    <t>1259-1263-1264-1262-1232-1229-1265-1266-1231-1230</t>
  </si>
  <si>
    <t>ΜΗΝΔΟΣ</t>
  </si>
  <si>
    <t>ΑΕ346211</t>
  </si>
  <si>
    <t>1258-1259-1263-1229-1260-1262-1264-1265-1231-1232-1266-1230</t>
  </si>
  <si>
    <t>ΤΣΕΡΜΕΝΤΣΕΛΗΣ</t>
  </si>
  <si>
    <t>ΣΤΕΡΓΙΟΣ</t>
  </si>
  <si>
    <t>ΑΖ345942</t>
  </si>
  <si>
    <t>1595,7</t>
  </si>
  <si>
    <t>1274-1262-1273-1229-1263-1264-1231-1230-1266-1260-1259-1265-1257-1267-1232-1258</t>
  </si>
  <si>
    <t>ΣΠΥΡΟΠΟΥΛΟΣ</t>
  </si>
  <si>
    <t>ΧΑΡΑΛΑΜΠΟΣ</t>
  </si>
  <si>
    <t>ΑΖ799114</t>
  </si>
  <si>
    <t>1263-1259-1229-1260-1262-1264-1231-1230-1232-1258-1265-1266-1261</t>
  </si>
  <si>
    <t>ΕΛΜΑΖΟΥΔΗ</t>
  </si>
  <si>
    <t>ΧΡΥΣΟΥΛΑ</t>
  </si>
  <si>
    <t>ΗΛΙΑΣ</t>
  </si>
  <si>
    <t>ΑΖ426138</t>
  </si>
  <si>
    <t>1262-1231-1230-1260-1261-1264-1265-1263-1259-1258-1229-1232-1266</t>
  </si>
  <si>
    <t>ΑΡΧΟΝΤΙΔΟΥ</t>
  </si>
  <si>
    <t>ΑΜ931699</t>
  </si>
  <si>
    <t>1231-1230-1266-1262-1263-1267-1229-1260-1261-1265-1264-1258-1259-1232</t>
  </si>
  <si>
    <t>ΜΑΓΓΟΣ</t>
  </si>
  <si>
    <t>ΑΡΓΥΡΙΟΣ</t>
  </si>
  <si>
    <t>ΑΖ827761</t>
  </si>
  <si>
    <t>746,9</t>
  </si>
  <si>
    <t>1594,9</t>
  </si>
  <si>
    <t>1267-1263-1259-1229-1264-1262-1265-1232-1231-1266</t>
  </si>
  <si>
    <t>ΞΕΦΤΕΡΗΣ</t>
  </si>
  <si>
    <t>ΑΘΑΝΑΣΙΟΣ</t>
  </si>
  <si>
    <t>ΑΠΟΣΤΟΛΟΣ</t>
  </si>
  <si>
    <t>ΑΚ921361</t>
  </si>
  <si>
    <t>763,4</t>
  </si>
  <si>
    <t>1591,4</t>
  </si>
  <si>
    <t>1231-1258-1259-1266</t>
  </si>
  <si>
    <t>ΣΙΓΚΑΡΗ</t>
  </si>
  <si>
    <t>ΑΣΠΑΣΙΑ</t>
  </si>
  <si>
    <t>Χ889840</t>
  </si>
  <si>
    <t>937,2</t>
  </si>
  <si>
    <t>1590,2</t>
  </si>
  <si>
    <t>1259-1263-1260-1264-1262-1229-1232-1265-1230-1231-1266-1261</t>
  </si>
  <si>
    <t>ΚΟΥΖΙΝΟΓΛΟΥ</t>
  </si>
  <si>
    <t>ΑΖ431282</t>
  </si>
  <si>
    <t>1264-1262-1231-1266-1229-1263-1265-1232-1259-1261</t>
  </si>
  <si>
    <t>ΜΠΑΛΩΜΕΝΟΥ</t>
  </si>
  <si>
    <t>ΑΣΗΜΙΝΑ</t>
  </si>
  <si>
    <t>ΑΗ577686</t>
  </si>
  <si>
    <t>1265-1232-1262-1264-1263-1259-1231-1266</t>
  </si>
  <si>
    <t>ΠΑΛΛΗ</t>
  </si>
  <si>
    <t>ΔΗΜΗΤΡΑ</t>
  </si>
  <si>
    <t>ΠΑΝΤΕΛΗΣ</t>
  </si>
  <si>
    <t>ΑΜ793255</t>
  </si>
  <si>
    <t>1266-1231-1232-1259-1267-1258-1264-1263-1262-1230-1229-1260-1265-1261</t>
  </si>
  <si>
    <t>ΖΑΜΠΟΓΙΑΝΝΗΣ</t>
  </si>
  <si>
    <t>ΚΩΣΤΑΣ</t>
  </si>
  <si>
    <t>ΑΖ367958</t>
  </si>
  <si>
    <t>793,1</t>
  </si>
  <si>
    <t>1581,1</t>
  </si>
  <si>
    <t>1259-1232-1231-1266</t>
  </si>
  <si>
    <t>ΠΑΝΤΟΥΒΑΚΗΣ</t>
  </si>
  <si>
    <t>ΕΛΕΥΘΕΡΙΟΣ</t>
  </si>
  <si>
    <t>ΑΜ454147</t>
  </si>
  <si>
    <t>722,7</t>
  </si>
  <si>
    <t>1580,7</t>
  </si>
  <si>
    <t>1266-1230-1231-1232-1267-1265-1260-1262-1263-1264-1259-1258-1229</t>
  </si>
  <si>
    <t>ΛΑΖΟΓΙΑΝΝΗΣ</t>
  </si>
  <si>
    <t>Ρ891301</t>
  </si>
  <si>
    <t>859,1</t>
  </si>
  <si>
    <t>1579,1</t>
  </si>
  <si>
    <t>1262-1264-1263-1231-1266-1265-1259-1229</t>
  </si>
  <si>
    <t>ΜΑΛΙΤΣΙΔΟΥ</t>
  </si>
  <si>
    <t>ΑΖ788705</t>
  </si>
  <si>
    <t>764,5</t>
  </si>
  <si>
    <t>1573,5</t>
  </si>
  <si>
    <t>1259-1263-1266-1231-1264-1229-1262-1265-1232-1230-1260-1258-1261</t>
  </si>
  <si>
    <t>ΠΑΠΑΔΑΚΗ</t>
  </si>
  <si>
    <t>ΕΛΕΝΑ</t>
  </si>
  <si>
    <t>ΑΖ471927</t>
  </si>
  <si>
    <t>1231-1230-1266-1232-1229-1262</t>
  </si>
  <si>
    <t>ΓΚΛΑΒΑΣ</t>
  </si>
  <si>
    <t>ΑΕ222320</t>
  </si>
  <si>
    <t>1232-1262-1265-1263-1266</t>
  </si>
  <si>
    <t>ΠΙΣΜΙΧΟΥ</t>
  </si>
  <si>
    <t>ΝΙΚΟΛΙΝΑ</t>
  </si>
  <si>
    <t>ΑΗ298407</t>
  </si>
  <si>
    <t>1259-1263-1260-1264-1229-1262-1266-1230-1231-1232-1265</t>
  </si>
  <si>
    <t>ΚΟΤΛΙΔΑ</t>
  </si>
  <si>
    <t>ΕΛΕΝΗ</t>
  </si>
  <si>
    <t>ΑΕ337560</t>
  </si>
  <si>
    <t>1572,2</t>
  </si>
  <si>
    <t>1259-1264-1260-1263-1232-1265-1262-1258-1229-1230-1231-1261-1266-1267</t>
  </si>
  <si>
    <t>ΜΩΡΑΙΤΟΥ</t>
  </si>
  <si>
    <t>ΧΡΙΣΤΙΝΑ</t>
  </si>
  <si>
    <t>ΑΕ933489</t>
  </si>
  <si>
    <t>834,9</t>
  </si>
  <si>
    <t>1567,9</t>
  </si>
  <si>
    <t>1229-1230-1231-1232-1258-1259-1260-1261-1262-1263-1264-1265-1266</t>
  </si>
  <si>
    <t>ΧΙΤΖΗΣ</t>
  </si>
  <si>
    <t>ΑΖ647615</t>
  </si>
  <si>
    <t>666,6</t>
  </si>
  <si>
    <t>1567,6</t>
  </si>
  <si>
    <t>1264-1266-1231-1262-1263-1229-1259-1265-1232</t>
  </si>
  <si>
    <t>ΚΑΡΤΣΩΝΑΚΗ</t>
  </si>
  <si>
    <t>Χ497894</t>
  </si>
  <si>
    <t>694,1</t>
  </si>
  <si>
    <t>1566,1</t>
  </si>
  <si>
    <t>1230-1231-1266-1265-1232-1262-1264-1260-1263-1229-1259</t>
  </si>
  <si>
    <t>ΠΑΠΑΚΩΝΣΤΑΝΤΗΣ</t>
  </si>
  <si>
    <t>ΑΝΑΣΤΑΣΙΟΣ</t>
  </si>
  <si>
    <t>ΑΚ394507</t>
  </si>
  <si>
    <t>1232-1266-1230-1264</t>
  </si>
  <si>
    <t>ΛΕΠΕΝΟΣ</t>
  </si>
  <si>
    <t>ΕΠΑΜΕΙΝΩΝΔΑΣ</t>
  </si>
  <si>
    <t>ΑΖ575278</t>
  </si>
  <si>
    <t>1562,8</t>
  </si>
  <si>
    <t>1267-1231-1232-1259-1266-1272-1274</t>
  </si>
  <si>
    <t>ΚΑΨΑΛΑΚΗΣ</t>
  </si>
  <si>
    <t>ΑΙ963619</t>
  </si>
  <si>
    <t>1561,1</t>
  </si>
  <si>
    <t>1231-1230-1215-1266-1209</t>
  </si>
  <si>
    <t>ΤΖΕΒΕΛΕΚΟΣ</t>
  </si>
  <si>
    <t>ΑΖ850823</t>
  </si>
  <si>
    <t>742,5</t>
  </si>
  <si>
    <t>1560,5</t>
  </si>
  <si>
    <t>1229-1263-1259-1262-1264-1231-1266-1265-1232</t>
  </si>
  <si>
    <t>Στεφανουδάκης</t>
  </si>
  <si>
    <t>Ελπιδοφόρος</t>
  </si>
  <si>
    <t xml:space="preserve">Δημήτριος </t>
  </si>
  <si>
    <t>Χ852043</t>
  </si>
  <si>
    <t>806,3</t>
  </si>
  <si>
    <t>1558,3</t>
  </si>
  <si>
    <t>ΓΕΩΡΓΟΥΛΑ</t>
  </si>
  <si>
    <t>ΑΖ182553</t>
  </si>
  <si>
    <t>738,1</t>
  </si>
  <si>
    <t>1556,1</t>
  </si>
  <si>
    <t>1262-1265-1264-1260-1263-1259-1232-1229-1230-1266</t>
  </si>
  <si>
    <t>ΚΟΥΤΟΥΡΑ</t>
  </si>
  <si>
    <t>Σ999264</t>
  </si>
  <si>
    <t>706,2</t>
  </si>
  <si>
    <t>1554,2</t>
  </si>
  <si>
    <t>1262-1230-1231-1265-1260-1266-1263-1264-1259-1232-1267</t>
  </si>
  <si>
    <t>ΤΣΙΟΥΛΗΣ</t>
  </si>
  <si>
    <t>ΠΕΡΙΚΛΗΣ</t>
  </si>
  <si>
    <t>ΣΤΑΜΑΤΙΟΣ</t>
  </si>
  <si>
    <t>ΑΙ734905</t>
  </si>
  <si>
    <t>695,2</t>
  </si>
  <si>
    <t>1553,2</t>
  </si>
  <si>
    <t>1258-1263-1260-1259-1262-1229-1230-1231-1266-1264-1265-1232</t>
  </si>
  <si>
    <t>ΛΙΑΠΗ</t>
  </si>
  <si>
    <t>Ρ160529</t>
  </si>
  <si>
    <t>1229-1263-1264-1259-1262-1265-1260-1231-1232-1266-1230-1258-1261</t>
  </si>
  <si>
    <t>ΒΑΛΙΑΚΑ</t>
  </si>
  <si>
    <t>ΒΑΊΑ</t>
  </si>
  <si>
    <t>ΑΚ978681</t>
  </si>
  <si>
    <t>733,7</t>
  </si>
  <si>
    <t>1551,7</t>
  </si>
  <si>
    <t>1259-1260-1230-1263-1264-1229-1262-1265-1232-1231-1266-1258-1261</t>
  </si>
  <si>
    <t>ΚΟΚΚΑΛΗΣ</t>
  </si>
  <si>
    <t>ΑΖ648030</t>
  </si>
  <si>
    <t>1260-1230-1231-1262-1264-1263-1265-1259-1266-1232-1229-1258-1261</t>
  </si>
  <si>
    <t>ΜΕΤΑΞΑΚΗΣ</t>
  </si>
  <si>
    <t>ΑΜ585176</t>
  </si>
  <si>
    <t>1266-1230-1231-1260-1263-1262-1264-1229</t>
  </si>
  <si>
    <t>ΓΙΑΛΛΕΛΗΣ</t>
  </si>
  <si>
    <t>ΑΙ940011</t>
  </si>
  <si>
    <t>712,8</t>
  </si>
  <si>
    <t>1540,8</t>
  </si>
  <si>
    <t>1266-1231-1230-1229-1232-1258-1259-1260-1261-1262-1263-1264-1265-1272-1273-1274-1267-1257-1203</t>
  </si>
  <si>
    <t>ΧΑΤΖΗΓΙΑΝΝΗ</t>
  </si>
  <si>
    <t>ΑΜ837344</t>
  </si>
  <si>
    <t>1262-1267-1264-1265-1260-1229-1231-1232-1263-1259-1266-1230-1258-1261-1203</t>
  </si>
  <si>
    <t>ΜΙΧΑΛΑ</t>
  </si>
  <si>
    <t>ΑΡΙΑΔΝΗ</t>
  </si>
  <si>
    <t>ΑΙ964346</t>
  </si>
  <si>
    <t>698,5</t>
  </si>
  <si>
    <t>1536,5</t>
  </si>
  <si>
    <t>1266-1231-1230</t>
  </si>
  <si>
    <t>ΒΕΛΗΒΑΣΑΚΗΣ</t>
  </si>
  <si>
    <t>ΕΥΑΓΓΕΛΟΣ</t>
  </si>
  <si>
    <t>ΑΒ181435</t>
  </si>
  <si>
    <t>1266-1231</t>
  </si>
  <si>
    <t>ΜΠΑΚΑΛΑΡΟΥ</t>
  </si>
  <si>
    <t>ΑΕ712106</t>
  </si>
  <si>
    <t>1231-1232-1266-1267</t>
  </si>
  <si>
    <t>ΜΠΟΥΖΟΥΚΗΣ</t>
  </si>
  <si>
    <t>ΚΛΕΑΝΘΗΣ</t>
  </si>
  <si>
    <t>ΑΜ364019</t>
  </si>
  <si>
    <t>1530,8</t>
  </si>
  <si>
    <t>ΠΑΠΑΔΟΠΟΥΛΟΣ</t>
  </si>
  <si>
    <t>ΗΛΙΑΣ-ΓΕΩΡΓΙΟΣ</t>
  </si>
  <si>
    <t>Π503373</t>
  </si>
  <si>
    <t>1229-1230-1231-1232-1258-1259-1260-1262-1263-1264-1265-1266</t>
  </si>
  <si>
    <t>ΖΑΧΟΥ</t>
  </si>
  <si>
    <t>ΗΡΑΚΛΗΣ</t>
  </si>
  <si>
    <t>ΑΒ881852</t>
  </si>
  <si>
    <t>1266-1231-1263-1259-1229-1264-1262-1265-1232-1261</t>
  </si>
  <si>
    <t>ΔΟΛΙΑΝΙΤΗ</t>
  </si>
  <si>
    <t>ΠΑΝΑΓΙΩΤΑ</t>
  </si>
  <si>
    <t>ΔΙΟΝΥΣΙΟΣ</t>
  </si>
  <si>
    <t>ΑΝ331344</t>
  </si>
  <si>
    <t>702,9</t>
  </si>
  <si>
    <t>1520,9</t>
  </si>
  <si>
    <t>1265-1262-1260-1264-1263-1232-1229-1259-1230-1231-1266-1267-1258-1261</t>
  </si>
  <si>
    <t>ΕΥΣΤΑΘΙΟΥ</t>
  </si>
  <si>
    <t>ΚΑΡΜΕΝ</t>
  </si>
  <si>
    <t>ΑΕ419141</t>
  </si>
  <si>
    <t>1229-1231-1266-1262-1265-1263-1264-1232-1259</t>
  </si>
  <si>
    <t>ΑΓΟΡΟΓΙΑΝΝΗΣ</t>
  </si>
  <si>
    <t>ΖΗΣΗΣ</t>
  </si>
  <si>
    <t>ΑΝ320104</t>
  </si>
  <si>
    <t>1259-1262-1264-1265-1263-1232-1229-1231-1266</t>
  </si>
  <si>
    <t>ΓΑΛΑΝΗ</t>
  </si>
  <si>
    <t>ΚΩΝΣΤΑΝΤΙΝΑ</t>
  </si>
  <si>
    <t>ΑΒ604257</t>
  </si>
  <si>
    <t>1260-1230-1264-1263-1262-1265-1229-1231-1232-1259-1266-1258</t>
  </si>
  <si>
    <t>ΜΠΑΠΚΑ</t>
  </si>
  <si>
    <t>ΣΤΑΥΡΟΥΛΑ</t>
  </si>
  <si>
    <t>ΑΖ309121</t>
  </si>
  <si>
    <t>1263-1259-1229-1264-1265-1231-1266-1232</t>
  </si>
  <si>
    <t>ΤΣΑΠΑΚΗΣ</t>
  </si>
  <si>
    <t>ΒΑΡΔΗΣ</t>
  </si>
  <si>
    <t>Τ323339</t>
  </si>
  <si>
    <t>721,6</t>
  </si>
  <si>
    <t>1503,6</t>
  </si>
  <si>
    <t>1266-1230-1231</t>
  </si>
  <si>
    <t>ΚΑΡΑΚΟΛΙΑ</t>
  </si>
  <si>
    <t>ΣΠΥΡΟΣ</t>
  </si>
  <si>
    <t>ΑΙ251590</t>
  </si>
  <si>
    <t>1229-1230-1231-1263-1262-1260-1264-1266-1259-1265-1258-1232-1261-1267-1203</t>
  </si>
  <si>
    <t>ΧΡΟΝΟΠΟΥΛΟΥ</t>
  </si>
  <si>
    <t>ΑΓΓΕΛΙΚΗ</t>
  </si>
  <si>
    <t>ΑΕ713925</t>
  </si>
  <si>
    <t>1501,2</t>
  </si>
  <si>
    <t>1232-1262-1265-1264-1229-1231-1266-1259-1263</t>
  </si>
  <si>
    <t>ΖΕΚΙΟΣ</t>
  </si>
  <si>
    <t>ΠΑΝΑΓΙΩΤΗΣ</t>
  </si>
  <si>
    <t>Ν453673</t>
  </si>
  <si>
    <t>1230-1231-1266-1263-1229-1259-1262-1265-1232-1260-1264-1261-1258</t>
  </si>
  <si>
    <t>ΦΩΚΙΑΝΟΥ</t>
  </si>
  <si>
    <t>ΣΠΥΡΙΔΩΝ</t>
  </si>
  <si>
    <t>ΑΖ517417</t>
  </si>
  <si>
    <t>1231-1230-1266-1263-1264-1262-1232-1260-1267-1259-1229</t>
  </si>
  <si>
    <t>ΚΟΣΜΙΔΟΥ</t>
  </si>
  <si>
    <t>ΜΑΚΡΙΝΑ ΕΛΙΣΑΒΕΤ</t>
  </si>
  <si>
    <t>ΑΕ920290</t>
  </si>
  <si>
    <t>1229-1230-1231-1266-1262-1263-1264</t>
  </si>
  <si>
    <t>ΚΩΝΣΤΑΝΤΑ</t>
  </si>
  <si>
    <t>ΑΙ290216</t>
  </si>
  <si>
    <t>1488,4</t>
  </si>
  <si>
    <t>1257-1265-1262-1263-1264-1267-1229-1273-1232-1259-1274-1231-1266-1261</t>
  </si>
  <si>
    <t>ΣΤΟΓΙΑΝΝΗ</t>
  </si>
  <si>
    <t>ΟΛΓΑ</t>
  </si>
  <si>
    <t>ΠΕΤΡΟΣ</t>
  </si>
  <si>
    <t>ΑΕ817218</t>
  </si>
  <si>
    <t>1262-1229-1263-1231-1230-1264-1265-1232-1259-1258-1260-1266-1261</t>
  </si>
  <si>
    <t>ΚΟΝΤΟΓΟΥΝΗ</t>
  </si>
  <si>
    <t>ΑΖ999028</t>
  </si>
  <si>
    <t>819,5</t>
  </si>
  <si>
    <t>1477,5</t>
  </si>
  <si>
    <t>1265-1232-1262-1264-1263-1259-1229-1231-1266-1267</t>
  </si>
  <si>
    <t>ΠΑΠΠΑ</t>
  </si>
  <si>
    <t>ΜΑΡΙΛΙΝΑ</t>
  </si>
  <si>
    <t>ΑΚ158802</t>
  </si>
  <si>
    <t>696,3</t>
  </si>
  <si>
    <t>1477,3</t>
  </si>
  <si>
    <t>1231-1230-1266-1265-1262-1260</t>
  </si>
  <si>
    <t>ΚΟΣΣΥΒΑΚΗ</t>
  </si>
  <si>
    <t>ΚΑΤΕΡΙΝΑ</t>
  </si>
  <si>
    <t>ΑΚ750833</t>
  </si>
  <si>
    <t>1472,6</t>
  </si>
  <si>
    <t>1265-1232-1262-1264-1260-1263-1259-1258-1229-1231-1230-1266</t>
  </si>
  <si>
    <t>ΤΣΑΠΑΡΑΣ</t>
  </si>
  <si>
    <t>ΑΙ310961</t>
  </si>
  <si>
    <t>1230-1231-1266</t>
  </si>
  <si>
    <t>ΜΑΡΚΟΥΛΑΚΗΣ</t>
  </si>
  <si>
    <t>ΑΑ492917</t>
  </si>
  <si>
    <t>598,4</t>
  </si>
  <si>
    <t>1456,4</t>
  </si>
  <si>
    <t>1229-1231-1232-1259-1261-1262-1263-1264-1265-1266</t>
  </si>
  <si>
    <t>ΖΗΛΙΑΝΑΙΟΥ</t>
  </si>
  <si>
    <t>ΑΦΡΟΔΙΤΗ</t>
  </si>
  <si>
    <t>ΑΙ495274</t>
  </si>
  <si>
    <t>1232-1265-1264-1262-1266-1231-1263-1259-1229</t>
  </si>
  <si>
    <t>ΚΑΒΟΥΡΗΣ</t>
  </si>
  <si>
    <t>Χ064679</t>
  </si>
  <si>
    <t>1262-1266-1264-1231-1265-1263-1259-1229-1232-1203-1267</t>
  </si>
  <si>
    <t>ΒΑΡΕΛΟΓΙΑΝΝΗΣ</t>
  </si>
  <si>
    <t>ΦΩΤΙΟΣ</t>
  </si>
  <si>
    <t>ΑΝ326253</t>
  </si>
  <si>
    <t>962,5</t>
  </si>
  <si>
    <t>1449,5</t>
  </si>
  <si>
    <t>1264-1262-1263-1265-1259-1232-1229-1266-1231</t>
  </si>
  <si>
    <t>ΟΡΦΑΝΙΔΗΣ</t>
  </si>
  <si>
    <t>ΠΡΟΔΡΟΜΟΣ</t>
  </si>
  <si>
    <t>ΑΖ823728</t>
  </si>
  <si>
    <t>1444,2</t>
  </si>
  <si>
    <t>1258-1259-1260-1261-1262-1263-1264-1265-1266</t>
  </si>
  <si>
    <t>ΡΑΝΤΗ</t>
  </si>
  <si>
    <t>ΑΒ199374</t>
  </si>
  <si>
    <t>1265-1262-1260-1264-1232-1259-1263-1258-1266-1231-1230</t>
  </si>
  <si>
    <t>ΤΣΟΛΗ</t>
  </si>
  <si>
    <t>ΙΩΑΝΝΑ</t>
  </si>
  <si>
    <t>Φ256462</t>
  </si>
  <si>
    <t>1442,6</t>
  </si>
  <si>
    <t>1229-1259-1263-1262-1264-1231-1266-1232-1265-1261</t>
  </si>
  <si>
    <t>ΚΟΥΜΟΥΛΙΔΗΣ</t>
  </si>
  <si>
    <t>ΑΕ890749</t>
  </si>
  <si>
    <t>1229-1263-1259-1264-1262-1265-1232-1231-1266</t>
  </si>
  <si>
    <t>ΚΑΨΑΛΗ</t>
  </si>
  <si>
    <t>ΠΟΛΥΞΕΝΗ</t>
  </si>
  <si>
    <t>ΑΜ818859</t>
  </si>
  <si>
    <t>1437,5</t>
  </si>
  <si>
    <t>1260-1264-1262-1263-1267-1269-1273-1231-1230-1274-1258-1272-1265-1259-1232-1266-1257</t>
  </si>
  <si>
    <t>ΗΛΙΟΠΟΥΛΟΣ</t>
  </si>
  <si>
    <t>Ρ351610</t>
  </si>
  <si>
    <t>794,2</t>
  </si>
  <si>
    <t>1432,2</t>
  </si>
  <si>
    <t>1259-1260-1263-1264-1229-1262-1265-1232-1266-1231-1230-1258-1261-1267</t>
  </si>
  <si>
    <t>ΚΤΕΝΑΣ</t>
  </si>
  <si>
    <t>ΣΤΑΜΑΤΗΣ</t>
  </si>
  <si>
    <t>ΧΡΙΣΤΟΦΥΛΗΣ</t>
  </si>
  <si>
    <t>ΑΖ366038</t>
  </si>
  <si>
    <t>1229-1263-1265-1260-1259-1262-1264-1232-1231-1230-1266</t>
  </si>
  <si>
    <t>ΑΜΑΝΑΤΙΔΟΥ</t>
  </si>
  <si>
    <t>ΣΟΥΜΕΛΑ</t>
  </si>
  <si>
    <t>ΑΙ333353</t>
  </si>
  <si>
    <t>1259-1263-1260-1264-1262-1265-1232-1230-1266</t>
  </si>
  <si>
    <t>ΚΑΡΑΛΗ</t>
  </si>
  <si>
    <t>ΑΠΟΣΤΟΛΙΑ</t>
  </si>
  <si>
    <t>ΣΤΕΦΑΝΟΣ</t>
  </si>
  <si>
    <t>ΑΜ377638</t>
  </si>
  <si>
    <t>1264-1262-1263-1259-1265-1232-1231-1266-1229</t>
  </si>
  <si>
    <t>ΚΑΤΣΙΦΑΣ</t>
  </si>
  <si>
    <t>ΚΩΝΣΤΑΝΤ</t>
  </si>
  <si>
    <t>ΑΒ998613</t>
  </si>
  <si>
    <t>799,7</t>
  </si>
  <si>
    <t>1431,7</t>
  </si>
  <si>
    <t>1232-1265-1264-1262-1263-1231-1266-1259-1261</t>
  </si>
  <si>
    <t>ΒΑΡΒΟΥΤΗ</t>
  </si>
  <si>
    <t>ΑΒ881771</t>
  </si>
  <si>
    <t>1263-1258-1259-1260-1262-1264-1229-1265-1232-1231-1230-1266-1261</t>
  </si>
  <si>
    <t>ΜΑΝΤΖΑΝΑ</t>
  </si>
  <si>
    <t>Φ337186</t>
  </si>
  <si>
    <t>894,3</t>
  </si>
  <si>
    <t>1426,3</t>
  </si>
  <si>
    <t>1265-1264-1262-1232-1259-1263-1266-1231-1229-1267</t>
  </si>
  <si>
    <t>ΓΟΥΜΠΙΔΕΝΗΣ</t>
  </si>
  <si>
    <t>Χ379375</t>
  </si>
  <si>
    <t>788,7</t>
  </si>
  <si>
    <t>1420,7</t>
  </si>
  <si>
    <t>1259-1230-1231-1232-1229-1264-1263-1262-1265-1266-1260</t>
  </si>
  <si>
    <t>ΛΑΙΝΑ</t>
  </si>
  <si>
    <t>EΛΕΝΗ</t>
  </si>
  <si>
    <t>ΑΛΕΞΙΟΣ</t>
  </si>
  <si>
    <t>ΑΕ728847</t>
  </si>
  <si>
    <t>1420,2</t>
  </si>
  <si>
    <t>1232-1260-1265-1264-1259-1258-1229-1262-1263-1230-1231-1266-1267</t>
  </si>
  <si>
    <t>ΠΑΣΧΑΛΗΣ</t>
  </si>
  <si>
    <t>ΒΑΙΟΣ</t>
  </si>
  <si>
    <t>Τ396676</t>
  </si>
  <si>
    <t>818,4</t>
  </si>
  <si>
    <t>1419,4</t>
  </si>
  <si>
    <t>1260-1262-1263-1264-1265-1259-1258-1266-1230-1231-1232-1229</t>
  </si>
  <si>
    <t>ΜΠΑΛΤΖΗ</t>
  </si>
  <si>
    <t>Φ470392</t>
  </si>
  <si>
    <t>1259-1232-1231-1266-1258-1267</t>
  </si>
  <si>
    <t>ΠΑΠΟΥΤΣΗ</t>
  </si>
  <si>
    <t>ΣΤΥΛΙΑΝΗ</t>
  </si>
  <si>
    <t>Π978034</t>
  </si>
  <si>
    <t>778,8</t>
  </si>
  <si>
    <t>1416,8</t>
  </si>
  <si>
    <t>1229-1230-1231-1232-1259-1260-1262-1263-1264-1265-1266</t>
  </si>
  <si>
    <t>ΒΑΛΚΑΝΙΩΤΟΥ</t>
  </si>
  <si>
    <t>ΟΥΡΑΝΙΑ</t>
  </si>
  <si>
    <t>Ρ406262</t>
  </si>
  <si>
    <t>1232-1259-1231-1266-1267</t>
  </si>
  <si>
    <t>ΔΡΙΤΣΑ</t>
  </si>
  <si>
    <t>ΑΒ788376</t>
  </si>
  <si>
    <t>1411,1</t>
  </si>
  <si>
    <t>1231-1229-1262-1266-1264-1265-1263-1259-1232</t>
  </si>
  <si>
    <t>ΑΘΑΝΑΣΙΟΥ</t>
  </si>
  <si>
    <t>ΚΩΝΣΤΑΝΤΝΟΣ</t>
  </si>
  <si>
    <t>ΑΙ318664</t>
  </si>
  <si>
    <t>601,7</t>
  </si>
  <si>
    <t>1409,7</t>
  </si>
  <si>
    <t>1264-1265-1260-1262-1229-1230-1231-1232-1259-1266-1263-1258-1261</t>
  </si>
  <si>
    <t>ΓΕΩΡΓΙΑ</t>
  </si>
  <si>
    <t>ΑΒ466699</t>
  </si>
  <si>
    <t>1229-1230-1231-1232-1259-1260-1262-1263-1264-1265-1266-1267</t>
  </si>
  <si>
    <t>ΚΑΡΑΦΥΛΛΑ</t>
  </si>
  <si>
    <t>ΑΒ657778</t>
  </si>
  <si>
    <t>812,9</t>
  </si>
  <si>
    <t>1407,9</t>
  </si>
  <si>
    <t>1264-1265-1262-1232-1231-1263-1259-1266</t>
  </si>
  <si>
    <t>ΚΑΒΑΡΑΤΖΗ</t>
  </si>
  <si>
    <t>ΑΕ481702</t>
  </si>
  <si>
    <t>1265-1263-1262-1264-1259-1232-1266-1261-1229-1231</t>
  </si>
  <si>
    <t>ΚΥΡΙΑΚΙΔΗ</t>
  </si>
  <si>
    <t>ΦΩΤΕΙΝΗ</t>
  </si>
  <si>
    <t>ΑΒ183992</t>
  </si>
  <si>
    <t>853,6</t>
  </si>
  <si>
    <t>1403,6</t>
  </si>
  <si>
    <t>1209-1266-1231-1215-1230-1225-1211-1262</t>
  </si>
  <si>
    <t>ΑΝΑΓΝΩΣΤΟΥ</t>
  </si>
  <si>
    <t>Ρ857688</t>
  </si>
  <si>
    <t>745,8</t>
  </si>
  <si>
    <t>1399,8</t>
  </si>
  <si>
    <t>1263-1262-1229-1259-1231-1266-1264-1265</t>
  </si>
  <si>
    <t>ΣΤΑΥΡΑΚΑΚΗΣ</t>
  </si>
  <si>
    <t>ΑΖ968176</t>
  </si>
  <si>
    <t>ΑΛΕΞΟΠΟΥΛΟΣ</t>
  </si>
  <si>
    <t>Χ286157</t>
  </si>
  <si>
    <t>731,5</t>
  </si>
  <si>
    <t>1396,5</t>
  </si>
  <si>
    <t>1262-1231-1264-1266-1263-1229-1265-1232-1259</t>
  </si>
  <si>
    <t>ΜΑΡΑΓΚΑΚΗ</t>
  </si>
  <si>
    <t>ΑΖ966127</t>
  </si>
  <si>
    <t>653,4</t>
  </si>
  <si>
    <t>1391,4</t>
  </si>
  <si>
    <t>ΜΠΑΤΣΑΚΗ</t>
  </si>
  <si>
    <t>ΜΙΧΑΗΛ</t>
  </si>
  <si>
    <t>ΑΗ079734</t>
  </si>
  <si>
    <t>1388,4</t>
  </si>
  <si>
    <t>1231-1262-1264-1263-1266-1229-1265</t>
  </si>
  <si>
    <t>ΡΑΜΜΟΣ</t>
  </si>
  <si>
    <t>ΑΙ776569</t>
  </si>
  <si>
    <t>705,1</t>
  </si>
  <si>
    <t>1388,1</t>
  </si>
  <si>
    <t>1232-1229-1265-1264-1262-1263-1259-1266-1231</t>
  </si>
  <si>
    <t>ΠΑΠΠΑΣ</t>
  </si>
  <si>
    <t>ΑΜ791006</t>
  </si>
  <si>
    <t>1231-1230-1266-1232-1262-1260-1229-1265-1264-1259-1263-1258</t>
  </si>
  <si>
    <t>ΣΚΟΥΛΙΚΑΡΗ</t>
  </si>
  <si>
    <t>ΜΑΛΑΜΑΤΕΝΙΑ</t>
  </si>
  <si>
    <t>ΑΝ468629</t>
  </si>
  <si>
    <t>800,8</t>
  </si>
  <si>
    <t>1387,8</t>
  </si>
  <si>
    <t>1231-1229-1259-1262-1263-1264-1265-1266</t>
  </si>
  <si>
    <t>ΝΟΥΤΣΟΥ</t>
  </si>
  <si>
    <t xml:space="preserve">ΒΑΣΙΛΙΚΗ </t>
  </si>
  <si>
    <t xml:space="preserve">ΔΗΜHΤΡΙΟΣ  </t>
  </si>
  <si>
    <t>ΑΚ392527</t>
  </si>
  <si>
    <t>713,9</t>
  </si>
  <si>
    <t>1384,9</t>
  </si>
  <si>
    <t>1230-1231-1266-1260-1264-1262-1263-1232-1229-1259-1265</t>
  </si>
  <si>
    <t>ΠΑΡΑΘΥΡΑ</t>
  </si>
  <si>
    <t>Ρ348409</t>
  </si>
  <si>
    <t>766,7</t>
  </si>
  <si>
    <t>1384,7</t>
  </si>
  <si>
    <t>1264-1262-1265-1263-1267-1232-1259-1229-1260-1231-1266-1230</t>
  </si>
  <si>
    <t>ΑΠΟΣΤΟΛΑΚΗ</t>
  </si>
  <si>
    <t>ΑΙ940010</t>
  </si>
  <si>
    <t>1384,1</t>
  </si>
  <si>
    <t>ΚΑΛΜΑΝΙΔΟΥ</t>
  </si>
  <si>
    <t>ΑΜ372975</t>
  </si>
  <si>
    <t>1264-1262-1263-1265-1259-1267-1232-1266-1231</t>
  </si>
  <si>
    <t>ΤΗΛΚΕΡΙΔΗΣ</t>
  </si>
  <si>
    <t>ΑΕ186632</t>
  </si>
  <si>
    <t>1267-1258-1272-1263-1274-1229-1273-1260-1203-1259-1262-1264-1265-1232-1261-1266-1231-1230</t>
  </si>
  <si>
    <t>ΜΑΤΑ</t>
  </si>
  <si>
    <t>ΓΛΥΚΕΡΙΑ</t>
  </si>
  <si>
    <t>ΑΗ283689</t>
  </si>
  <si>
    <t>1264-1265-1262-1263-1260-1259-1258-1229-1232-1230-1231-1266-1261</t>
  </si>
  <si>
    <t>ΓΙΔΑΣ</t>
  </si>
  <si>
    <t>ΜΑΤΘΑΙΟΣ</t>
  </si>
  <si>
    <t>ΑΗ271003</t>
  </si>
  <si>
    <t>1231-1264-1265-1262-1232-1259-1263-1266-1229-1267</t>
  </si>
  <si>
    <t>Μπαλτατζή</t>
  </si>
  <si>
    <t>ΒΑΡΒΑΡΑ</t>
  </si>
  <si>
    <t>ΑΖ667304</t>
  </si>
  <si>
    <t>1231-1266-1259-1232</t>
  </si>
  <si>
    <t>ΣΤΡΑΒΟΚΩΣΤΑΣ</t>
  </si>
  <si>
    <t>ΑΣΤΕΡΙΟΣ</t>
  </si>
  <si>
    <t>Φ288671</t>
  </si>
  <si>
    <t>785,4</t>
  </si>
  <si>
    <t>1373,4</t>
  </si>
  <si>
    <t>1260-1263-1262-1264-1265-1229-1259-1258-1231-1230-1232-1266-1261</t>
  </si>
  <si>
    <t>ΜΠΟΤΟΥ</t>
  </si>
  <si>
    <t>ΠΑΡΑΣΚΕΥΗ</t>
  </si>
  <si>
    <t>ΑΚ409147</t>
  </si>
  <si>
    <t>1366,8</t>
  </si>
  <si>
    <t>1231-1232-1259-1266-1267</t>
  </si>
  <si>
    <t>ΣΟΒΑΤΖΙΔΟΥ</t>
  </si>
  <si>
    <t>ΕΥΓΕΝΙΑ</t>
  </si>
  <si>
    <t>ΑΕ389758</t>
  </si>
  <si>
    <t>674,3</t>
  </si>
  <si>
    <t>1366,3</t>
  </si>
  <si>
    <t>1273-1229-1267-1259-1262-1264-1263-1265-1232-1231-1266-1272-1274-1257-1258-1230-1260-1261</t>
  </si>
  <si>
    <t>ΜΑΣΤΡΑΦΤΣΗΣ</t>
  </si>
  <si>
    <t>ΣΤΑΥΡΟΣ</t>
  </si>
  <si>
    <t>ΑΕ376880</t>
  </si>
  <si>
    <t>1229-1230-1260-1259-1263-1262-1264-1265-1266-1231-1232-1258-1274</t>
  </si>
  <si>
    <t>ΜΑΥΡΙΔΗ</t>
  </si>
  <si>
    <t>Χ426894</t>
  </si>
  <si>
    <t>1364,9</t>
  </si>
  <si>
    <t>1259-1229-1232-1231-1266-1262-1264-1263-1265</t>
  </si>
  <si>
    <t>ΑΝΑΣΤΑΣΙΑΔΟΥ</t>
  </si>
  <si>
    <t>ΜΠΟΓΔΑΝΑ</t>
  </si>
  <si>
    <t>ΑΜ403109</t>
  </si>
  <si>
    <t>1362,4</t>
  </si>
  <si>
    <t>1259-1267-1260-1229-1231-1266-1230-1262-1263-1264-1265-1258-1261-1232</t>
  </si>
  <si>
    <t>ΣΙΣΜΑΝΙΔΟΥ</t>
  </si>
  <si>
    <t>ΑΝΑΤΟΛΗ</t>
  </si>
  <si>
    <t>ΑΗ880160</t>
  </si>
  <si>
    <t>751,3</t>
  </si>
  <si>
    <t>1362,3</t>
  </si>
  <si>
    <t>1229-1263-1262-1259-1264-1265-1232-1231-1266-1267</t>
  </si>
  <si>
    <t>ΣΤΑΥΡΟΥΛΑΚΗ</t>
  </si>
  <si>
    <t>ΦΙΛΟΘΕΗ</t>
  </si>
  <si>
    <t>ΑΜ453145</t>
  </si>
  <si>
    <t>1231-1230-1266-1260-1265-1262-1232-1264-1263-1229-1259-1258-1261</t>
  </si>
  <si>
    <t>ΣΑΜΙΩΤΗΣ</t>
  </si>
  <si>
    <t>ΑΜ107413</t>
  </si>
  <si>
    <t>743,6</t>
  </si>
  <si>
    <t>1361,6</t>
  </si>
  <si>
    <t>1265-1262-1264-1232-1260-1267-1263-1259-1258-1229-1261-1266-1230-1231-1203</t>
  </si>
  <si>
    <t>ΚΥΡΙΤΣΗΣ</t>
  </si>
  <si>
    <t>ΑΡΙΣΤΕΙΔΗΣ</t>
  </si>
  <si>
    <t>ΑΕ290228</t>
  </si>
  <si>
    <t>771,1</t>
  </si>
  <si>
    <t>1359,1</t>
  </si>
  <si>
    <t>1259-1232-1266-1231</t>
  </si>
  <si>
    <t>ΜΑΓΙΑΝΝΗ</t>
  </si>
  <si>
    <t>ΣΠΥΡΙΔΟΥΛΑ</t>
  </si>
  <si>
    <t>ΑΖ380698</t>
  </si>
  <si>
    <t>739,2</t>
  </si>
  <si>
    <t>1357,2</t>
  </si>
  <si>
    <t>1229-1231-1259-1262-1263-1264-1265-1266-1232</t>
  </si>
  <si>
    <t>ΜΠΑΚΑΣ</t>
  </si>
  <si>
    <t>ΑΙ135219</t>
  </si>
  <si>
    <t>1356,5</t>
  </si>
  <si>
    <t>1232-1230-1231-1259-1260-1262-1263-1264-1265-1266</t>
  </si>
  <si>
    <t>ΣΠΑΝΑΚΗ</t>
  </si>
  <si>
    <t>ΑΝ463593</t>
  </si>
  <si>
    <t>1266-1231-1232-1265-1262-1229-1263-1264-1259</t>
  </si>
  <si>
    <t>ΑΝΤΩΝΑΚΗΣ</t>
  </si>
  <si>
    <t>Τ323075</t>
  </si>
  <si>
    <t>ΤΟΨΗΣ</t>
  </si>
  <si>
    <t>ΝΑΠΟΛΕΩΝ</t>
  </si>
  <si>
    <t>ΑΖ791803</t>
  </si>
  <si>
    <t>1259-1263-1260-1262-1258-1264-1229-1265-1232-1231-1230-1266</t>
  </si>
  <si>
    <t>ΤΣΟΥΡΤΣΟΥΛΗΣ</t>
  </si>
  <si>
    <t>Φ300972</t>
  </si>
  <si>
    <t>1354,6</t>
  </si>
  <si>
    <t>1262-1257-1265-1264-1263-1273-1229-1274-1232-1231-1266-1272-1259-1267</t>
  </si>
  <si>
    <t>ΓΙΑΝΝΟΥΛΗΣ</t>
  </si>
  <si>
    <t>ΑΜ911143</t>
  </si>
  <si>
    <t>977,9</t>
  </si>
  <si>
    <t>1353,9</t>
  </si>
  <si>
    <t>ΜΠΡΑΝΙΩΤΗ</t>
  </si>
  <si>
    <t>ΕΥΔΟΚΙΑ</t>
  </si>
  <si>
    <t>ΑΗ328548</t>
  </si>
  <si>
    <t>661,1</t>
  </si>
  <si>
    <t>1349,1</t>
  </si>
  <si>
    <t>1260-1263-1266</t>
  </si>
  <si>
    <t>ΝΙΚΟΛΑΟΥ</t>
  </si>
  <si>
    <t>ΙΟΥΛΙΑ</t>
  </si>
  <si>
    <t>Χ924392</t>
  </si>
  <si>
    <t>729,3</t>
  </si>
  <si>
    <t>1347,3</t>
  </si>
  <si>
    <t>1260-1267-1259-1232-1231-1230-1266</t>
  </si>
  <si>
    <t>ΤΕΡΖΗ</t>
  </si>
  <si>
    <t xml:space="preserve">ΓΕΩΡΓΙΑ </t>
  </si>
  <si>
    <t>ΑΗ856381</t>
  </si>
  <si>
    <t>1345,1</t>
  </si>
  <si>
    <t>1258-1272-1263-1273-1262-1259-1260-1264-1265-1266</t>
  </si>
  <si>
    <t>ΘΕΟΧΑΡΙΔΟΥ</t>
  </si>
  <si>
    <t>ΑΜ395617</t>
  </si>
  <si>
    <t>1259-1260-1264-1263-1262-1258-1265-1232-1261-1266-1230-1231</t>
  </si>
  <si>
    <t>ΠΟΛΥΖΟΥ</t>
  </si>
  <si>
    <t>ΑΙ293764</t>
  </si>
  <si>
    <t>1262-1260-1263-1264-1229-1230-1231-1232-1259-1261-1265-1266</t>
  </si>
  <si>
    <t>ΡΕΝΤΟΥΛΗ</t>
  </si>
  <si>
    <t>ΕΥΘΥΜΊΑ</t>
  </si>
  <si>
    <t>ΣΠΥΡΙΔΟΝ</t>
  </si>
  <si>
    <t>ΑΖ212807</t>
  </si>
  <si>
    <t>720,5</t>
  </si>
  <si>
    <t>1338,5</t>
  </si>
  <si>
    <t>1230-1231-1232-1265-1262-1260-1264-1259-1263-1266</t>
  </si>
  <si>
    <t>ΤΣΕΜΠΕΚΙΔΗΣ</t>
  </si>
  <si>
    <t>ΑΙ181583</t>
  </si>
  <si>
    <t>719,4</t>
  </si>
  <si>
    <t>1337,4</t>
  </si>
  <si>
    <t>1229-1230-1231-1258-1259-1260-1262-1263-1266-1267</t>
  </si>
  <si>
    <t>ΧΑΤΖΗΣΤΑΜΟΥ</t>
  </si>
  <si>
    <t>ΑΙ286502</t>
  </si>
  <si>
    <t>1260-1262-1264-1263-1265-1259-1258-1229-1232-1266-1230-1231</t>
  </si>
  <si>
    <t>ΤΖΩΡΤΖΗ</t>
  </si>
  <si>
    <t>ΑΗ242365</t>
  </si>
  <si>
    <t>784,3</t>
  </si>
  <si>
    <t>1337,3</t>
  </si>
  <si>
    <t>1264-1262-1265-1232-1231-1266-1263-1259-1229</t>
  </si>
  <si>
    <t>ΡΟΥΣΟΠΟΥΛΟΣ</t>
  </si>
  <si>
    <t>ΑΜ396218</t>
  </si>
  <si>
    <t>828,3</t>
  </si>
  <si>
    <t>1336,3</t>
  </si>
  <si>
    <t>1237-1229-1242-1244-1266-1231-1240-1269-1238-1239-1225-1224-1241-1246-1236-1259-1262-1263-1264-1232-1265</t>
  </si>
  <si>
    <t>ΦΑΚΑΚΗ</t>
  </si>
  <si>
    <t>ΜΕΛΩΔΙΤΣΑ</t>
  </si>
  <si>
    <t>ΑΜ428097</t>
  </si>
  <si>
    <t>1259-1258-1231-1266-1232</t>
  </si>
  <si>
    <t>ΠΟΛΙΤΟΠΟΥΛΟΥ</t>
  </si>
  <si>
    <t>ΑΙ216080</t>
  </si>
  <si>
    <t>1232-1265-1262-1259-1264-1263-1229-1266-1231</t>
  </si>
  <si>
    <t>ΛΑΜΠΡΟΠΟΥΛΟΣ</t>
  </si>
  <si>
    <t>Φ214915</t>
  </si>
  <si>
    <t>677,6</t>
  </si>
  <si>
    <t>1335,6</t>
  </si>
  <si>
    <t>1230-1260-1232-1266-1262-1231-1263-1265-1264-1229-1259-1261</t>
  </si>
  <si>
    <t>ΠΑΣΧΑΛΙΔΗΣ</t>
  </si>
  <si>
    <t>Χ889784</t>
  </si>
  <si>
    <t>1259-1263-1260-1229-1262-1258-1264-1265-1232-1230-1231-1266-1261</t>
  </si>
  <si>
    <t>ΔΙΓΑΛΕΤΟΣ</t>
  </si>
  <si>
    <t>ΑΑ353057</t>
  </si>
  <si>
    <t>1232-1265-1263-1262-1264-1259-1266-1231</t>
  </si>
  <si>
    <t>ΠΑΝΤΑΖΗ</t>
  </si>
  <si>
    <t>Χ778081</t>
  </si>
  <si>
    <t>826,1</t>
  </si>
  <si>
    <t>1327,1</t>
  </si>
  <si>
    <t>1232-1264-1265-1262-1259-1263-1229-1231-1266</t>
  </si>
  <si>
    <t>ΣΩΜΑΡΑΣ</t>
  </si>
  <si>
    <t>ΙΩΑΝΝ</t>
  </si>
  <si>
    <t>ΑΝΔΡΕΑ</t>
  </si>
  <si>
    <t>ΑΙ945202</t>
  </si>
  <si>
    <t>708,4</t>
  </si>
  <si>
    <t>1326,4</t>
  </si>
  <si>
    <t>ΜΠΕΣΣΑΣ</t>
  </si>
  <si>
    <t>ΑΜ983929</t>
  </si>
  <si>
    <t>1026,3</t>
  </si>
  <si>
    <t>1326,3</t>
  </si>
  <si>
    <t>1265-1229-1231-1259-1261-1262-1263-1264-1232-1266-1267</t>
  </si>
  <si>
    <t>ΚΥΡΙΑΖΟΠΟΥΛΟΥ</t>
  </si>
  <si>
    <t>ΖΗΝΟΒΙΑ</t>
  </si>
  <si>
    <t>ΑΙ365924</t>
  </si>
  <si>
    <t>1323,1</t>
  </si>
  <si>
    <t>1230-1229-1263-1262-1259-1260-1264-1265-1231-1266-1258-1232</t>
  </si>
  <si>
    <t>ΠΙΣΤΟΦΙΔΗΣ</t>
  </si>
  <si>
    <t>Σ403911</t>
  </si>
  <si>
    <t>1322,8</t>
  </si>
  <si>
    <t>1231-1232-1258-1259-1266</t>
  </si>
  <si>
    <t>ΣΥΜΕΩΝΙΔΟΥ</t>
  </si>
  <si>
    <t>ΑΖ291108</t>
  </si>
  <si>
    <t>1259-1262-1263-1264-1232-1229-1265-1267-1266-1231</t>
  </si>
  <si>
    <t>ΔΗΜΗΤΡΟΠΟΥΛΟΣ</t>
  </si>
  <si>
    <t>ΑΙ976208</t>
  </si>
  <si>
    <t>ΜΑΝΙΚΑ</t>
  </si>
  <si>
    <t>ΑΗ742841</t>
  </si>
  <si>
    <t>1232-1259-1264-1260-1262-1263-1265-1266-1230-1231-1229</t>
  </si>
  <si>
    <t>ΑΘΗΝΑ</t>
  </si>
  <si>
    <t>Χ458473</t>
  </si>
  <si>
    <t>871,2</t>
  </si>
  <si>
    <t>1321,2</t>
  </si>
  <si>
    <t>1231-1232-1229-1262-1264-1265-1263-1266-1259-1258-1261-1267</t>
  </si>
  <si>
    <t>ΤΖΩΡΤΖΗΣ</t>
  </si>
  <si>
    <t>ΑΓΓΕΛΟΣ</t>
  </si>
  <si>
    <t>ΑΚ206588</t>
  </si>
  <si>
    <t>683,1</t>
  </si>
  <si>
    <t>1320,1</t>
  </si>
  <si>
    <t>ΣΠΥΡΙΔΑΚΗ</t>
  </si>
  <si>
    <t>ΧΑΡΙΔΗΜΟΣ</t>
  </si>
  <si>
    <t>ΑΙ976258</t>
  </si>
  <si>
    <t>1319,5</t>
  </si>
  <si>
    <t>ΠΑΠΑΕΥΘΥΜΙΟΥ</t>
  </si>
  <si>
    <t>ΕΥΘΥΜΙΟΣ</t>
  </si>
  <si>
    <t>Χ027890</t>
  </si>
  <si>
    <t>1318,5</t>
  </si>
  <si>
    <t>1264-1263-1260-1259-1232-1262-1265-1266</t>
  </si>
  <si>
    <t>ΜΠΑΚΑΤΣΗΣ</t>
  </si>
  <si>
    <t>ΑΖ186850</t>
  </si>
  <si>
    <t>827,2</t>
  </si>
  <si>
    <t>1317,2</t>
  </si>
  <si>
    <t>1259-1264-1267-1263-1265-1262-1273-1229-1232-1231-1266-1257-1274-1230-1258-1260-1272</t>
  </si>
  <si>
    <t xml:space="preserve">ΚΟΤΖΑΜΑΝΗ </t>
  </si>
  <si>
    <t>ΑΝΤΙΓΟΝΗ</t>
  </si>
  <si>
    <t xml:space="preserve">ΑΛΚΙΒΙΑΔΗΣ </t>
  </si>
  <si>
    <t>ΑΗ960288</t>
  </si>
  <si>
    <t>691,9</t>
  </si>
  <si>
    <t>1316,9</t>
  </si>
  <si>
    <t>ΨΑΡΡΑ</t>
  </si>
  <si>
    <t>ΝΙΚΟΛΙΑ</t>
  </si>
  <si>
    <t>Τ456145</t>
  </si>
  <si>
    <t>821,7</t>
  </si>
  <si>
    <t>1315,7</t>
  </si>
  <si>
    <t>1230-1231-1266-1261-1262-1264-1263-1260-1229-1259-1265-1258-1232</t>
  </si>
  <si>
    <t>ΜΑΡΩΠΑΚΗ</t>
  </si>
  <si>
    <t>ΦΙΛΙΑ</t>
  </si>
  <si>
    <t>ΑΙ445949</t>
  </si>
  <si>
    <t>ΜΑΝΤΣΙΩΚΑΣ</t>
  </si>
  <si>
    <t>ΑΙ838273</t>
  </si>
  <si>
    <t>ΑΡΧΟΝΤΗ</t>
  </si>
  <si>
    <t>ΧΡΥΣΑΝΘΗ</t>
  </si>
  <si>
    <t>ΑΗ303843</t>
  </si>
  <si>
    <t>795,3</t>
  </si>
  <si>
    <t>1313,3</t>
  </si>
  <si>
    <t>1231-1232-1259-1266-1274</t>
  </si>
  <si>
    <t>ΜΑΡΚΟΥ</t>
  </si>
  <si>
    <t>ΑΡΤΕΜΙΣΑ</t>
  </si>
  <si>
    <t>ΠΑΟΥΛΙΝ</t>
  </si>
  <si>
    <t>ΑΚ501502</t>
  </si>
  <si>
    <t>753,5</t>
  </si>
  <si>
    <t>1311,5</t>
  </si>
  <si>
    <t>1266-1230-1231-1267-1229-1264-1201-1261-1265-1258-1259-1232-1260-1262-1263</t>
  </si>
  <si>
    <t>ΣΕΛΑΜΑΝΙΔΟΥ</t>
  </si>
  <si>
    <t>ΜΑΓΔΑΛΗΝΗ</t>
  </si>
  <si>
    <t>ΣΑΒΒΑΣ</t>
  </si>
  <si>
    <t>Π139586</t>
  </si>
  <si>
    <t>1232-1267-1266-1231</t>
  </si>
  <si>
    <t>ΑΛΕΞΑΝΔΡΙΔΟΥ</t>
  </si>
  <si>
    <t>ΕΛΛΗ</t>
  </si>
  <si>
    <t>ΑΝ895482</t>
  </si>
  <si>
    <t>1258-1263-1259-1260-1229-1262-1230-1231-1232-1264-1265-1266</t>
  </si>
  <si>
    <t>ΜΠΟΥΤΕΤΣΙΟΥ</t>
  </si>
  <si>
    <t>ΑΜΑΛΙΑ</t>
  </si>
  <si>
    <t>Σ804788</t>
  </si>
  <si>
    <t>1310,7</t>
  </si>
  <si>
    <t>1232-1259-1266-1231</t>
  </si>
  <si>
    <t>ΚΑΚΑΒΕΛΗΣ</t>
  </si>
  <si>
    <t>Φ275142</t>
  </si>
  <si>
    <t>1259-1231-1273-1229-1232-1257-1262-1263-1264-1265-1266</t>
  </si>
  <si>
    <t>ΚΑΡΑΓΚΙΑΟΥΡΗ</t>
  </si>
  <si>
    <t>ΘΕΑΝΩ</t>
  </si>
  <si>
    <t>ΑΚ526548</t>
  </si>
  <si>
    <t>767,8</t>
  </si>
  <si>
    <t>1305,8</t>
  </si>
  <si>
    <t>1231-1266-1232-1265-1264-1262-1229-1263-1259-1258</t>
  </si>
  <si>
    <t>ΝΙΚΟΛΑΙΔΟΥ</t>
  </si>
  <si>
    <t>ΧΑΡΟΥΛΑ</t>
  </si>
  <si>
    <t>ΑΙ878093</t>
  </si>
  <si>
    <t>701,8</t>
  </si>
  <si>
    <t>1259-1267-1263-1229-1262-1264-1265-1232-1266-1231</t>
  </si>
  <si>
    <t>ΚΑΚΑΒΕΛΑΚΗΣ</t>
  </si>
  <si>
    <t>ΑΙ461349</t>
  </si>
  <si>
    <t>1231-1230-1266-1232-1259</t>
  </si>
  <si>
    <t>ΑΝΤΩΝΟΠΟΥΛΟΣ</t>
  </si>
  <si>
    <t>ΑΒ662863</t>
  </si>
  <si>
    <t>1231-1232-1267-1266-1258-1259</t>
  </si>
  <si>
    <t>ΚΑΡΑΜΕΡΗΣ</t>
  </si>
  <si>
    <t>Π921423</t>
  </si>
  <si>
    <t>1231-1232-1258-1259-1266-1267</t>
  </si>
  <si>
    <t>ΚΟΥΡΕΠΗ</t>
  </si>
  <si>
    <t>ΧΡΙΣΤ</t>
  </si>
  <si>
    <t>ΠΟΛΥΧΡΟΝΗΣ</t>
  </si>
  <si>
    <t>Σ982763</t>
  </si>
  <si>
    <t>1301,1</t>
  </si>
  <si>
    <t>1265-1262-1264-1263-1232-1259-1229-1230-1266</t>
  </si>
  <si>
    <t>ΠΗΝΙΩΤΗ</t>
  </si>
  <si>
    <t>ΧΑΡΑΛΑΜΠΙΑ</t>
  </si>
  <si>
    <t>ΑΖ334233</t>
  </si>
  <si>
    <t>1259-1266-1231-1232-1267</t>
  </si>
  <si>
    <t>ΡΙΓΓΟΣ</t>
  </si>
  <si>
    <t>ΑΕ644983</t>
  </si>
  <si>
    <t>1258-1259-1260-1261-1262-1263-1264-1265-1266-1229-1230-1231-1232</t>
  </si>
  <si>
    <t>ΜΑΡΚΑΚΗΣ</t>
  </si>
  <si>
    <t>Π262560</t>
  </si>
  <si>
    <t>1230-1231-1262-1264-1265-1266-1260-1263-1229-1258-1259-1232</t>
  </si>
  <si>
    <t>ΝΙΚΑΣ</t>
  </si>
  <si>
    <t>ΑΚ624881</t>
  </si>
  <si>
    <t>634,7</t>
  </si>
  <si>
    <t>1297,7</t>
  </si>
  <si>
    <t>1258-1260-1230-1261-1262-1263-1264-1265-1266-1229-1259-1231-1232-1203-1267</t>
  </si>
  <si>
    <t>ΜΠΟΖΑΤΖΙΔΗΣ</t>
  </si>
  <si>
    <t>ΑΖ 926799</t>
  </si>
  <si>
    <t>709,5</t>
  </si>
  <si>
    <t>1297,5</t>
  </si>
  <si>
    <t>1229-1231-1230-1259-1260-1262-1263-1264-1265-1266</t>
  </si>
  <si>
    <t>ΣΑΝΙΔΑ</t>
  </si>
  <si>
    <t>ΛΟΥΚΙΑ</t>
  </si>
  <si>
    <t>ΑΕ492434</t>
  </si>
  <si>
    <t>1295,6</t>
  </si>
  <si>
    <t>1263-1265-1262-1266-1231-1232-1264-1229-1259-1230-1261-1260-1258</t>
  </si>
  <si>
    <t>ΘΕΟΔΩΡΙΔΟΥ</t>
  </si>
  <si>
    <t>ΠΑΡΘΕΝΑ</t>
  </si>
  <si>
    <t>ΠΑΥΛΟΣ</t>
  </si>
  <si>
    <t>Ρ944876</t>
  </si>
  <si>
    <t>1263-1259-1262-1264-1229-1265-1232-1266-1231</t>
  </si>
  <si>
    <t>ΓΙΑΝΝΟΥΛΑΚΗΣ</t>
  </si>
  <si>
    <t>ΑΚ719894</t>
  </si>
  <si>
    <t>1294,4</t>
  </si>
  <si>
    <t>1265-1262-1264-1263-1266-1231-1229-1232-1259</t>
  </si>
  <si>
    <t>ΠΕΤΡΕΝΤΣΗ</t>
  </si>
  <si>
    <t>ΓΙΑΝΝΟΥΛΑ</t>
  </si>
  <si>
    <t>ΑΕ473570</t>
  </si>
  <si>
    <t>1231-1258-1266</t>
  </si>
  <si>
    <t>ΤΕΡΝΕΝΟΠΟΥΛΟΣ</t>
  </si>
  <si>
    <t>Ρ875827</t>
  </si>
  <si>
    <t>1260-1259-1264-1262-1263-1265-1266-1231-1230</t>
  </si>
  <si>
    <t>ΙΓΓΛΕΖΟΣ</t>
  </si>
  <si>
    <t>ΑΙ977067</t>
  </si>
  <si>
    <t>1232-1259-1231-1266</t>
  </si>
  <si>
    <t>ΜΥΛΩΝΗ</t>
  </si>
  <si>
    <t>ΑΙ475380</t>
  </si>
  <si>
    <t>776,6</t>
  </si>
  <si>
    <t>1291,6</t>
  </si>
  <si>
    <t>1260-1265-1264-1262-1232-1231-1230-1266-1263-1259-1229-1261</t>
  </si>
  <si>
    <t>ΣΟΥΚΟΥΛΗΣ</t>
  </si>
  <si>
    <t>ΑΚ360923</t>
  </si>
  <si>
    <t>1290,9</t>
  </si>
  <si>
    <t>1232-1231-1266-1259-1274-1258</t>
  </si>
  <si>
    <t>ΣΤΕΦΑΝΙΔΗΣ</t>
  </si>
  <si>
    <t>Χ845179</t>
  </si>
  <si>
    <t>1290,5</t>
  </si>
  <si>
    <t>1259-1231-1266-1262-1264-1263-1229-1265-1232-1273-1261-1274-1257-1267</t>
  </si>
  <si>
    <t>ΣΥΜΙΑΝΑΚΗΣ</t>
  </si>
  <si>
    <t>ΠΑΝΤΕΛΕΗΜΩΝ</t>
  </si>
  <si>
    <t>ΑΑ367837</t>
  </si>
  <si>
    <t>1266-1231-1267</t>
  </si>
  <si>
    <t>ΓΙΑΝΝΟΠΟΥΛΟΣ</t>
  </si>
  <si>
    <t>ΑΗ716729</t>
  </si>
  <si>
    <t>1230-1231-1262-1266-1229</t>
  </si>
  <si>
    <t>ΑΙ981098</t>
  </si>
  <si>
    <t>1288,7</t>
  </si>
  <si>
    <t>1260-1262-1263-1264-1259-1265-1229-1230-1258-1231-1232-1267-1266</t>
  </si>
  <si>
    <t>ΧΕΛΙΑΤΣΙΔΟΥ</t>
  </si>
  <si>
    <t>ΑΕ331280</t>
  </si>
  <si>
    <t>1288,6</t>
  </si>
  <si>
    <t>1259-1229-1260-1230-1263-1264-1265-1232-1262-1231-1266-1258</t>
  </si>
  <si>
    <t>ΠΑΠΑΦΙΛΙΠΠΟΥ</t>
  </si>
  <si>
    <t>ΜΑΡΙΑ ΔΕΣΠΟΙΝΑ</t>
  </si>
  <si>
    <t>Σ405831</t>
  </si>
  <si>
    <t>1283,5</t>
  </si>
  <si>
    <t>1260-1230-1262-1229-1263-1264-1259-1231-1266-1265-1232</t>
  </si>
  <si>
    <t>ΧΑΡΑΧΛΕ</t>
  </si>
  <si>
    <t>ΑΖ797047</t>
  </si>
  <si>
    <t>667,7</t>
  </si>
  <si>
    <t>1282,7</t>
  </si>
  <si>
    <t>1259-1264-1262-1263-1229-1267-1231-1266-1232-1265</t>
  </si>
  <si>
    <t>ΤΣΙΚΡΙΚΗΣ</t>
  </si>
  <si>
    <t>ΑΕ335341</t>
  </si>
  <si>
    <t>884,4</t>
  </si>
  <si>
    <t>1282,4</t>
  </si>
  <si>
    <t>1263-1259-1229-1262-1264-1265-1232-1260-1231-1230-1266</t>
  </si>
  <si>
    <t>ΒΡΑΝΤΣΗ</t>
  </si>
  <si>
    <t>Ν732096</t>
  </si>
  <si>
    <t>668,8</t>
  </si>
  <si>
    <t>1281,8</t>
  </si>
  <si>
    <t>1263-1259-1262-1260-1264-1265-1266-1229-1230-1231-1232</t>
  </si>
  <si>
    <t>ΚΑΛΤΣΑΣ</t>
  </si>
  <si>
    <t>Χ482385</t>
  </si>
  <si>
    <t>1266-1231-1232-1259-1258</t>
  </si>
  <si>
    <t>ΜΟΝΙΟΣ</t>
  </si>
  <si>
    <t>Χ999512</t>
  </si>
  <si>
    <t>1262-1265-1264-1260-1263-1266-1231-1232-1230-1229-1259-1258</t>
  </si>
  <si>
    <t>ΛΑΓΟΣ</t>
  </si>
  <si>
    <t>ΑΚ928992</t>
  </si>
  <si>
    <t>1280,7</t>
  </si>
  <si>
    <t>1229-1273-1267-1263-1259-1262-1266-1231-1264-1265-1232</t>
  </si>
  <si>
    <t>ΚΟΚΟΤΣΑΚΗ</t>
  </si>
  <si>
    <t>ΑΖ127807</t>
  </si>
  <si>
    <t>1279,9</t>
  </si>
  <si>
    <t>1231-1266-1232-1259</t>
  </si>
  <si>
    <t>ΤΣΟΥΚΑΛΑΣ</t>
  </si>
  <si>
    <t>ΣΤΕΦΝΟΣ</t>
  </si>
  <si>
    <t>ΑΖ999549</t>
  </si>
  <si>
    <t>1278,3</t>
  </si>
  <si>
    <t>1265-1263-1260-1262-1229-1266-1264-1259-1232-1231</t>
  </si>
  <si>
    <t>ΡΑΣΣΟΥΛΗ</t>
  </si>
  <si>
    <t>ΑΑ371604</t>
  </si>
  <si>
    <t>ΜΑΡΑΒΕΛΑΚΗΣ</t>
  </si>
  <si>
    <t>Τ323388</t>
  </si>
  <si>
    <t>ΝΕΣΤΟΡΙΔΟΥ</t>
  </si>
  <si>
    <t>ΕΥΤΥΧΙΑ</t>
  </si>
  <si>
    <t>ΑΜ252584</t>
  </si>
  <si>
    <t>823,9</t>
  </si>
  <si>
    <t>1274,9</t>
  </si>
  <si>
    <t>1267-1263-1229-1258-1262-1259-1264-1265-1232-1266-1231-1230-1261-1260-1203</t>
  </si>
  <si>
    <t>ΓΕΩΡΓΑΚΟΠΟΥΛΟΣ</t>
  </si>
  <si>
    <t>ΜΑΡΙΟΣ</t>
  </si>
  <si>
    <t>ΑΗ723121</t>
  </si>
  <si>
    <t>654,5</t>
  </si>
  <si>
    <t>1272,5</t>
  </si>
  <si>
    <t>1265-1262-1260-1231-1230-1266-1229-1264-1232-1263-1259</t>
  </si>
  <si>
    <t>ΡΟΓΔΑΚΗΣ</t>
  </si>
  <si>
    <t>Τ323876</t>
  </si>
  <si>
    <t>1266-1231-1232-1267</t>
  </si>
  <si>
    <t>ΛΩΛΑΚΟΣ</t>
  </si>
  <si>
    <t>Ρ968255</t>
  </si>
  <si>
    <t>1258-1232-1266-1231-1259</t>
  </si>
  <si>
    <t>ΚΑΝΤΕΡΕΣ</t>
  </si>
  <si>
    <t>Μ524533</t>
  </si>
  <si>
    <t>1232-1260-1262-1263-1265-1231-1230-1264-1266-1259</t>
  </si>
  <si>
    <t>ΠΑΝΤΑΖΟΠΟΥΛΟΣ</t>
  </si>
  <si>
    <t>ΘΕΜΙΣΤΟΚΛΗΣ</t>
  </si>
  <si>
    <t>ΑΝ764254</t>
  </si>
  <si>
    <t>1229-1230-1231-1232-1259-1260-1262-1263-1265-1266</t>
  </si>
  <si>
    <t>ΔΟΥΚΑ</t>
  </si>
  <si>
    <t>ΑΛΕΞΙΑ</t>
  </si>
  <si>
    <t>ΑΒ862128</t>
  </si>
  <si>
    <t>1259-1258-1260-1264-1263-1265-1266-1230-1231-1232-1262-1261</t>
  </si>
  <si>
    <t>ΠΑΠΑΜΙΚΡΟΥΛΗ</t>
  </si>
  <si>
    <t>ΑΗ958457</t>
  </si>
  <si>
    <t>ΚΑΡΑΜΠΑΛΙΟΣ</t>
  </si>
  <si>
    <t>ΑΜ815492</t>
  </si>
  <si>
    <t>1263,6</t>
  </si>
  <si>
    <t>1257-1273-1274-1272-1267-1262-1263-1264-1229-1266-1265-1230-1231-1259-1232-1258-1261-1260</t>
  </si>
  <si>
    <t>ΜΠΑΦΑ</t>
  </si>
  <si>
    <t>ΑΖ246608</t>
  </si>
  <si>
    <t>796,4</t>
  </si>
  <si>
    <t>1263,4</t>
  </si>
  <si>
    <t>1262-1264-1259-1229-1267-1265-1232-1263-1231-1266-1261</t>
  </si>
  <si>
    <t>ΣΙΣΚΟΣ</t>
  </si>
  <si>
    <t>ΑΖ293829</t>
  </si>
  <si>
    <t>ΠΑΠΑΓΕΩΡΓΙΟΥ</t>
  </si>
  <si>
    <t>ΑΒ958445</t>
  </si>
  <si>
    <t>ΓΕΡΑΚΗ</t>
  </si>
  <si>
    <t>ΓΡΗΓΟΡΙΟΣ</t>
  </si>
  <si>
    <t>Χ725289</t>
  </si>
  <si>
    <t>1255,6</t>
  </si>
  <si>
    <t>1267-1272-1258-1274-1273-1263-1229-1262-1259-1260-1265-1257-1232-1231-1266-1230</t>
  </si>
  <si>
    <t>ΔΕΛΗΓΙΑΝΝΗΣ</t>
  </si>
  <si>
    <t>Φ212603</t>
  </si>
  <si>
    <t>1255,3</t>
  </si>
  <si>
    <t>1231-1265-1262-1264-1229-1263-1259-1266-1232-1230-1260</t>
  </si>
  <si>
    <t>ΛΑΓΟΥ</t>
  </si>
  <si>
    <t>ΑΑ437492</t>
  </si>
  <si>
    <t>676,5</t>
  </si>
  <si>
    <t>1252,5</t>
  </si>
  <si>
    <t>1266-1231-1264-1265-1262-1232-1263-1229-1259-1267</t>
  </si>
  <si>
    <t>ΘΕΟΧΑΡΗΣ</t>
  </si>
  <si>
    <t>ΑΙ340603</t>
  </si>
  <si>
    <t>662,2</t>
  </si>
  <si>
    <t>1250,2</t>
  </si>
  <si>
    <t>ΜΟΣΧΟΒΟΥΔΗ</t>
  </si>
  <si>
    <t>ΑΗ580421</t>
  </si>
  <si>
    <t>1249,5</t>
  </si>
  <si>
    <t>1229-1263-1260-1262-1259-1264-1265-1232-1230-1231-1266</t>
  </si>
  <si>
    <t>ΜΑΥΡΕΔΑΚΗΣ</t>
  </si>
  <si>
    <t>Χ997561</t>
  </si>
  <si>
    <t>1249,1</t>
  </si>
  <si>
    <t>1231-1266-1259-1258-1230-1260</t>
  </si>
  <si>
    <t>ΜΑΡΑΚΗ</t>
  </si>
  <si>
    <t>ΑΗ562554</t>
  </si>
  <si>
    <t>1229-1230-1231-1232-1258-1266-1265</t>
  </si>
  <si>
    <t>Σιδηροπούλου</t>
  </si>
  <si>
    <t>Άννα</t>
  </si>
  <si>
    <t>Δημήτριος</t>
  </si>
  <si>
    <t>ΑΙ872136</t>
  </si>
  <si>
    <t>ΚΑΡΑΓΙΑΝΝΙΔΟΥ</t>
  </si>
  <si>
    <t>ΚΑΛΛΙΟΠΗ</t>
  </si>
  <si>
    <t>ΑΗ808702</t>
  </si>
  <si>
    <t>787,6</t>
  </si>
  <si>
    <t>1242,6</t>
  </si>
  <si>
    <t>1231-1232-1259-1266-1203-1229-1258-1261-1262-1264-1265</t>
  </si>
  <si>
    <t>ΚΟΥΓΚΟΥΛΙΟΣ</t>
  </si>
  <si>
    <t>ΑΕ968935</t>
  </si>
  <si>
    <t>ΒΟΥΓΙΟΥΚΑΛΑΚΗΣ</t>
  </si>
  <si>
    <t>ΑΗ 205615</t>
  </si>
  <si>
    <t>656,7</t>
  </si>
  <si>
    <t>1235,7</t>
  </si>
  <si>
    <t>1249-1259-1205-1231-1255-1217-1250-1232-1253-1202-1266-1201-1206-1219-1247-1248-1251-1254-1256-1229-1261-1262-1263-1264-1265-1267</t>
  </si>
  <si>
    <t>ΧΑΤΖΟΠΟΥΛΟΣ</t>
  </si>
  <si>
    <t>Χ988293</t>
  </si>
  <si>
    <t>1232,3</t>
  </si>
  <si>
    <t>1231-1266-1259</t>
  </si>
  <si>
    <t>ΠΑΠΑΜΙΧΑΗΛ</t>
  </si>
  <si>
    <t>Ρ622534</t>
  </si>
  <si>
    <t>1231,5</t>
  </si>
  <si>
    <t>1231-1230-1266-1262-1263-1232-1265-1229-1259-1264-1260</t>
  </si>
  <si>
    <t>ΚΡΗΤΙΚΟΥ</t>
  </si>
  <si>
    <t xml:space="preserve">ΧΑΡΙΚΛΕΙΑ </t>
  </si>
  <si>
    <t>ΑΜ750733</t>
  </si>
  <si>
    <t>1227,4</t>
  </si>
  <si>
    <t>1232-1231-1259-1266</t>
  </si>
  <si>
    <t>ΒΑΤΣΙΘΙΑΝΟΣ</t>
  </si>
  <si>
    <t>ΑΙ941226</t>
  </si>
  <si>
    <t>ΚΙΟΥΡΤΙΔΟΥ</t>
  </si>
  <si>
    <t>ΑΝ387696</t>
  </si>
  <si>
    <t>1266-1231-1259-1258-1232-1230-1263-1262-1264-1265</t>
  </si>
  <si>
    <t>ΠΑΠΑΧΡΗΣΤΟΣ</t>
  </si>
  <si>
    <t>ΑΜ782743</t>
  </si>
  <si>
    <t>624,8</t>
  </si>
  <si>
    <t>1223,8</t>
  </si>
  <si>
    <t>1266-1230-1231-1229-1232-1260-1259-1262-1263-1264-1265-1258</t>
  </si>
  <si>
    <t>ΤΖΙΚΑΝΟΥΛΑ</t>
  </si>
  <si>
    <t>ΣΤΑΜΑΤΙΑ</t>
  </si>
  <si>
    <t>ΑΙ870118</t>
  </si>
  <si>
    <t>1219,7</t>
  </si>
  <si>
    <t>1259-1262-1264-1263-1229-1265-1231-1266-1232-1260-1258-1267-1230</t>
  </si>
  <si>
    <t>ΜΗΤΚΑΣ</t>
  </si>
  <si>
    <t>ΑΜ855417</t>
  </si>
  <si>
    <t>1258-1259-1260-1261-1262-1263-1264-1265-1266-1230-1231-1232-1204-1205</t>
  </si>
  <si>
    <t>ΝΙΤΣΙΟΠΟΥΛΟΥ</t>
  </si>
  <si>
    <t>Σ084143</t>
  </si>
  <si>
    <t>1263-1260-1229-1262-1259-1258-1264-1265-1231-1266-1261</t>
  </si>
  <si>
    <t>ΗΡΑΚΛΕΟΥΣ</t>
  </si>
  <si>
    <t>ΕΥΣΤΡΑΤΙΑ</t>
  </si>
  <si>
    <t>ΧΡΙΣΤΟΦΟΡΟΣ</t>
  </si>
  <si>
    <t>Χ919738</t>
  </si>
  <si>
    <t>1216,8</t>
  </si>
  <si>
    <t>1261-1229-1265-1263-1259-1262-1231-1264-1269-1266-1232-1267</t>
  </si>
  <si>
    <t>ΦΩΤΙΑΔΟΥ</t>
  </si>
  <si>
    <t>ΑΖ931947</t>
  </si>
  <si>
    <t>1261-1259-1230-1266-1264-1263-1257-1232</t>
  </si>
  <si>
    <t>ΤΑΤΣΑΚΗ</t>
  </si>
  <si>
    <t>ΕΥΘΑΛΙΑ</t>
  </si>
  <si>
    <t>ΑΙ607894</t>
  </si>
  <si>
    <t>1231-1229-1230-1264-1262-1260-1261-1258-1265-1263-1266-1259-1232-1267</t>
  </si>
  <si>
    <t>ΕΜΜΑΝΟΥΕΛΑ</t>
  </si>
  <si>
    <t>ΑΜ478327</t>
  </si>
  <si>
    <t>690,8</t>
  </si>
  <si>
    <t>1212,8</t>
  </si>
  <si>
    <t>1229-1231-1232-1259-1262-1263-1264-1265-1266</t>
  </si>
  <si>
    <t>ΣΤΑΘΗΣ</t>
  </si>
  <si>
    <t>ΛΑΜΠΡΟΣ</t>
  </si>
  <si>
    <t>ΑΜ364444</t>
  </si>
  <si>
    <t>911,9</t>
  </si>
  <si>
    <t>1211,9</t>
  </si>
  <si>
    <t>ΝΤΟΥΣΛΑΤΖΗ</t>
  </si>
  <si>
    <t>ΑΝΤΩΝΙΑ</t>
  </si>
  <si>
    <t>Σ154203</t>
  </si>
  <si>
    <t>1231-1266-1232-1262-1265-1264-1259-1263-1229-1273-1274-1258</t>
  </si>
  <si>
    <t>ΚΑΡΑΘΑΝΑΣΗΣ</t>
  </si>
  <si>
    <t xml:space="preserve">ΚΩΝΣΤΑΝΤΙΝΟΣ </t>
  </si>
  <si>
    <t>ΑΗ523362</t>
  </si>
  <si>
    <t>1210,3</t>
  </si>
  <si>
    <t>1201-1202-1224-1230-1231-1232-1258-1259-1260-1261-1262-1263-1264-1265-1266</t>
  </si>
  <si>
    <t>ΜΗΤΣΙΟΥ</t>
  </si>
  <si>
    <t>ΑΑ374478</t>
  </si>
  <si>
    <t>619,3</t>
  </si>
  <si>
    <t>1209,3</t>
  </si>
  <si>
    <t>ΤΣΑΚΑΛΗ</t>
  </si>
  <si>
    <t>ΑΑ975070</t>
  </si>
  <si>
    <t>917,4</t>
  </si>
  <si>
    <t>1207,4</t>
  </si>
  <si>
    <t>1267-1231-1265-1262-1229-1264-1263-1259-1266-1232-1261</t>
  </si>
  <si>
    <t>Ξηρουχάκη</t>
  </si>
  <si>
    <t>Ελένη</t>
  </si>
  <si>
    <t>Γεώργιος</t>
  </si>
  <si>
    <t>ΑΑ497016</t>
  </si>
  <si>
    <t>855,8</t>
  </si>
  <si>
    <t>1198,8</t>
  </si>
  <si>
    <t>ΤΣΙΟΓΚΑ</t>
  </si>
  <si>
    <t>ΑΗ226669</t>
  </si>
  <si>
    <t>673,2</t>
  </si>
  <si>
    <t>1198,2</t>
  </si>
  <si>
    <t>1231-1232-1266-1265-1264-1260-1262-1229-1261-1263-1258-1259-1202-1272-1273-1274-1203-1267</t>
  </si>
  <si>
    <t>ΜΗΤΤΑ</t>
  </si>
  <si>
    <t>ΕΥΡΙΠΙΔΗΣ</t>
  </si>
  <si>
    <t>ΑΚ289561</t>
  </si>
  <si>
    <t>1229-1230-1263-1231-1232-1258-1259-1260-1262-1264-1265-1266-1274-1273</t>
  </si>
  <si>
    <t>ΚΟΥΤΑΝΤΟΥ</t>
  </si>
  <si>
    <t>Χ917706</t>
  </si>
  <si>
    <t>1197,7</t>
  </si>
  <si>
    <t>ΚΑΝΔΥΛΑ</t>
  </si>
  <si>
    <t>ΑΖ656577</t>
  </si>
  <si>
    <t>1190,5</t>
  </si>
  <si>
    <t>1229-1230-1231-1232-1258-1259-1260-1261-1262-1263-1264-1265-1266-1257-1203-1267</t>
  </si>
  <si>
    <t>ΑΠΟΣΤΟΛΑΚΗΣ</t>
  </si>
  <si>
    <t>ΑΙ847039</t>
  </si>
  <si>
    <t>752,4</t>
  </si>
  <si>
    <t>1190,4</t>
  </si>
  <si>
    <t>1260-1262-1264-1263-1258-1259-1265-1266</t>
  </si>
  <si>
    <t>ΔΑΦΕΡΜΟΥ</t>
  </si>
  <si>
    <t>ΑΜ460253</t>
  </si>
  <si>
    <t>1187,6</t>
  </si>
  <si>
    <t>ΛΥΜΠΕΡΑΤΟΥ</t>
  </si>
  <si>
    <t>ΜΑΡΙΑ ΑΝΑΣΤΑΣΙΑ</t>
  </si>
  <si>
    <t>ΑΝ258071</t>
  </si>
  <si>
    <t>728,2</t>
  </si>
  <si>
    <t>1185,2</t>
  </si>
  <si>
    <t>1232-1262-1264-1231-1229-1266-1265-1263-1259-1267</t>
  </si>
  <si>
    <t>ΚΑΤΣΙΦΑ</t>
  </si>
  <si>
    <t>Χ483559</t>
  </si>
  <si>
    <t>805,2</t>
  </si>
  <si>
    <t>1183,2</t>
  </si>
  <si>
    <t>1265-1262-1264-1259-1263-1232-1229-1231-1266</t>
  </si>
  <si>
    <t>ΣΟΥΡΟΥΒΕΛΗ</t>
  </si>
  <si>
    <t>ΕΥΦΡΟΣΥΝΗ</t>
  </si>
  <si>
    <t>ΑΜ951116</t>
  </si>
  <si>
    <t>647,9</t>
  </si>
  <si>
    <t>1174,9</t>
  </si>
  <si>
    <t>ΚΟΚΟΣΑΛΗΣ</t>
  </si>
  <si>
    <t>ΑΙ450909</t>
  </si>
  <si>
    <t>1172,6</t>
  </si>
  <si>
    <t>ΒΑΣΙΛΙΚΟΥ</t>
  </si>
  <si>
    <t>ΑΑ498610</t>
  </si>
  <si>
    <t>872,3</t>
  </si>
  <si>
    <t>1172,3</t>
  </si>
  <si>
    <t>1261-1265-1263-1262-1264-1259-1229-1232-1231-1266-1260-1258-1230-1267-1203</t>
  </si>
  <si>
    <t>ΧΑΤΖΗΣ</t>
  </si>
  <si>
    <t>ΑΜ729591</t>
  </si>
  <si>
    <t>1172,1</t>
  </si>
  <si>
    <t>1266-1259</t>
  </si>
  <si>
    <t>ΚΑΚΚΑΒΗΣ</t>
  </si>
  <si>
    <t>ΑΝ144226</t>
  </si>
  <si>
    <t>1171,8</t>
  </si>
  <si>
    <t>1265-1262-1231-1230-1266-1264-1263-1259-1261</t>
  </si>
  <si>
    <t>ΤΣΑΡΑΣ</t>
  </si>
  <si>
    <t>ΑΕ723811</t>
  </si>
  <si>
    <t>1232-1231-1266-1259</t>
  </si>
  <si>
    <t>ΔΙΑΜΑΝΤΙΔΟΥ</t>
  </si>
  <si>
    <t>ΝΙΚΟΛΕΤΑ</t>
  </si>
  <si>
    <t>ΑΝ420051</t>
  </si>
  <si>
    <t>1169,1</t>
  </si>
  <si>
    <t>1263-1267-1266-1259-1262-1264-1265</t>
  </si>
  <si>
    <t>ΖΓΙΑΛΤΟΥ</t>
  </si>
  <si>
    <t>ΑΙ884568</t>
  </si>
  <si>
    <t>1263-1260-1259-1258-1262-1229-1265-1264-1232-1230-1231-1266</t>
  </si>
  <si>
    <t>ΜΗΤΤΑΣ</t>
  </si>
  <si>
    <t>ΑΗ851100</t>
  </si>
  <si>
    <t>700,7</t>
  </si>
  <si>
    <t>1162,7</t>
  </si>
  <si>
    <t>1274-1259-1232-1231-1266</t>
  </si>
  <si>
    <t>ΓΑΛΙΑΤΣΑΤΟΥ</t>
  </si>
  <si>
    <t>ΝΙΚΟΛΕΤΤΑ</t>
  </si>
  <si>
    <t>ΑΖ216832</t>
  </si>
  <si>
    <t>732,6</t>
  </si>
  <si>
    <t>1161,6</t>
  </si>
  <si>
    <t>1232-1262-1265-1264-1263-1259-1229-1231-1266</t>
  </si>
  <si>
    <t>ΜΑΡΕΤΗΣ</t>
  </si>
  <si>
    <t>ΑΙ885997</t>
  </si>
  <si>
    <t>710,6</t>
  </si>
  <si>
    <t>1153,6</t>
  </si>
  <si>
    <t>1263-1267-1262-1264-1265-1229-1259-1232-1266-1231</t>
  </si>
  <si>
    <t>ΚΑΤΣΑΡΑΣ</t>
  </si>
  <si>
    <t>ΑΜ484622</t>
  </si>
  <si>
    <t>1150,8</t>
  </si>
  <si>
    <t>1265-1267-1262-1259-1264-1263-1260-1266</t>
  </si>
  <si>
    <t>ΚΡΙΚΛΑΝΗ</t>
  </si>
  <si>
    <t>ΑΚ880656</t>
  </si>
  <si>
    <t>688,6</t>
  </si>
  <si>
    <t>1146,6</t>
  </si>
  <si>
    <t>1263-1229-1259-1262-1264-1265-1232-1231-1266</t>
  </si>
  <si>
    <t>ΡΟΔΙΤΗΣ</t>
  </si>
  <si>
    <t>ΑΚ601789</t>
  </si>
  <si>
    <t>ΔΙΑΜΑΝΤΑΚΗ</t>
  </si>
  <si>
    <t>Χ963936</t>
  </si>
  <si>
    <t>687,5</t>
  </si>
  <si>
    <t>1138,5</t>
  </si>
  <si>
    <t>1231-1266-1261-1267-1264-1259-1265-1262-1263-1229-1273-1274</t>
  </si>
  <si>
    <t>ΚΥΡΚΟΠΟΥΛΟΣ</t>
  </si>
  <si>
    <t>ΑΗ301285</t>
  </si>
  <si>
    <t>1134,9</t>
  </si>
  <si>
    <t>Χ828417</t>
  </si>
  <si>
    <t>1134,7</t>
  </si>
  <si>
    <t>1262-1265-1260-1232-1264-1263-1259-1258-1229-1230-1231-1266</t>
  </si>
  <si>
    <t>ΣΤΡΑΝΤΖΑΛΗ</t>
  </si>
  <si>
    <t>ΑΗ205177</t>
  </si>
  <si>
    <t>1133,9</t>
  </si>
  <si>
    <t>1229-1231-1232-1259-1262-1263-1264-1265-1266-1267</t>
  </si>
  <si>
    <t>ΣΑΜΑΡΑ</t>
  </si>
  <si>
    <t>ΑΙ868142</t>
  </si>
  <si>
    <t>1133,4</t>
  </si>
  <si>
    <t>1260-1262-1264-1263-1259-1229-1265-1232-1231-1266-1261</t>
  </si>
  <si>
    <t>ΓΕΡΟΣΙΔΕΡΗ</t>
  </si>
  <si>
    <t>ΠΙΠΙΤΣΑ</t>
  </si>
  <si>
    <t>ΑΕ495880</t>
  </si>
  <si>
    <t>1132,8</t>
  </si>
  <si>
    <t>1231-1232-1266-1259</t>
  </si>
  <si>
    <t>ΜΠΑΝΤΖΟΣ</t>
  </si>
  <si>
    <t>ΑΖ437280</t>
  </si>
  <si>
    <t>1131,5</t>
  </si>
  <si>
    <t>1261-1230-1231-1266-1260-1262-1264-1265-1229-1259-1263-1232-1258</t>
  </si>
  <si>
    <t>ΑΖ637710</t>
  </si>
  <si>
    <t>1129,7</t>
  </si>
  <si>
    <t>1264-1265-1231-1262-1259-1266-1232-1263-1261-1229-1257-1230-1260</t>
  </si>
  <si>
    <t>ΚΛΕΟΠΑΤΡΑ</t>
  </si>
  <si>
    <t>Χ620378</t>
  </si>
  <si>
    <t>808,5</t>
  </si>
  <si>
    <t>1129,5</t>
  </si>
  <si>
    <t>1232-1231-1264-1262-1266</t>
  </si>
  <si>
    <t>ΔΑΤΣΕΡΗ</t>
  </si>
  <si>
    <t>ΑΖ969814</t>
  </si>
  <si>
    <t>775,5</t>
  </si>
  <si>
    <t>1266-1231-1230-1267-1262-1232-1264-1260-1265-1229-1258-1263-1259-1261</t>
  </si>
  <si>
    <t>ΚΑΤΣΩΡΑ</t>
  </si>
  <si>
    <t>ΧΡΥΣΟΒΑΛΑΝΤΗ</t>
  </si>
  <si>
    <t>Χ987605</t>
  </si>
  <si>
    <t>1128,2</t>
  </si>
  <si>
    <t>1259-1267-1263-1229-1264-1232-1262-1265-1231-1266</t>
  </si>
  <si>
    <t>ΛΑΦΑΖΑΝΗΣ</t>
  </si>
  <si>
    <t>ΣΤΕΛΙΟΣ</t>
  </si>
  <si>
    <t>ΑΗ695587</t>
  </si>
  <si>
    <t>1127,6</t>
  </si>
  <si>
    <t>1267-1229-1264-1266</t>
  </si>
  <si>
    <t>ΚΑΚΟΥΡΗ</t>
  </si>
  <si>
    <t>ΜΑΡΓΑΡΙΤΑ</t>
  </si>
  <si>
    <t>ΚΩΝ/ΝΟΣ</t>
  </si>
  <si>
    <t>Σ564468</t>
  </si>
  <si>
    <t>1232-1265-1262-1264-1263-1259-1229-1231-1266</t>
  </si>
  <si>
    <t>ΑΓΓΕΛΗΣ</t>
  </si>
  <si>
    <t>ΧΑΡΙΛΑΟΣ</t>
  </si>
  <si>
    <t>Μ922667</t>
  </si>
  <si>
    <t>ΣΑΡΑΝΤΙΔΗΣ</t>
  </si>
  <si>
    <t>Χ466597</t>
  </si>
  <si>
    <t>716,1</t>
  </si>
  <si>
    <t>1124,1</t>
  </si>
  <si>
    <t>1267-1259-1263-1272-1273-1274-1258-1229-1230-1260-1264-1232-1231-1262-1265-1257-1266-1227</t>
  </si>
  <si>
    <t>ΦΩΤΙΑΔΗΣ</t>
  </si>
  <si>
    <t>ΑΙ217371</t>
  </si>
  <si>
    <t>1231-1266-1267-1262-1264-1259-1229-1232-1258-1263-1265</t>
  </si>
  <si>
    <t>ΑΚ388350</t>
  </si>
  <si>
    <t>1121,3</t>
  </si>
  <si>
    <t>1232-1262-1231-1266-1230-1264-1229-1267</t>
  </si>
  <si>
    <t>ΔΕΔΕ</t>
  </si>
  <si>
    <t>ΑΙ238058</t>
  </si>
  <si>
    <t>1120,3</t>
  </si>
  <si>
    <t>1231-1229-1266-1262-1232-1263-1265-1264-1259-1267</t>
  </si>
  <si>
    <t>ΚΑΤΣΑΡΟΥ</t>
  </si>
  <si>
    <t>ΑΜ326405</t>
  </si>
  <si>
    <t>1118,7</t>
  </si>
  <si>
    <t>1231-1267-1259-1266</t>
  </si>
  <si>
    <t>ΠΑΠΟΥΤΣΗΣ</t>
  </si>
  <si>
    <t>ΙΩΑΚΕΙΜ</t>
  </si>
  <si>
    <t>ΑΔΑΜ</t>
  </si>
  <si>
    <t>ΑΜ437846</t>
  </si>
  <si>
    <t>1263-1262-1264-1259-1266-1265</t>
  </si>
  <si>
    <t>ΜΑΝΔΡΑΒΕΛΗΣ</t>
  </si>
  <si>
    <t>ΑΒ422552</t>
  </si>
  <si>
    <t>1110,5</t>
  </si>
  <si>
    <t>1260-1262-1259-1264-1203-1265-1266-1229-1230-1231-1232</t>
  </si>
  <si>
    <t>ΤΣΙΑΚΑΣ</t>
  </si>
  <si>
    <t>ΑΖ769749</t>
  </si>
  <si>
    <t>1264-1262-1265-1263-1232-1259-1266-1231-1229-1267</t>
  </si>
  <si>
    <t>ΚΟΥΣΚΟΥΡΙΔΗΣ</t>
  </si>
  <si>
    <t xml:space="preserve">ΙΩΑΝΝΗΣ </t>
  </si>
  <si>
    <t>ΑΕ844004</t>
  </si>
  <si>
    <t>1106,5</t>
  </si>
  <si>
    <t>1231-1266-1263-1262-1264-1229-1259-1265-1232</t>
  </si>
  <si>
    <t>ΜΗΛΙΩΤΗ</t>
  </si>
  <si>
    <t>ΜΥΡΤΩ ΝΙΚΟΛΕΤΑ</t>
  </si>
  <si>
    <t>ΑΚ437807</t>
  </si>
  <si>
    <t>1106,1</t>
  </si>
  <si>
    <t>1230-1232-1259-1260-1262-1263-1265-1266</t>
  </si>
  <si>
    <t>ΖΕΡΒΑΚΗΣ</t>
  </si>
  <si>
    <t>ΑΒ480810</t>
  </si>
  <si>
    <t>918,5</t>
  </si>
  <si>
    <t>1102,5</t>
  </si>
  <si>
    <t>ΜΠΑΖΙΓΟΣ</t>
  </si>
  <si>
    <t>ΑΚ952112</t>
  </si>
  <si>
    <t>1266-1230-1231-1264-1261-1260-1262-1263-1265-1259-1232-1229-1258</t>
  </si>
  <si>
    <t>ΓΚΟΓΚΑΣ</t>
  </si>
  <si>
    <t>ΑΙ265448</t>
  </si>
  <si>
    <t>1259-1264-1262-1229-1265-1232-1266-1231-1261</t>
  </si>
  <si>
    <t>ΧΡΟΝΗ</t>
  </si>
  <si>
    <t>ΑΘΑΝΑΣΙΑ</t>
  </si>
  <si>
    <t>Τ511046</t>
  </si>
  <si>
    <t>1091,6</t>
  </si>
  <si>
    <t>1261-1231-1266-1262-1229-1263-1265-1264-1232-1259</t>
  </si>
  <si>
    <t>ΚΟΥΤΣΑΚΗΣ</t>
  </si>
  <si>
    <t>Χ853982</t>
  </si>
  <si>
    <t>1089,8</t>
  </si>
  <si>
    <t>ΣΕΡΕΤΙΔΗΣ</t>
  </si>
  <si>
    <t>ΛΑΖΑΡΟΣ</t>
  </si>
  <si>
    <t>Σ954006</t>
  </si>
  <si>
    <t>1263-1231-1266-1229-1262-1264-1265-1259-1232</t>
  </si>
  <si>
    <t>ΚΑΡΑΒΑΤΟΣ</t>
  </si>
  <si>
    <t>ΣΑΡΑΦΙΑΝΟΣ</t>
  </si>
  <si>
    <t>Χ265779</t>
  </si>
  <si>
    <t>1082,5</t>
  </si>
  <si>
    <t>1266-1231-1259-1263</t>
  </si>
  <si>
    <t>ΜΟΜΤΣΙΟΥ</t>
  </si>
  <si>
    <t>Χ391660</t>
  </si>
  <si>
    <t>755,7</t>
  </si>
  <si>
    <t>1078,7</t>
  </si>
  <si>
    <t>1259-1266-1260-1262-1263-1264</t>
  </si>
  <si>
    <t>ΛΕΙΝΑΣ</t>
  </si>
  <si>
    <t>ΑΗ814074</t>
  </si>
  <si>
    <t>1074,5</t>
  </si>
  <si>
    <t>1263-1260-1262-1258-1259-1264-1265-1261-1266</t>
  </si>
  <si>
    <t>ΔΕΒΕΡΑΚΗ</t>
  </si>
  <si>
    <t>Φ296038</t>
  </si>
  <si>
    <t>1072,8</t>
  </si>
  <si>
    <t>1231-1266-1263-1262-1229-1264-1265-1259-1232</t>
  </si>
  <si>
    <t>Χ871894</t>
  </si>
  <si>
    <t>741,4</t>
  </si>
  <si>
    <t>1072,4</t>
  </si>
  <si>
    <t>1229-1230-1231-1266-1258-1264-1259-1260-1262-1263-1265-1232</t>
  </si>
  <si>
    <t>ΧΑΤΖΗΝΑ</t>
  </si>
  <si>
    <t>ΑΜ822726</t>
  </si>
  <si>
    <t>908,6</t>
  </si>
  <si>
    <t>1071,6</t>
  </si>
  <si>
    <t>1260-1264-1262-1263-1203-1265-1259-1232-1229-1267-1258-1266-1231-1230</t>
  </si>
  <si>
    <t>ΔΡΙΣΤΕΛΑ</t>
  </si>
  <si>
    <t>ΑΖ589530</t>
  </si>
  <si>
    <t>1071,4</t>
  </si>
  <si>
    <t>1231-1232-1259-1262-1263-1264-1265-1266-1267</t>
  </si>
  <si>
    <t>ΤΣΑΓΚΡΑΣΟΥΛΗ</t>
  </si>
  <si>
    <t>ΑΖ770713</t>
  </si>
  <si>
    <t>1068,5</t>
  </si>
  <si>
    <t>1264-1262-1263-1265-1259-1229-1232-1231-1266-1261</t>
  </si>
  <si>
    <t>ΤΣΑΚΑΛΟΓΛΟΥ</t>
  </si>
  <si>
    <t>ΕΙΡΗΝΗ</t>
  </si>
  <si>
    <t>ΣΕΒΑΣΤΟΣ</t>
  </si>
  <si>
    <t>ΑΑ437928</t>
  </si>
  <si>
    <t>762,3</t>
  </si>
  <si>
    <t>1068,3</t>
  </si>
  <si>
    <t>1261-1229-1259-1266</t>
  </si>
  <si>
    <t>ΛΑΣΚΗΣ</t>
  </si>
  <si>
    <t>Χ988386</t>
  </si>
  <si>
    <t>724,9</t>
  </si>
  <si>
    <t>1063,9</t>
  </si>
  <si>
    <t>1229-1231-1232-1259-1262-1263-1264-1265-1266-1273-1274-1258</t>
  </si>
  <si>
    <t>ΤΣΙΡΗΣ</t>
  </si>
  <si>
    <t>ΑΒ113371</t>
  </si>
  <si>
    <t>1057,8</t>
  </si>
  <si>
    <t>1266-1229-1232-1263-1262-1265-1230-1231-1258-1259-1260-1261-1264-1272-1273-1274-1257</t>
  </si>
  <si>
    <t>ΚΟΥΡΕΜΕΝΟΥ</t>
  </si>
  <si>
    <t>ΑΑ443001</t>
  </si>
  <si>
    <t>1054,5</t>
  </si>
  <si>
    <t>1262-1265-1264-1263-1229-1259-1232-1231-1266</t>
  </si>
  <si>
    <t>Χ284849</t>
  </si>
  <si>
    <t>1229-1231-1232-1259-1262-1263-1264-1265-1266-1273-1257</t>
  </si>
  <si>
    <t>ΗΛΙΑΝΑ</t>
  </si>
  <si>
    <t>Χ487555</t>
  </si>
  <si>
    <t>1051,7</t>
  </si>
  <si>
    <t>1259-1229-1263-1260-1264-1262-1232-1230-1266-1231-1265</t>
  </si>
  <si>
    <t>ΜΟΣΚΑΛΕΒ</t>
  </si>
  <si>
    <t>ΑΙ253383</t>
  </si>
  <si>
    <t>1051,5</t>
  </si>
  <si>
    <t>ΠΟΠΗ</t>
  </si>
  <si>
    <t>Τ795466</t>
  </si>
  <si>
    <t>1267-1231-1230-1266-1263-1229-1258-1262-1260-1259-1265-1264-1232-1261</t>
  </si>
  <si>
    <t>ΤΣΙΡΚΟΣ</t>
  </si>
  <si>
    <t>ΓΑΒΡΙΗΛ</t>
  </si>
  <si>
    <t>Χ844326</t>
  </si>
  <si>
    <t>1046,5</t>
  </si>
  <si>
    <t>1263-1229-1259-1262-1264-1265-1232-1230-1231-1266</t>
  </si>
  <si>
    <t>ΜΠΑΤΣΟΣ</t>
  </si>
  <si>
    <t>Φ257860</t>
  </si>
  <si>
    <t>1041,5</t>
  </si>
  <si>
    <t>1231-1230-1232-1264-1266-1263-1262-1261-1265-1229-1260-1259-1258</t>
  </si>
  <si>
    <t>ΑΝ111383</t>
  </si>
  <si>
    <t>773,3</t>
  </si>
  <si>
    <t>1037,3</t>
  </si>
  <si>
    <t>1232-1263-1229-1264-1265-1259-1262-1267-1231-1266</t>
  </si>
  <si>
    <t>Χ153215</t>
  </si>
  <si>
    <t>1036,6</t>
  </si>
  <si>
    <t>1232-1264-1262-1265-1231-1266-1259-1263-1229</t>
  </si>
  <si>
    <t>ΚΑΛΑΙΤΖΙΔΟΥ</t>
  </si>
  <si>
    <t>ΚΟΡΝΗΛΙΑ</t>
  </si>
  <si>
    <t>ΑΒ117826</t>
  </si>
  <si>
    <t>1263-1267-1259-1260-1262-1264-1265-1266-1229-1231-1230-1232-1261-1258</t>
  </si>
  <si>
    <t>ΦΥΤΙΛΗΣ</t>
  </si>
  <si>
    <t>ΑΗ278672</t>
  </si>
  <si>
    <t>735,9</t>
  </si>
  <si>
    <t>1035,9</t>
  </si>
  <si>
    <t>1262-1263-1264-1259-1265-1232-1229-1231-1266-1267</t>
  </si>
  <si>
    <t>ΖΑΛΟΥΜΗΣ</t>
  </si>
  <si>
    <t>ΑΗ376455</t>
  </si>
  <si>
    <t>829,4</t>
  </si>
  <si>
    <t>1034,4</t>
  </si>
  <si>
    <t>1272-1273-1274-1257-1229-1230-1231-1232-1258-1259-1260-1261-1262-1263-1264-1265-1266</t>
  </si>
  <si>
    <t>ΛΑΒΟΥ</t>
  </si>
  <si>
    <t>ΑΖ795814</t>
  </si>
  <si>
    <t>783,2</t>
  </si>
  <si>
    <t>1034,2</t>
  </si>
  <si>
    <t>1264-1259-1263-1262-1229-1265-1232-1231-1266</t>
  </si>
  <si>
    <t>ΚΑΛΑΚΟΣ</t>
  </si>
  <si>
    <t>ΤΡΥΦΩΝΑΣ</t>
  </si>
  <si>
    <t>ΑΒ202735</t>
  </si>
  <si>
    <t>1030,4</t>
  </si>
  <si>
    <t>1231-1264-1265-1266-1262</t>
  </si>
  <si>
    <t>ΣΤΑΥΡΟΥΛΑΚΗΣ</t>
  </si>
  <si>
    <t>ΑΗ960479</t>
  </si>
  <si>
    <t>689,7</t>
  </si>
  <si>
    <t>1029,7</t>
  </si>
  <si>
    <t>ΤΑΛΑΝΤΖΗ</t>
  </si>
  <si>
    <t>ΜΑΡΙΑ ΕΛΕΝΗ</t>
  </si>
  <si>
    <t>ΑΕ250975</t>
  </si>
  <si>
    <t>1232-1262-1260-1229-1231-1230-1265-1266-1264-1263-1259-1261-1258</t>
  </si>
  <si>
    <t>ΔΕΜΙΡΗΣ</t>
  </si>
  <si>
    <t>ΑΑ967372</t>
  </si>
  <si>
    <t>1264-1262-1265-1263-1259-1232-1258-1229-1231-1266-1267</t>
  </si>
  <si>
    <t>ΑΠΟΣΤΟΛΟΥ</t>
  </si>
  <si>
    <t>Σ405723</t>
  </si>
  <si>
    <t>679,8</t>
  </si>
  <si>
    <t>1022,8</t>
  </si>
  <si>
    <t>1273-1274-1272-1257-1267-1259-1263-1262-1264-1265-1229-1232-1231-1266-1261-1258-1230-1203</t>
  </si>
  <si>
    <t>ΓΚΑΝΤΕΡΗ</t>
  </si>
  <si>
    <t>ΑΚ424948</t>
  </si>
  <si>
    <t>1262-1264-1259-1263-1229-1232-1266-1231-1265</t>
  </si>
  <si>
    <t>ΑΘΑΝΑΣΙΑΔΟΥ</t>
  </si>
  <si>
    <t>Ρ310530</t>
  </si>
  <si>
    <t>1267-1259-1263-1229-1262-1264-1265-1232-1266-1231-1261</t>
  </si>
  <si>
    <t>ΤΣΙΓΚΑΚΗ</t>
  </si>
  <si>
    <t>ΜΑΡΙΑΝΝΑ</t>
  </si>
  <si>
    <t>Χ495125</t>
  </si>
  <si>
    <t>1014,4</t>
  </si>
  <si>
    <t>1231-1266-1262-1265-1232</t>
  </si>
  <si>
    <t>ΛΕΟΥΣΙΔΟΥ</t>
  </si>
  <si>
    <t>ΚΡΥΣΤΑΛΛΩ</t>
  </si>
  <si>
    <t>ΑΗ316798</t>
  </si>
  <si>
    <t>ΚΥΖΙΡΙΔΗ</t>
  </si>
  <si>
    <t>ΔΗΜΗΤΡΑ ΑΘΑΝΑΣΙΑ</t>
  </si>
  <si>
    <t>ΚΥΡΙΑΚΟΣ</t>
  </si>
  <si>
    <t>ΑΒ102241</t>
  </si>
  <si>
    <t>1012,8</t>
  </si>
  <si>
    <t>1267-1262-1264-1229-1230-1231-1266-1263-1260-1259-1232-1265-1273-1274</t>
  </si>
  <si>
    <t>ΜΙΚΡΟΠΟΥΛΟΥ</t>
  </si>
  <si>
    <t>Ρ262196</t>
  </si>
  <si>
    <t>1012,5</t>
  </si>
  <si>
    <t>ΠΡΙΦΤΗ</t>
  </si>
  <si>
    <t>ΡΟΒΕΝΑ</t>
  </si>
  <si>
    <t>ΚΟΣΜΑΣ</t>
  </si>
  <si>
    <t>ΑΙ280992</t>
  </si>
  <si>
    <t>1011,3</t>
  </si>
  <si>
    <t>1259-1232-1231-1266-1274</t>
  </si>
  <si>
    <t>ΜΠΙΤΣΙΚΩΚΟΣ</t>
  </si>
  <si>
    <t>ΑΝ524617</t>
  </si>
  <si>
    <t>1260-1261-1262-1259-1258-1263-1264-1265-1266</t>
  </si>
  <si>
    <t>ΤΣΙΝΤΑΡΗΣ</t>
  </si>
  <si>
    <t>ΕΛΕΥΘΈΡΙΟΣ</t>
  </si>
  <si>
    <t xml:space="preserve">ΔΗΜΉΤΡΙΟΣ </t>
  </si>
  <si>
    <t>Χ851995</t>
  </si>
  <si>
    <t>1008,6</t>
  </si>
  <si>
    <t>1231-1230-1232-1258-1259-1260-1261-1262-1263-1264-1265-1266</t>
  </si>
  <si>
    <t>ΚΟΝΤΟΤΑΣΙΟΥ</t>
  </si>
  <si>
    <t>Χ374464</t>
  </si>
  <si>
    <t>1231-1232-1259-1266-1230-1258-1260</t>
  </si>
  <si>
    <t>ΚΑΡΥΠΙΔΗΣ</t>
  </si>
  <si>
    <t>ΤΡΙΑΝΤΑΦΥΛΛΟΣ</t>
  </si>
  <si>
    <t>ΑΗ827851</t>
  </si>
  <si>
    <t>1002,6</t>
  </si>
  <si>
    <t>1259-1266</t>
  </si>
  <si>
    <t>ΠΑΛΑΣΚΑΣ</t>
  </si>
  <si>
    <t>ΑΗ893729</t>
  </si>
  <si>
    <t>1001,2</t>
  </si>
  <si>
    <t>1263-1259-1262-1264-1266-1265</t>
  </si>
  <si>
    <t>ΤΣΙΜΠΕΡΙΔΗΣ</t>
  </si>
  <si>
    <t>Χ318664</t>
  </si>
  <si>
    <t>774,4</t>
  </si>
  <si>
    <t>1000,4</t>
  </si>
  <si>
    <t>1229-1259-1263-1262-1264-1265-1232-1266-1231</t>
  </si>
  <si>
    <t>ΒΕΤΤΑΣ</t>
  </si>
  <si>
    <t>ΑΗ294972</t>
  </si>
  <si>
    <t>970,2</t>
  </si>
  <si>
    <t>1000,2</t>
  </si>
  <si>
    <t>1259-1264-1260-1262-1263-1265-1229-1231-1266</t>
  </si>
  <si>
    <t>ΠΑΠΑΙΩΑΝΝΟΥ</t>
  </si>
  <si>
    <t>Χ985186</t>
  </si>
  <si>
    <t>1265-1264-1263-1260-1259-1266-1258-1232-1231-1229-1230</t>
  </si>
  <si>
    <t>ΚΩΝΣΤΑΝΤΙΝΙΔΗΣ</t>
  </si>
  <si>
    <t>Φ497279</t>
  </si>
  <si>
    <t>997,9</t>
  </si>
  <si>
    <t>1259-1263-1264-1262-1268-1232-1231-1266-1265-1261</t>
  </si>
  <si>
    <t>ΠΑΝΑΓΟΥΛΗΣ</t>
  </si>
  <si>
    <t>Τ399389</t>
  </si>
  <si>
    <t>997,6</t>
  </si>
  <si>
    <t>1259-1232-1267-1258-1231-1266-1260-1262-1264-1263-1265-1229-1230</t>
  </si>
  <si>
    <t>ΦΕΛΕΣΑΚΗ</t>
  </si>
  <si>
    <t>ΧΡΙΣΤΙΝΗ</t>
  </si>
  <si>
    <t>ΑΙ461975</t>
  </si>
  <si>
    <t>997,5</t>
  </si>
  <si>
    <t>1231-1267-1266-1263-1259-1229-1265-1262</t>
  </si>
  <si>
    <t>ΝΑΝΟΣ</t>
  </si>
  <si>
    <t>Φ340178</t>
  </si>
  <si>
    <t>779,9</t>
  </si>
  <si>
    <t>996,9</t>
  </si>
  <si>
    <t>1266-1259-1232-1231-1264-1263-1262-1229-1265-1230-1258-1260</t>
  </si>
  <si>
    <t>ΜΥΛΩΝΑΣ</t>
  </si>
  <si>
    <t>ΑΚ434154</t>
  </si>
  <si>
    <t>995,5</t>
  </si>
  <si>
    <t>1264-1262-1265-1263-1229-1232-1231-1266-1259-1267-1260-1230-1258-1261</t>
  </si>
  <si>
    <t>ΑΛΕΒΥΖΑΚΗ</t>
  </si>
  <si>
    <t>ΑΒ958033</t>
  </si>
  <si>
    <t>992,2</t>
  </si>
  <si>
    <t xml:space="preserve">ΚΑΛΕΡΓΗ </t>
  </si>
  <si>
    <t>ΚΥΡΙΑΚΗ</t>
  </si>
  <si>
    <t>ΜΥΡΩΝ</t>
  </si>
  <si>
    <t>ΑΒ480035</t>
  </si>
  <si>
    <t>ΒΑΣΙΛΕΙΑΔΗΣ</t>
  </si>
  <si>
    <t>ΑΚ897688</t>
  </si>
  <si>
    <t>987,5</t>
  </si>
  <si>
    <t>1263-1258-1229-1259-1260-1265-1264-1262-1261-1266</t>
  </si>
  <si>
    <t>ΤΖΑΜΑΚΟΣ</t>
  </si>
  <si>
    <t>ΑΜ349006</t>
  </si>
  <si>
    <t>644,6</t>
  </si>
  <si>
    <t>985,6</t>
  </si>
  <si>
    <t>1232-1258-1259-1260-1261-1262-1263-1264-1265-1266</t>
  </si>
  <si>
    <t>ΠΡΟΔΡΟΜΙΔΗΣ</t>
  </si>
  <si>
    <t>ΑΖ825160</t>
  </si>
  <si>
    <t>982,9</t>
  </si>
  <si>
    <t>ΑΙ438158</t>
  </si>
  <si>
    <t>982,6</t>
  </si>
  <si>
    <t>ΚΥΡΟΥ</t>
  </si>
  <si>
    <t>ΑΙ325448</t>
  </si>
  <si>
    <t>981,8</t>
  </si>
  <si>
    <t>1259-1263-1267-1264-1229-1262-1265-1232-1231-1266-1261</t>
  </si>
  <si>
    <t>ΚΩΝΣΤΑΝΤΟΠΟΥΛΟΥ</t>
  </si>
  <si>
    <t>ΕΛΕΥΘΕΡΙΑ-ΟΥΡΑΝΙΑ</t>
  </si>
  <si>
    <t>ΑΒ875647</t>
  </si>
  <si>
    <t>979,4</t>
  </si>
  <si>
    <t>1259-1267-1263-1273-1229-1262-1264-1265-1257-1266</t>
  </si>
  <si>
    <t>ΖΟΥΜΠΟΠΟΥΛΟΥ</t>
  </si>
  <si>
    <t>Φ336223</t>
  </si>
  <si>
    <t>617,1</t>
  </si>
  <si>
    <t>978,1</t>
  </si>
  <si>
    <t>1265-1262-1264-1230-1231-1260-1266-1259-1263-1261-1229</t>
  </si>
  <si>
    <t>ΠΑΤΣΟΥ</t>
  </si>
  <si>
    <t>ΑΖ804768</t>
  </si>
  <si>
    <t>756,8</t>
  </si>
  <si>
    <t>973,8</t>
  </si>
  <si>
    <t>1267-1263-1259-1262-1229-1266-1231-1232-1264-1265-1260-1258-1261-1230-1203</t>
  </si>
  <si>
    <t>ΤΖΑΦΑΛΙΑ</t>
  </si>
  <si>
    <t>ΠΡΕΣΒΕΙΑ</t>
  </si>
  <si>
    <t>Π904545</t>
  </si>
  <si>
    <t>973,1</t>
  </si>
  <si>
    <t>1266-1260-1261-1262-1263-1264-1265</t>
  </si>
  <si>
    <t>ΚΩΣΤΟΓΛΟΥ</t>
  </si>
  <si>
    <t>ΑΑ923282</t>
  </si>
  <si>
    <t>1229-1259-1263-1262-1264-1265-1232-1260-1258-1261-1231-1230-1266</t>
  </si>
  <si>
    <t>ΑΡΓΥΡΙΑΔΗΣ</t>
  </si>
  <si>
    <t>ΑΚ426255</t>
  </si>
  <si>
    <t>970,8</t>
  </si>
  <si>
    <t>1259-1267-1263-1273-1274-1229-1262-1264-1232-1257-1265-1266-1231-1261</t>
  </si>
  <si>
    <t>ΓΙΑΝΝΑΚΟΠΟΥΛΟΣ</t>
  </si>
  <si>
    <t>ΑΑ976758</t>
  </si>
  <si>
    <t>697,4</t>
  </si>
  <si>
    <t>969,4</t>
  </si>
  <si>
    <t>1265-1262-1264-1260-1263-1259-1261-1266</t>
  </si>
  <si>
    <t>ΖΑΦΕΙΡΙΔΗΣ</t>
  </si>
  <si>
    <t>ΟΡΕΣΤΗΣ ΕΥΣΤΑΘΙΟΣ</t>
  </si>
  <si>
    <t>ΑΕ143239</t>
  </si>
  <si>
    <t>1262-1263-1264-1265-1266-1259-1229-1231-1232</t>
  </si>
  <si>
    <t>ΡΟΚΚΟΣ</t>
  </si>
  <si>
    <t>Χ332921</t>
  </si>
  <si>
    <t>968,6</t>
  </si>
  <si>
    <t>1265-1264-1262-1263-1259-1266</t>
  </si>
  <si>
    <t>ΜΑΜΜΟΥ</t>
  </si>
  <si>
    <t>ΑΗ211801</t>
  </si>
  <si>
    <t>1232-1265-1264-1263-1231-1259-1266</t>
  </si>
  <si>
    <t>ΔΟΡΔΙΟΥ</t>
  </si>
  <si>
    <t>ΑΖ198039</t>
  </si>
  <si>
    <t>966,5</t>
  </si>
  <si>
    <t>1231-1266-1262-1229-1263-1265-1259-1267-1232</t>
  </si>
  <si>
    <t>ΖΗΛΕΛΙΔΗΣ</t>
  </si>
  <si>
    <t>Χ388754</t>
  </si>
  <si>
    <t>964,5</t>
  </si>
  <si>
    <t>1258-1263-1259-1229-1262-1260-1264-1232-1265-1230-1231-1266</t>
  </si>
  <si>
    <t>ΤΖΑΓΚΛΕΛΛΗ</t>
  </si>
  <si>
    <t>ΑΕ933312</t>
  </si>
  <si>
    <t>699,6</t>
  </si>
  <si>
    <t>960,6</t>
  </si>
  <si>
    <t>1261-1262-1229-1265-1264-1231-1266-1273</t>
  </si>
  <si>
    <t>ΓΕΩΡΓΑΝΤΖΙΑ</t>
  </si>
  <si>
    <t>ΑΒ109212</t>
  </si>
  <si>
    <t>960,2</t>
  </si>
  <si>
    <t>1259-1263-1266-1231-1229-1262-1232-1264-1265</t>
  </si>
  <si>
    <t>ΝΤΟΒΟΛΗ</t>
  </si>
  <si>
    <t>ΑΗ291740</t>
  </si>
  <si>
    <t>711,7</t>
  </si>
  <si>
    <t>958,7</t>
  </si>
  <si>
    <t>1259-1263-1264-1229-1262-1265-1232-1231-1266-1260-1230-1258-1261</t>
  </si>
  <si>
    <t>ΤΑΣΟΥΛΗΣ</t>
  </si>
  <si>
    <t>ΑΒ326464</t>
  </si>
  <si>
    <t>807,4</t>
  </si>
  <si>
    <t>957,4</t>
  </si>
  <si>
    <t>ΓΑΣΤΕΡΑΤΟΣ</t>
  </si>
  <si>
    <t>Τ359002</t>
  </si>
  <si>
    <t>ΑΡΒΑΝΙΤΙΔΟΥ</t>
  </si>
  <si>
    <t>ΑΓΑΠΗ</t>
  </si>
  <si>
    <t>ΑΝ195452</t>
  </si>
  <si>
    <t>953,5</t>
  </si>
  <si>
    <t>1231-1267-1229-1232-1259-1262-1263-1264-1265-1266</t>
  </si>
  <si>
    <t>ΡΗΜΟΥ</t>
  </si>
  <si>
    <t>ΔΟΜΝΑ</t>
  </si>
  <si>
    <t>Χ378836</t>
  </si>
  <si>
    <t>953,4</t>
  </si>
  <si>
    <t>1259-1229-1262-1264-1263-1265-1232-1258-1231-1266-1230-1260-1261</t>
  </si>
  <si>
    <t>ΚΥΡΙΑΖΗΣ</t>
  </si>
  <si>
    <t>ΑΖ217341</t>
  </si>
  <si>
    <t>1230-1231-1232-1258-1259-1260-1261-1262-1263-1264-1265-1266</t>
  </si>
  <si>
    <t>ΠΑΠΙΩΤΗΣ</t>
  </si>
  <si>
    <t>Χ485070</t>
  </si>
  <si>
    <t>948,3</t>
  </si>
  <si>
    <t>1259-1262-1263-1264-1265-1266</t>
  </si>
  <si>
    <t>ΤΣΙΡΟΒΑΣΙΛΗΣ</t>
  </si>
  <si>
    <t>ΗΛΙΑΣ ΠΑΥΛΟΣ</t>
  </si>
  <si>
    <t>ΑΗ134274</t>
  </si>
  <si>
    <t>948,2</t>
  </si>
  <si>
    <t>1232-1230-1231-1258-1259-1260-1261-1262-1263-1264-1265-1266</t>
  </si>
  <si>
    <t>ΚΑΛΟΓΙΑΝΝΗ</t>
  </si>
  <si>
    <t>Χ778830</t>
  </si>
  <si>
    <t>686,4</t>
  </si>
  <si>
    <t>946,4</t>
  </si>
  <si>
    <t>1232-1259-1260-1262-1264-1265-1263-1229-1266-1231</t>
  </si>
  <si>
    <t>ΜΠΟΥΝΤΟΥΡΗΣ</t>
  </si>
  <si>
    <t>ΑΑ089243</t>
  </si>
  <si>
    <t>943,3</t>
  </si>
  <si>
    <t>1266-1259-1232</t>
  </si>
  <si>
    <t>ΗΛΕΚΤΡΙΔΟΥ</t>
  </si>
  <si>
    <t>ΑΙ322563</t>
  </si>
  <si>
    <t>941,9</t>
  </si>
  <si>
    <t>1264-1265-1262-1263-1229-1232-1259-1231-1266</t>
  </si>
  <si>
    <t>ΦΛΙΑΤΟΥΡΑ</t>
  </si>
  <si>
    <t>ΑΒ381296</t>
  </si>
  <si>
    <t>839,3</t>
  </si>
  <si>
    <t>939,3</t>
  </si>
  <si>
    <t>1232-1265-1264-1262-1231-1266-1263-1259-1229-1261-1273-1274</t>
  </si>
  <si>
    <t>ΚΟΥΤΣΗΣ</t>
  </si>
  <si>
    <t>Τ364351</t>
  </si>
  <si>
    <t>707,3</t>
  </si>
  <si>
    <t>937,3</t>
  </si>
  <si>
    <t>1263-1232-1265-1262-1264-1229-1266-1231-1259</t>
  </si>
  <si>
    <t>ΚΟΥΤΗ</t>
  </si>
  <si>
    <t>ΑΖ785647</t>
  </si>
  <si>
    <t>935,8</t>
  </si>
  <si>
    <t>1264-1260-1262-1265-1259-1263-1258-1229-1232-1266-1231-1230-1261</t>
  </si>
  <si>
    <t>ΔΑΜΑ</t>
  </si>
  <si>
    <t>ΓΕΩΡΓΙΑ ΜΑΡΙΑ</t>
  </si>
  <si>
    <t>ΑΕ719195</t>
  </si>
  <si>
    <t>935,4</t>
  </si>
  <si>
    <t>ΤΣΑΙΚΟΥ</t>
  </si>
  <si>
    <t>ΣΩΤΗΡΙΑ</t>
  </si>
  <si>
    <t>ΠΑΝΑΓΙΏΤΗΣ</t>
  </si>
  <si>
    <t>Σ781709</t>
  </si>
  <si>
    <t>934,5</t>
  </si>
  <si>
    <t>ΑΖ478326</t>
  </si>
  <si>
    <t>761,2</t>
  </si>
  <si>
    <t>933,2</t>
  </si>
  <si>
    <t>1265-1262-1273-1263-1264-1266-1274-1259</t>
  </si>
  <si>
    <t>ΑΜ421672</t>
  </si>
  <si>
    <t>672,1</t>
  </si>
  <si>
    <t>933,1</t>
  </si>
  <si>
    <t>1229-1262-1263-1231-1264-1266-1265-1259</t>
  </si>
  <si>
    <t>ΚΑΛΑΤΖΗΣ</t>
  </si>
  <si>
    <t>ΑΕ994771</t>
  </si>
  <si>
    <t>932,8</t>
  </si>
  <si>
    <t>1259-1231-1232-1262-1263-1264-1265-1266</t>
  </si>
  <si>
    <t>ΔΑΚΑ</t>
  </si>
  <si>
    <t>ΓΑΡΥΦΑΛΛΙΑ</t>
  </si>
  <si>
    <t>ΑΖ777638</t>
  </si>
  <si>
    <t>932,1</t>
  </si>
  <si>
    <t>1262-1265-1263-1264-1231-1266-1229-1259-1232-1267-1257-1261-1260-1230-1258</t>
  </si>
  <si>
    <t>ΚΟΥΤΣΟΤΟΛΗΣ</t>
  </si>
  <si>
    <t>Ρ280402</t>
  </si>
  <si>
    <t>680,9</t>
  </si>
  <si>
    <t>931,9</t>
  </si>
  <si>
    <t>1259-1264-1263-1262-1229-1232-1265-1231-1266</t>
  </si>
  <si>
    <t>ΔΕΛΧΑΝΙΔΗΣ</t>
  </si>
  <si>
    <t>ΑΖ849962</t>
  </si>
  <si>
    <t>658,9</t>
  </si>
  <si>
    <t>929,9</t>
  </si>
  <si>
    <t>1263-1265-1264-1259-1231-1229-1262-1232-1266-1261-1260-1267-1230-1258</t>
  </si>
  <si>
    <t>ΜΠΛΑΝΑΣ</t>
  </si>
  <si>
    <t>Χ937885</t>
  </si>
  <si>
    <t>929,2</t>
  </si>
  <si>
    <t>1232-1259-1231-1266-1265-1262-1263-1264-1260-1203-1230-1229-1258-1261</t>
  </si>
  <si>
    <t>ΧΑΤΖΗΤΟΥΡΝΟΥ</t>
  </si>
  <si>
    <t>ΑΒ429748</t>
  </si>
  <si>
    <t>1266-1258-1259-1265-1263-1261-1262</t>
  </si>
  <si>
    <t>ΜΠΟΥΡΔΟΥ</t>
  </si>
  <si>
    <t>ΖΩΗ</t>
  </si>
  <si>
    <t>Χ300174</t>
  </si>
  <si>
    <t>926,5</t>
  </si>
  <si>
    <t>1231-1232-1264-1262-1265-1259-1263-1266-1229-1261</t>
  </si>
  <si>
    <t>ΠΙΣΧΙΝΑΣ</t>
  </si>
  <si>
    <t>ΚΗΡΥΚΟΣ</t>
  </si>
  <si>
    <t>ΒΑΑΣΙΛΕΙΟΣ</t>
  </si>
  <si>
    <t>ΑΑ349346</t>
  </si>
  <si>
    <t>926,3</t>
  </si>
  <si>
    <t>1266-1231-1232</t>
  </si>
  <si>
    <t>ΤΣΙΚΑΛΑΚΙΣ</t>
  </si>
  <si>
    <t>ΝΙΚΟΛΑΟΣ-ΔΗΜΗΤΡΙΟΣ</t>
  </si>
  <si>
    <t>Φ253616</t>
  </si>
  <si>
    <t>926,2</t>
  </si>
  <si>
    <t>ΠΑΠΑΝΙΚΟΛΑΟΥ</t>
  </si>
  <si>
    <t>ΧΡΥΣΑ</t>
  </si>
  <si>
    <t>Σ440957</t>
  </si>
  <si>
    <t>1259-1262-1263-1229-1264-1232-1265-1266-1231</t>
  </si>
  <si>
    <t>ΡΑΖΟΥ</t>
  </si>
  <si>
    <t>Χ828832</t>
  </si>
  <si>
    <t>925,2</t>
  </si>
  <si>
    <t>ΜΗΝΑΔΑΚΗ</t>
  </si>
  <si>
    <t>Ξ940833</t>
  </si>
  <si>
    <t>ΨΑΘΑ</t>
  </si>
  <si>
    <t>Φ206284</t>
  </si>
  <si>
    <t>924,2</t>
  </si>
  <si>
    <t>1261-1229-1273-1274-1263-1264-1266-1231-1230-1260-1262-1258-1232-1259-1265-1272-1257</t>
  </si>
  <si>
    <t>ΚΑΡΑΧΑΛΙΟΣ</t>
  </si>
  <si>
    <t>ΑΒ525550</t>
  </si>
  <si>
    <t>919,7</t>
  </si>
  <si>
    <t>ΚΥΡΑΝΟΣ</t>
  </si>
  <si>
    <t>ΑΜ853228</t>
  </si>
  <si>
    <t>1259-1231-1232-1266-1229-1261-1262-1263-1264-1265</t>
  </si>
  <si>
    <t>ΔΑΜΙΑΝΙΔΗΣ</t>
  </si>
  <si>
    <t>ΠΕΤΡΟΣ-ΘΕΜΙΣΤΟΚΛΗΣ</t>
  </si>
  <si>
    <t>ΑΗ803615</t>
  </si>
  <si>
    <t>917,2</t>
  </si>
  <si>
    <t>1266-1259-1229-1263-1264-1265-1262-1232-1231-1273</t>
  </si>
  <si>
    <t>ΜΑΡΗ</t>
  </si>
  <si>
    <t>ΑΑ374347</t>
  </si>
  <si>
    <t>916,8</t>
  </si>
  <si>
    <t>ΠΑΠΑΠΟΣΤΟΛΟΥ</t>
  </si>
  <si>
    <t>Χ923598</t>
  </si>
  <si>
    <t>915,7</t>
  </si>
  <si>
    <t>1262-1260-1264-1266-1265-1263-1259</t>
  </si>
  <si>
    <t>ΤΟΣΚΑΣ</t>
  </si>
  <si>
    <t>Φ317346</t>
  </si>
  <si>
    <t>749,1</t>
  </si>
  <si>
    <t>915,1</t>
  </si>
  <si>
    <t>1263-1259-1260-1258-1264-1229-1265-1262-1232-1266-1230-1231</t>
  </si>
  <si>
    <t>ΚΕΛΕΠΟΥΡΗΣ</t>
  </si>
  <si>
    <t>Χ778824</t>
  </si>
  <si>
    <t>911,1</t>
  </si>
  <si>
    <t>1231-1266-1232-1259-1267</t>
  </si>
  <si>
    <t>ΝΤΑΛΑΦΟΥΡΑ</t>
  </si>
  <si>
    <t>ΑΖ499458</t>
  </si>
  <si>
    <t>1231-1259-1229-1263-1232-1262-1264-1265-1266-1203-1267</t>
  </si>
  <si>
    <t>ΤΑΜΤΑΜΗ</t>
  </si>
  <si>
    <t>Φ080067</t>
  </si>
  <si>
    <t>905,4</t>
  </si>
  <si>
    <t>ΡΟΓΚΑΣ</t>
  </si>
  <si>
    <t>Χ978459</t>
  </si>
  <si>
    <t>904,9</t>
  </si>
  <si>
    <t>1264-1262-1263-1259-1265-1232-1229-1231-1266-1261-1274-1273</t>
  </si>
  <si>
    <t>ΓΕΝΝΑΡΑΚΗΣ</t>
  </si>
  <si>
    <t>ΑΙ521093</t>
  </si>
  <si>
    <t>904,8</t>
  </si>
  <si>
    <t>ΚΑΝΑΡΗΣ</t>
  </si>
  <si>
    <t>ΑΒ782799</t>
  </si>
  <si>
    <t>1231-1232-1259-1261-1262-1263-1264-1265-1266</t>
  </si>
  <si>
    <t>ΚΑΤΣΕΛΑΣ</t>
  </si>
  <si>
    <t>Χ894065</t>
  </si>
  <si>
    <t>900,8</t>
  </si>
  <si>
    <t>1259-1263-1264-1262-1265-1232-1258-1231-1266</t>
  </si>
  <si>
    <t>ΚΑΛΟΓΗΡΟΥ</t>
  </si>
  <si>
    <t>ΑΕ730454</t>
  </si>
  <si>
    <t>632,5</t>
  </si>
  <si>
    <t>898,5</t>
  </si>
  <si>
    <t>ΑΛΒΑΝΟΣ</t>
  </si>
  <si>
    <t>ΑΧΙΛΛΕΥΣ</t>
  </si>
  <si>
    <t>ΑΚ3948967</t>
  </si>
  <si>
    <t>1263-1262-1267-1259-1266</t>
  </si>
  <si>
    <t>ΗΓΟΥΜΕΝΟΥ</t>
  </si>
  <si>
    <t>ΑΙ256484</t>
  </si>
  <si>
    <t>896,4</t>
  </si>
  <si>
    <t>1262-1263-1265-1264-1259-1229-1231-1266-1267-1232-1260-1203-1230-1258</t>
  </si>
  <si>
    <t>ΣΚΑΡΒΕΛΑΚΗΣ</t>
  </si>
  <si>
    <t>ΜΑΝΟΛΗΣ</t>
  </si>
  <si>
    <t>ΑΗ466330</t>
  </si>
  <si>
    <t>895,8</t>
  </si>
  <si>
    <t>1266-1231-1230-1229-1267-1264-1262-1263-1260-1259-1261-1258-1257-1232-1203-1274-1273-1272</t>
  </si>
  <si>
    <t>Καμίτσα</t>
  </si>
  <si>
    <t>Παναγιώτα</t>
  </si>
  <si>
    <t>Χ299308</t>
  </si>
  <si>
    <t>893,1</t>
  </si>
  <si>
    <t>1232-1231-1266-1229-1259-1262-1263-1264-1265</t>
  </si>
  <si>
    <t>ΖΟΥΠΙΝΑ</t>
  </si>
  <si>
    <t>ΑΛΙΚΗ ΕΥΦΡΟΣΥΝΗ</t>
  </si>
  <si>
    <t>ΑΗ217931</t>
  </si>
  <si>
    <t>750,2</t>
  </si>
  <si>
    <t>892,2</t>
  </si>
  <si>
    <t>1232-1262-1264-1265-1229-1259-1231-1266-1263</t>
  </si>
  <si>
    <t>ΠΑΙΝΕΣΗ</t>
  </si>
  <si>
    <t>ΑΕ253600</t>
  </si>
  <si>
    <t>890,8</t>
  </si>
  <si>
    <t>1265-1262-1232-1264-1263-1229-1259-1231-1266-1261</t>
  </si>
  <si>
    <t>ΚΕΦΑΛΑ</t>
  </si>
  <si>
    <t>Χ780862</t>
  </si>
  <si>
    <t>888,1</t>
  </si>
  <si>
    <t>1232-1265-1264-1229-1259-1230-1262-1263-1266</t>
  </si>
  <si>
    <t>ΑΒ776638</t>
  </si>
  <si>
    <t>887,9</t>
  </si>
  <si>
    <t>1232-1260-1262-1264-1265-1263-1259-1266-1258-1230-1231-1229-1267-1272-1273-1274-1257-1227</t>
  </si>
  <si>
    <t>ΒΟΓΙΑΤΖΑΚΗΣ</t>
  </si>
  <si>
    <t>ΑΝ457947</t>
  </si>
  <si>
    <t>887,6</t>
  </si>
  <si>
    <t>ΓΚΙΟΚΑ</t>
  </si>
  <si>
    <t>Χ365585</t>
  </si>
  <si>
    <t>885,5</t>
  </si>
  <si>
    <t>1259-1231-1264-1232-1262-1265-1263-1229-1266-1267</t>
  </si>
  <si>
    <t>ΣΗΜΑΝΤΗΡΑΚΗ</t>
  </si>
  <si>
    <t>ΜΑΡΙΝΑ</t>
  </si>
  <si>
    <t>ΑΗ566720</t>
  </si>
  <si>
    <t>883,7</t>
  </si>
  <si>
    <t>1230-1231-1266-1265-1229-1232-1264-1262-1260-1259-1263-1258-1267</t>
  </si>
  <si>
    <t>ΠΙΤΣΙΔΗΜΟΣ</t>
  </si>
  <si>
    <t>ΠΡΟΚΟΠΙΟΣ</t>
  </si>
  <si>
    <t>Π861928</t>
  </si>
  <si>
    <t>1232-1259-1231-1266-1265</t>
  </si>
  <si>
    <t>ΓΚΟΡΟΓΙΑ</t>
  </si>
  <si>
    <t>ΑΗ587289</t>
  </si>
  <si>
    <t>811,8</t>
  </si>
  <si>
    <t>882,8</t>
  </si>
  <si>
    <t>1265-1232-1231-1264-1262-1266</t>
  </si>
  <si>
    <t xml:space="preserve">ΑΛΕΙΦΕΡΗ </t>
  </si>
  <si>
    <t xml:space="preserve">ΑΛΙΚΗ </t>
  </si>
  <si>
    <t>ΑΑ426056</t>
  </si>
  <si>
    <t>1230-1266-1232-1262-1265-1264-1263-1259-1229</t>
  </si>
  <si>
    <t>ΚΟΥΤΣΩΝΑΣ</t>
  </si>
  <si>
    <t>ΑΝ179000</t>
  </si>
  <si>
    <t>881,4</t>
  </si>
  <si>
    <t>1266-1231-1232-1264-1267-1274-1273-1229-1259-1257-1263-1262-1265</t>
  </si>
  <si>
    <t>ΜΟΥΣΟΥΛΗΣ</t>
  </si>
  <si>
    <t>ΑΗ284168</t>
  </si>
  <si>
    <t>880,4</t>
  </si>
  <si>
    <t>1231-1232-1259-1266</t>
  </si>
  <si>
    <t>ΒΑΝΤΣΙΩΤΗΣ</t>
  </si>
  <si>
    <t>Χ892380</t>
  </si>
  <si>
    <t>879,7</t>
  </si>
  <si>
    <t>1259-1262-1263-1264-1265-1229-1266-1231-1230</t>
  </si>
  <si>
    <t>ΦΙΤΣΙΟΥ</t>
  </si>
  <si>
    <t>ΑΒ855885</t>
  </si>
  <si>
    <t>651,2</t>
  </si>
  <si>
    <t>872,2</t>
  </si>
  <si>
    <t>ΠΑΠΑΔΟΠΟΥΛΟΥ</t>
  </si>
  <si>
    <t>ΑΒΡΑΑΜ</t>
  </si>
  <si>
    <t>ΑΒ115607</t>
  </si>
  <si>
    <t>872,1</t>
  </si>
  <si>
    <t>1263-1259-1264-1262-1266-1265-1231-1232-1267</t>
  </si>
  <si>
    <t>ΣΙΔΗΡΟΠΟΥΛΟΥ</t>
  </si>
  <si>
    <t>ΑΑ060324</t>
  </si>
  <si>
    <t>ΑΝΑΓΝΩΣΤΟΠΟΥΛΟΥ</t>
  </si>
  <si>
    <t>Σ809663</t>
  </si>
  <si>
    <t>871,9</t>
  </si>
  <si>
    <t>1264-1229-1273-1259-1263-1265-1257-1262-1232-1231-1266-1260-1230</t>
  </si>
  <si>
    <t>ΛΥΜΠΕΡΑΚΗ</t>
  </si>
  <si>
    <t>ΕΥΗ</t>
  </si>
  <si>
    <t>ΑΖ878063</t>
  </si>
  <si>
    <t>1229-1262-1264-1258-1261-1260-1259-1263-1265-1230-1266</t>
  </si>
  <si>
    <t>ΚΙΤΣΙΟΣ</t>
  </si>
  <si>
    <t>Τ071502</t>
  </si>
  <si>
    <t>832,7</t>
  </si>
  <si>
    <t>862,7</t>
  </si>
  <si>
    <t>1227-1267-1229-1232-1231-1263-1264-1262-1265-1259-1266</t>
  </si>
  <si>
    <t>ΜΑΥΡΙΔΟΥ</t>
  </si>
  <si>
    <t>Χ254322</t>
  </si>
  <si>
    <t>1267-1262-1229-1231-1266-1263</t>
  </si>
  <si>
    <t>ΒΑΦΟΠΟΥΛΟΥ</t>
  </si>
  <si>
    <t>ΣΤΕΛΛΙΟΣ</t>
  </si>
  <si>
    <t>Χ494551</t>
  </si>
  <si>
    <t>ΤΕΤΡΑΔΗ</t>
  </si>
  <si>
    <t>ΑΚ775174</t>
  </si>
  <si>
    <t>790,9</t>
  </si>
  <si>
    <t>860,9</t>
  </si>
  <si>
    <t>1262-1265-1264-1263-1232-1229-1266-1231-1259</t>
  </si>
  <si>
    <t>ΣΤΡΑΒΟΔΗΜΟΥ</t>
  </si>
  <si>
    <t>ΑΒ568513</t>
  </si>
  <si>
    <t>1232-1262-1264-1266</t>
  </si>
  <si>
    <t>ΝΙΚΟΛΑΚΑΚΗΣ</t>
  </si>
  <si>
    <t>ΑΑ492119</t>
  </si>
  <si>
    <t>856,9</t>
  </si>
  <si>
    <t>1231-1230-1266-1265-1229-1232-1259-1258-1260-1264-1262-1261-1263</t>
  </si>
  <si>
    <t>ΗΛΙΟΠΟΥΛΟΥ</t>
  </si>
  <si>
    <t>ΧΡΥΣΑΦΩ</t>
  </si>
  <si>
    <t>ΑΝ242365</t>
  </si>
  <si>
    <t>853,2</t>
  </si>
  <si>
    <t>1232-1262-1265-1260-1259-1229-1263-1264-1266-1231-1267-1203</t>
  </si>
  <si>
    <t>ΧΟΥΝΟΣ</t>
  </si>
  <si>
    <t>ΑΗ273885</t>
  </si>
  <si>
    <t>852,4</t>
  </si>
  <si>
    <t>1264-1262-1266-1263-1265</t>
  </si>
  <si>
    <t>ΚΕΝΤΕΠΟΖΙΔΗΣ</t>
  </si>
  <si>
    <t>ΑΗ791449</t>
  </si>
  <si>
    <t>851,6</t>
  </si>
  <si>
    <t>ΜΠΑΛΙΟΥΣΚΑΣ</t>
  </si>
  <si>
    <t>ΑΙ223558</t>
  </si>
  <si>
    <t>1232-1231-1259-1261-1262-1263-1264-1265-1266-1229</t>
  </si>
  <si>
    <t>ΓΕΩΡΓΙΑΔΟΥ</t>
  </si>
  <si>
    <t>ΑΙ875284</t>
  </si>
  <si>
    <t>850,7</t>
  </si>
  <si>
    <t>1264-1231-1266-1262-1229-1263-1259-1232-1265-1273-1261-1274-1257-1267</t>
  </si>
  <si>
    <t>ΤΣΑΜΗ</t>
  </si>
  <si>
    <t>Φ451569</t>
  </si>
  <si>
    <t>847,6</t>
  </si>
  <si>
    <t>1231-1232-1266-1229-1273-1274-1262-1263-1264-1265-1259-1261</t>
  </si>
  <si>
    <t>ΜΟΛΟΧΙΔΟΥ</t>
  </si>
  <si>
    <t>ΑΕ838838</t>
  </si>
  <si>
    <t>847,5</t>
  </si>
  <si>
    <t>1263-1262-1267-1229-1273-1274-1257-1259-1265-1264-1266-1231-1232</t>
  </si>
  <si>
    <t>ΠΑΠΑΔΑΚΗΣ</t>
  </si>
  <si>
    <t>ΑΙ956534</t>
  </si>
  <si>
    <t>657,8</t>
  </si>
  <si>
    <t>846,8</t>
  </si>
  <si>
    <t>1266-1265-1264-1260-1258-1259-1263</t>
  </si>
  <si>
    <t>ΑΒ163347</t>
  </si>
  <si>
    <t>846,2</t>
  </si>
  <si>
    <t>1267-1262-1229-1263-1266-1265</t>
  </si>
  <si>
    <t>ΚΕΜΟΥ</t>
  </si>
  <si>
    <t>ΕΥΑΓΓΕΛΗ</t>
  </si>
  <si>
    <t>ΕΥΘΗΜΙΟΣ</t>
  </si>
  <si>
    <t>ΑΒ843804</t>
  </si>
  <si>
    <t>844,8</t>
  </si>
  <si>
    <t>1264-1260-1262-1231-1230-1266-1232-1274-1273-1229</t>
  </si>
  <si>
    <t>ΜΙΧΑΛΑΚΗΣ</t>
  </si>
  <si>
    <t>Σ985139</t>
  </si>
  <si>
    <t>842,9</t>
  </si>
  <si>
    <t>1265-1264-1262-1260-1263-1259-1258-1266-1261</t>
  </si>
  <si>
    <t>ΔΑΣΚΑΛΑΚΗ</t>
  </si>
  <si>
    <t>ΑΑ463994</t>
  </si>
  <si>
    <t>842,6</t>
  </si>
  <si>
    <t>1231-1266-1265-1262</t>
  </si>
  <si>
    <t>ΜΕΛΠΟΜΕΝΗ</t>
  </si>
  <si>
    <t>ΑΒ454692</t>
  </si>
  <si>
    <t>664,4</t>
  </si>
  <si>
    <t>842,4</t>
  </si>
  <si>
    <t>1258-1232-1266-1231</t>
  </si>
  <si>
    <t>ΘΕΟΔΩΡΟΠΟΥΛΟΣ</t>
  </si>
  <si>
    <t>ΑΝ240410</t>
  </si>
  <si>
    <t>841,5</t>
  </si>
  <si>
    <t>1232-1231-1266-1259-1274-1267</t>
  </si>
  <si>
    <t>ΚΑΤΣΙΑΚΟΣ</t>
  </si>
  <si>
    <t>Τ477861</t>
  </si>
  <si>
    <t>841,4</t>
  </si>
  <si>
    <t>1232-1259-1267-1231-1266</t>
  </si>
  <si>
    <t>ΣΑΜΙΟΣ</t>
  </si>
  <si>
    <t>ΑΖ974910</t>
  </si>
  <si>
    <t>809,6</t>
  </si>
  <si>
    <t>839,6</t>
  </si>
  <si>
    <t>1231-1266-1262-1259-1232</t>
  </si>
  <si>
    <t>ΜΗΛΙΩΝΗ</t>
  </si>
  <si>
    <t>ΑΖ764176</t>
  </si>
  <si>
    <t>839,5</t>
  </si>
  <si>
    <t>1262-1263-1264-1266-1230-1231-1232</t>
  </si>
  <si>
    <t>ΜΠΛΑΧΑΒΑ</t>
  </si>
  <si>
    <t>ΑΚ984154</t>
  </si>
  <si>
    <t>718,3</t>
  </si>
  <si>
    <t>1259-1263-1229-1264-1265-1232-1262-1231-1266-1260</t>
  </si>
  <si>
    <t>ΔΙΝΟΠΟΥΛΟΥ</t>
  </si>
  <si>
    <t>BAIA</t>
  </si>
  <si>
    <t>ΑΗ836420</t>
  </si>
  <si>
    <t>838,6</t>
  </si>
  <si>
    <t>1263-1259-1262-1229-1264-1265-1232-1231-1266-1261</t>
  </si>
  <si>
    <t>ΜΥΛΩΖΗΣ</t>
  </si>
  <si>
    <t>ΑΖ787914</t>
  </si>
  <si>
    <t>838,5</t>
  </si>
  <si>
    <t>1259-1262-1263-1264-1229-1265-1232-1231-1266</t>
  </si>
  <si>
    <t>ΣΤΑΜΠΟΛΙΔΟΥ</t>
  </si>
  <si>
    <t>ΑΖ826665</t>
  </si>
  <si>
    <t>837,6</t>
  </si>
  <si>
    <t>1259-1263-1262-1229-1264-1265-1232-1266-1231</t>
  </si>
  <si>
    <t>ΤΣΑΜΠΗ</t>
  </si>
  <si>
    <t>Χ092215</t>
  </si>
  <si>
    <t>836,4</t>
  </si>
  <si>
    <t>1231-1266-1265-1262-1264-1263-1229-1259-1232</t>
  </si>
  <si>
    <t>ΜΕΛΙΣΣΟΣ</t>
  </si>
  <si>
    <t>ΑΖ784965</t>
  </si>
  <si>
    <t>834,7</t>
  </si>
  <si>
    <t>1262-1264-1266-1265-1267-1231-1232-1229-1259-1263-1230-1260</t>
  </si>
  <si>
    <t>ΤΣΙΓΚΑ</t>
  </si>
  <si>
    <t>ΑΒ460629</t>
  </si>
  <si>
    <t>834,4</t>
  </si>
  <si>
    <t>1229-1260-1266-1231-1262-1264-1259-1263-1265-1232</t>
  </si>
  <si>
    <t>ΑΑ 385343</t>
  </si>
  <si>
    <t>834,3</t>
  </si>
  <si>
    <t>ΚΑΡΑΒΑ</t>
  </si>
  <si>
    <t>ΑΕ984909</t>
  </si>
  <si>
    <t>684,2</t>
  </si>
  <si>
    <t>833,2</t>
  </si>
  <si>
    <t>1265-1262-1232-1264-1263-1259-1229-1266-1231</t>
  </si>
  <si>
    <t>ΠΑΠΑΔΑΤΟΥ</t>
  </si>
  <si>
    <t>ΑΕ717477</t>
  </si>
  <si>
    <t>831,3</t>
  </si>
  <si>
    <t>1232-1264-1262-1265-1229-1259-1231-1266-1263</t>
  </si>
  <si>
    <t>ΚΑΡΑΤΑΣΟΥ</t>
  </si>
  <si>
    <t>Χ790842</t>
  </si>
  <si>
    <t>830,8</t>
  </si>
  <si>
    <t>1266-1231-1265-1264-1262-1229-1232-1259-1263</t>
  </si>
  <si>
    <t>ΜΑΡΚΟΥΛΑΚΗ</t>
  </si>
  <si>
    <t>ΑΙ948647</t>
  </si>
  <si>
    <t>ΑΒ372243</t>
  </si>
  <si>
    <t>829,8</t>
  </si>
  <si>
    <t>1261-1266-1231-1232-1262-1263-1265-1229-1264</t>
  </si>
  <si>
    <t>ΤΕΝΤΟΛΟΥΡΗ</t>
  </si>
  <si>
    <t>ΔΑΦΝΗ</t>
  </si>
  <si>
    <t>ΑΚ976537</t>
  </si>
  <si>
    <t>829,7</t>
  </si>
  <si>
    <t>1264-1262-1267-1265-1257-1231-1263-1266-1229-1232-1259</t>
  </si>
  <si>
    <t>Θεοδωρη</t>
  </si>
  <si>
    <t>Χριστινα</t>
  </si>
  <si>
    <t>Ιωάννης</t>
  </si>
  <si>
    <t>ΑΜ348262</t>
  </si>
  <si>
    <t>663,3</t>
  </si>
  <si>
    <t>826,3</t>
  </si>
  <si>
    <t>1229-1232-1258-1259-1264-1260-1265-1262-1263-1266-1231</t>
  </si>
  <si>
    <t>ΣΑΚΚΟΣ</t>
  </si>
  <si>
    <t>ΓΙΩΡΓΟΣ</t>
  </si>
  <si>
    <t>ΑΑ869438</t>
  </si>
  <si>
    <t>1259-1231-1232-1266-1267-1274-1229-1262-1263-1264-1265-1230-1257-1258-1261-1272-1273-1260</t>
  </si>
  <si>
    <t>ΔΡΙΒΑ</t>
  </si>
  <si>
    <t>ΧΡΙΣΤΟΔΟΥΛΟΣ</t>
  </si>
  <si>
    <t>ΑΒ421154</t>
  </si>
  <si>
    <t>824,6</t>
  </si>
  <si>
    <t>1262-1264-1263-1265-1259-1267-1229-1232-1231-1266-1261</t>
  </si>
  <si>
    <t>ΤΣΙΤΟΓΛΟΥ</t>
  </si>
  <si>
    <t>ΑΘΑΝΑΣΙΟΣ ΙΩΑΝ</t>
  </si>
  <si>
    <t>ΑΗ287611</t>
  </si>
  <si>
    <t>823,8</t>
  </si>
  <si>
    <t>1264-1262-1232-1265-1259-1266-1229-1231-1263</t>
  </si>
  <si>
    <t>ΜΙΣΥΡΛΑΚΗ</t>
  </si>
  <si>
    <t>Χ347703</t>
  </si>
  <si>
    <t>1266-1231-1259-1232</t>
  </si>
  <si>
    <t>ΙΟΡΔΑΝΙΔΗΣ</t>
  </si>
  <si>
    <t>ΕΥΣΤΑΘΙΟΣ</t>
  </si>
  <si>
    <t>ΑΗ875744</t>
  </si>
  <si>
    <t>820,9</t>
  </si>
  <si>
    <t>1273-1229-1259-1263-1267-1264-1265-1262-1257-1232-1231-1266-1274-1272</t>
  </si>
  <si>
    <t>ΠΟΥΤΑΧΙΔΗΣ</t>
  </si>
  <si>
    <t>ΑΧΙΛΛΕΑΣ</t>
  </si>
  <si>
    <t>ΑΝΑΤΟΛΙΣ</t>
  </si>
  <si>
    <t>ΑΝ346789</t>
  </si>
  <si>
    <t>1259-1231-1261-1265-1232-1263-1266-1264-1262-1229</t>
  </si>
  <si>
    <t>ΝΤΟΒΑ</t>
  </si>
  <si>
    <t>Φ260081</t>
  </si>
  <si>
    <t>817,9</t>
  </si>
  <si>
    <t>1264-1263-1232-1262-1229-1259-1265-1231-1266</t>
  </si>
  <si>
    <t>ΑΝΔΡΟΥΛΑΚΗ</t>
  </si>
  <si>
    <t>ΕΥΠΡΑΞΙΑ</t>
  </si>
  <si>
    <t>ΑΗ455523</t>
  </si>
  <si>
    <t>740,3</t>
  </si>
  <si>
    <t>817,3</t>
  </si>
  <si>
    <t>ΚΟΥΤΣΑΦΤΑΚΙΣ</t>
  </si>
  <si>
    <t>ΑΖ128385</t>
  </si>
  <si>
    <t>815,8</t>
  </si>
  <si>
    <t>ΤΡΙΑΝΤΑΦΥΛΛΟΥ</t>
  </si>
  <si>
    <t>ΘΕΟΔΩΡΑ</t>
  </si>
  <si>
    <t>ΑΕ042424</t>
  </si>
  <si>
    <t>812,6</t>
  </si>
  <si>
    <t>1266-1231-1264-1262-1232-1229-1265-1263-1259-1261</t>
  </si>
  <si>
    <t>ΔΟΜΑΚΙΝΗ</t>
  </si>
  <si>
    <t>ΑΚ858456</t>
  </si>
  <si>
    <t>685,3</t>
  </si>
  <si>
    <t>811,3</t>
  </si>
  <si>
    <t>1231-1266-1230</t>
  </si>
  <si>
    <t>ΧΑΝΤΑΒΑΡΙΔΟΥ</t>
  </si>
  <si>
    <t>ΣΩΚΡΑΤΗΣ</t>
  </si>
  <si>
    <t>ΑΙ324191</t>
  </si>
  <si>
    <t>1259-1263-1229-1265-1264-1262-1231-1266-1232</t>
  </si>
  <si>
    <t>ΜΠΕΡΜΠΕΡΙΔΟΥ</t>
  </si>
  <si>
    <t>ΕΜΜΑΝΟΥΕΛΑ ΧΡΙΣΤΙΝΑ</t>
  </si>
  <si>
    <t>ΑΒ122985</t>
  </si>
  <si>
    <t>810,4</t>
  </si>
  <si>
    <t>1229-1263-1259-1262-1264-1265-1232-1231-1266-1261-1267</t>
  </si>
  <si>
    <t>ΤΕΛΛΙΟΣ</t>
  </si>
  <si>
    <t>ΑΖ273117</t>
  </si>
  <si>
    <t>810,1</t>
  </si>
  <si>
    <t>1264-1262-1259-1263-1229-1265-1232-1267-1231-1266</t>
  </si>
  <si>
    <t>ΚΥΡΓΙΑΝΝΑΚΗ</t>
  </si>
  <si>
    <t>ΒΙΟΛΕΤΤΑ</t>
  </si>
  <si>
    <t>ΑΖ111437</t>
  </si>
  <si>
    <t>805,9</t>
  </si>
  <si>
    <t>1231-1266-1233-1232-1257-1265-1262-1264-1263-1273-1259-1229-1267-1274-1261</t>
  </si>
  <si>
    <t>ΜΑΡΚΟΥΤΣΑΚΗ</t>
  </si>
  <si>
    <t>ΑΜ473407</t>
  </si>
  <si>
    <t>804,4</t>
  </si>
  <si>
    <t>1231-1266-1265-1264-1262-1263-1232-1259-1229-1273-1274-1267</t>
  </si>
  <si>
    <t>ΒΕΔΟΥΡΑ</t>
  </si>
  <si>
    <t>ΑΖ394727</t>
  </si>
  <si>
    <t>1259-1266-1231-1261-1229-1258-1262-1263-1264-1265-1260-1230</t>
  </si>
  <si>
    <t>ΛΑΛΟΣ</t>
  </si>
  <si>
    <t>ΑΚ983061</t>
  </si>
  <si>
    <t>1259-1260-1261-1258-1263-1264-1262-1265-1266-1229-1232-1230-1231</t>
  </si>
  <si>
    <t>ΜΑΚΟΥΛΗ</t>
  </si>
  <si>
    <t>ΦΙΛΙΠΠΟΣ</t>
  </si>
  <si>
    <t>Χ845167</t>
  </si>
  <si>
    <t>802,6</t>
  </si>
  <si>
    <t>1231-1230-1266-1262-1260-1263-1229-1259-1258-1264-1232-1265-1261</t>
  </si>
  <si>
    <t>ΛΙΒΑ</t>
  </si>
  <si>
    <t>ΦΡΕΙΔΕΡΙΚΗ</t>
  </si>
  <si>
    <t>ΑΙ436301</t>
  </si>
  <si>
    <t>ΛΑΙΟΣ</t>
  </si>
  <si>
    <t>ΑΗ203534</t>
  </si>
  <si>
    <t>801,9</t>
  </si>
  <si>
    <t>ΜΠΟΥΝΤΗ</t>
  </si>
  <si>
    <t>ΑΒ965538</t>
  </si>
  <si>
    <t>801,1</t>
  </si>
  <si>
    <t>1266-1231-1265-1264-1263-1262-1259-1229-1232-1230-1261-1258-1272-1273-1274</t>
  </si>
  <si>
    <t>ΦΩΛΙΝΑΣ</t>
  </si>
  <si>
    <t>ΑΖ298830</t>
  </si>
  <si>
    <t>ΚΟΥΤΟΥΛΟΓΕΝΗΣ</t>
  </si>
  <si>
    <t>ΑΒ830619</t>
  </si>
  <si>
    <t>768,9</t>
  </si>
  <si>
    <t>798,9</t>
  </si>
  <si>
    <t>ΦΙΛΙΠΠΟΥ</t>
  </si>
  <si>
    <t>1264-1260-1262-1265-1258-1259-1263-1266</t>
  </si>
  <si>
    <t>Φ474740</t>
  </si>
  <si>
    <t>1259-1231-1266-1232</t>
  </si>
  <si>
    <t>ΚΥΠΡΙΩΤΑΚΗ</t>
  </si>
  <si>
    <t>ΕΥΡΥΔΙΚΗ</t>
  </si>
  <si>
    <t>ΑΒ181848</t>
  </si>
  <si>
    <t>793,4</t>
  </si>
  <si>
    <t>ΚΟΝΤΖΕΔΑΚΗΣ</t>
  </si>
  <si>
    <t>ΑΗ958783</t>
  </si>
  <si>
    <t>792,7</t>
  </si>
  <si>
    <t>ΚΑΝΑΚΗΣ</t>
  </si>
  <si>
    <t>ΑΝ463185</t>
  </si>
  <si>
    <t>792,3</t>
  </si>
  <si>
    <t>1266-1231-1229-1232-1259-1262-1263-1264-1265-1273-1274</t>
  </si>
  <si>
    <t>ΚΑΚΙΑΣ</t>
  </si>
  <si>
    <t>ΑΒ425097</t>
  </si>
  <si>
    <t>791,7</t>
  </si>
  <si>
    <t>1264-1262-1265-1263-1259-1232-1229-1266-1231</t>
  </si>
  <si>
    <t>ΚΑΚΑΦΩΝΗΣ</t>
  </si>
  <si>
    <t>ΑΖ210914</t>
  </si>
  <si>
    <t>789,2</t>
  </si>
  <si>
    <t>1229-1230-1231-1232-1258-1266-1265-1264-1263-1262-1261</t>
  </si>
  <si>
    <t>ΤΣΙΡΟΓΙΑΝΝΗΣ</t>
  </si>
  <si>
    <t>ΑΙ370102</t>
  </si>
  <si>
    <t>788,8</t>
  </si>
  <si>
    <t>1230-1231-1266-1260-1262-1259-1229-1273-1263-1264-1265-1257-1232-1274-1258-1272-1261</t>
  </si>
  <si>
    <t>Δραμηλάρη</t>
  </si>
  <si>
    <t>Ελισάβετ</t>
  </si>
  <si>
    <t>ΙΩΣΗΦ</t>
  </si>
  <si>
    <t>ΑΙ370493</t>
  </si>
  <si>
    <t>757,9</t>
  </si>
  <si>
    <t>787,9</t>
  </si>
  <si>
    <t>ΓΚΡΙΔΑΚΗ</t>
  </si>
  <si>
    <t>ΑΙ976035</t>
  </si>
  <si>
    <t>ΝΤΙΟΥΔΗ</t>
  </si>
  <si>
    <t>ΑΒ148054</t>
  </si>
  <si>
    <t>1267-1259-1263-1262-1229-1264-1265-1232-1231-1266</t>
  </si>
  <si>
    <t>ΜΠΑΒΕΤΣΙΑ</t>
  </si>
  <si>
    <t>ΛΑΜΡΠΙΝΗ</t>
  </si>
  <si>
    <t>Χ795563</t>
  </si>
  <si>
    <t>786,4</t>
  </si>
  <si>
    <t>ΑΣΠΡΟΓΕΝΙΔΗ</t>
  </si>
  <si>
    <t>ΑΖ605304</t>
  </si>
  <si>
    <t>785,8</t>
  </si>
  <si>
    <t>1265-1262-1232-1231-1266-1263-1259-1229-1264-1258</t>
  </si>
  <si>
    <t>ΚΟΣΜΙΔΗΣ</t>
  </si>
  <si>
    <t>ΑΖ290007</t>
  </si>
  <si>
    <t>Λιόντας</t>
  </si>
  <si>
    <t xml:space="preserve">Γεώργιος </t>
  </si>
  <si>
    <t xml:space="preserve">Αθανάσιος </t>
  </si>
  <si>
    <t>ΑΗ764715</t>
  </si>
  <si>
    <t>1260-1262-1264-1263-1259-1265-1232-1229-1266-1231-1230-1261</t>
  </si>
  <si>
    <t>ΑΝΤΑΜΗΣ ΑΝΑΣΤΑΣΙΟΥ</t>
  </si>
  <si>
    <t>Χ431792</t>
  </si>
  <si>
    <t>783,9</t>
  </si>
  <si>
    <t>1262-1260-1229-1230-1231-1232-1258-1259-1263-1264-1265-1266-1272</t>
  </si>
  <si>
    <t>ΣΚΑΡΛΗ</t>
  </si>
  <si>
    <t>ΑΜ288305</t>
  </si>
  <si>
    <t>723,8</t>
  </si>
  <si>
    <t>783,8</t>
  </si>
  <si>
    <t>1263-1262-1231-1229-1266-1259-1264-1265-1232</t>
  </si>
  <si>
    <t>ΚΑΝΙΟΥΡΑ</t>
  </si>
  <si>
    <t>ΓΡΑΜΜΑΤΙΑ</t>
  </si>
  <si>
    <t>ΑΖ781248</t>
  </si>
  <si>
    <t>783,7</t>
  </si>
  <si>
    <t>1264-1260-1262-1263-1259-1266-1261-1229-1232-1230-1231-1258</t>
  </si>
  <si>
    <t>ΠΡΑΠΠΑ</t>
  </si>
  <si>
    <t>Τ264544</t>
  </si>
  <si>
    <t>781,3</t>
  </si>
  <si>
    <t>1232-1259-1262-1263-1264-1265-1266</t>
  </si>
  <si>
    <t>ΛΑΔΑΚΗΣ</t>
  </si>
  <si>
    <t>ΑΒ974397</t>
  </si>
  <si>
    <t>780,6</t>
  </si>
  <si>
    <t>1231-1266-1263</t>
  </si>
  <si>
    <t>ΘΑΝΑΣΗ</t>
  </si>
  <si>
    <t>ΕΥΣΤΑΘΙΑ</t>
  </si>
  <si>
    <t>ΑΕ255458</t>
  </si>
  <si>
    <t>779,5</t>
  </si>
  <si>
    <t>1264-1262-1265-1259-1232-1263-1229-1231-1266</t>
  </si>
  <si>
    <t>ΤΡΟΥΛΙΝΟΥ</t>
  </si>
  <si>
    <t>ΑΡΤΕΜΙΣ</t>
  </si>
  <si>
    <t>ΑΑ369489</t>
  </si>
  <si>
    <t>ΓΡΗΓΟΡΙΑΔΗΣ</t>
  </si>
  <si>
    <t>ΑΕ335090</t>
  </si>
  <si>
    <t>778,4</t>
  </si>
  <si>
    <t>1259-1229-1231-1232-1263-1264-1265-1266-1261-1258</t>
  </si>
  <si>
    <t>ΣΩΤΗΡΧΟΥ</t>
  </si>
  <si>
    <t>ΤΑΞΙΑΡΧΗΣ</t>
  </si>
  <si>
    <t>ΑΗ480771</t>
  </si>
  <si>
    <t>1267-1231-1232-1259-1266-1274</t>
  </si>
  <si>
    <t>ΔΗΜΑΚΗ</t>
  </si>
  <si>
    <t>Χ793428</t>
  </si>
  <si>
    <t>1231-1229-1232-1257-1259-1260-1262-1263-1264-1265-1266-1273-1258-1261-1230-1272-1274-1203</t>
  </si>
  <si>
    <t>ΙΣΚΑΦ</t>
  </si>
  <si>
    <t>ΜΑΡΓΑΡΙΤΑ ΜΑΡΙΑ</t>
  </si>
  <si>
    <t>ΑΚ315739</t>
  </si>
  <si>
    <t>777,3</t>
  </si>
  <si>
    <t>1229-1263-1259-1262-1264-1265-1232-1231-1266</t>
  </si>
  <si>
    <t>Χ894936</t>
  </si>
  <si>
    <t>776,9</t>
  </si>
  <si>
    <t>1259-1263-1229-1264-1262-1232-1265-1266-1231</t>
  </si>
  <si>
    <t>ΘΕΟΔΩΡΙΔΗΣ</t>
  </si>
  <si>
    <t>ΧΑΡΑΛAΜΠΟΣ</t>
  </si>
  <si>
    <t>Σ346527</t>
  </si>
  <si>
    <t>775,8</t>
  </si>
  <si>
    <t>1267-1263-1262-1259-1264-1229-1232-1265-1231-1266</t>
  </si>
  <si>
    <t>ΑΜΑΞΟΠΟΥΛΟΥ</t>
  </si>
  <si>
    <t>ΑΖ374296</t>
  </si>
  <si>
    <t>1263-1229-1259-1262-1264-1265-1231-1232-1266</t>
  </si>
  <si>
    <t>ΤΣΑΜΠΑΛΑ</t>
  </si>
  <si>
    <t>Φ469536</t>
  </si>
  <si>
    <t>775,2</t>
  </si>
  <si>
    <t>1259-1263-1229-1262-1264-1231-1265-1232-1266-1267</t>
  </si>
  <si>
    <t>ΤΖΕΗΣ</t>
  </si>
  <si>
    <t>ΓΕΡΑΣΙΜΟΣ</t>
  </si>
  <si>
    <t>ΑΜ215000</t>
  </si>
  <si>
    <t>1231-1259-1232-1262-1263-1264-1265-1266</t>
  </si>
  <si>
    <t>ΓΕΩΡΓΑΚΗ</t>
  </si>
  <si>
    <t>ΜΑΡΙΑ-ΑΝΝΑ</t>
  </si>
  <si>
    <t>ΑΒ420150</t>
  </si>
  <si>
    <t>744,7</t>
  </si>
  <si>
    <t>774,7</t>
  </si>
  <si>
    <t>ΜΠΑΡΚΑ</t>
  </si>
  <si>
    <t>ΑΖ247639</t>
  </si>
  <si>
    <t>1230-1231-1259-1263-1265-1266-1264</t>
  </si>
  <si>
    <t>ΚΟΛΟΒΟΣ</t>
  </si>
  <si>
    <t>ΑΡΤΕΜΙΟΣ</t>
  </si>
  <si>
    <t>ΑΜ256116</t>
  </si>
  <si>
    <t>1263-1262-1229-1264-1265-1259-1266-1261-1231-1232</t>
  </si>
  <si>
    <t>ΡΙΖΟΥ</t>
  </si>
  <si>
    <t>ΣΤΕΡΓΙΑΝΗ</t>
  </si>
  <si>
    <t>ΑΖ350891</t>
  </si>
  <si>
    <t>772,6</t>
  </si>
  <si>
    <t>1263-1266-1229-1259-1262-1264-1265-1232-1231</t>
  </si>
  <si>
    <t>ΚΥΡΜΙΤΖΟΓΛΟΥ</t>
  </si>
  <si>
    <t>ΑΑ 491866</t>
  </si>
  <si>
    <t>771,4</t>
  </si>
  <si>
    <t>1231-1266-1267-1265-1262-1232-1264-1263-1229-1259</t>
  </si>
  <si>
    <t>ΣΑΧΛΙΚΙΔΗΣ</t>
  </si>
  <si>
    <t>ΑΚ328842</t>
  </si>
  <si>
    <t>1262-1229-1263-1231-1259-1264-1232-1266-1265</t>
  </si>
  <si>
    <t>ΓΚΟΥΡΜΠΑΛΙΩΤΗΣ</t>
  </si>
  <si>
    <t>ΜΑΡΚΟΣ</t>
  </si>
  <si>
    <t>ΑΜ391191</t>
  </si>
  <si>
    <t>1259-1231-1266</t>
  </si>
  <si>
    <t>ΜΠΙΘΑΣ</t>
  </si>
  <si>
    <t>Χ838814</t>
  </si>
  <si>
    <t>633,6</t>
  </si>
  <si>
    <t>769,6</t>
  </si>
  <si>
    <t>ΣΤΡΙΓΓΛΗΣ</t>
  </si>
  <si>
    <t>ΑΒ388402</t>
  </si>
  <si>
    <t>769,2</t>
  </si>
  <si>
    <t>1232-1265-1262-1264-1260-1263-1259-1230-1231-1266-1261-1258</t>
  </si>
  <si>
    <t>ΧΑΝΤΖΟΠΟΥΛΟΣ</t>
  </si>
  <si>
    <t>ΑΗ999818</t>
  </si>
  <si>
    <t>1265-1262-1264-1259-1232-1263-1266-1231</t>
  </si>
  <si>
    <t>ΣΙΕΤΗΣ</t>
  </si>
  <si>
    <t>ΑΗ137701</t>
  </si>
  <si>
    <t>769,1</t>
  </si>
  <si>
    <t>ΑΚ231354</t>
  </si>
  <si>
    <t>ΜΙΖΑΡΗ</t>
  </si>
  <si>
    <t>ΕΛΕΝΗ ΑΝΝΑ</t>
  </si>
  <si>
    <t>ΑΒ353735</t>
  </si>
  <si>
    <t>768,8</t>
  </si>
  <si>
    <t>1266-1231-1232-1259-1262-1267-1264-1263-1229</t>
  </si>
  <si>
    <t>ΓΑΛΑΝΟΥ</t>
  </si>
  <si>
    <t>ΛΑΜΠΡΙΝΗ</t>
  </si>
  <si>
    <t>Τ872625</t>
  </si>
  <si>
    <t>768,6</t>
  </si>
  <si>
    <t>ΑΜ459913</t>
  </si>
  <si>
    <t>ΛΑΙΟΥ</t>
  </si>
  <si>
    <t>ΑΙ847232</t>
  </si>
  <si>
    <t>1260-1264-1262-1263-1266</t>
  </si>
  <si>
    <t>ΧΑΛΙΛΙΔΗΣ</t>
  </si>
  <si>
    <t>ΑΝ382840</t>
  </si>
  <si>
    <t>766,9</t>
  </si>
  <si>
    <t>1229-1262-1231-1263-1259-1264-1265-1266</t>
  </si>
  <si>
    <t>ΣΕΡΣΕΜΗΣ</t>
  </si>
  <si>
    <t>ΑΑ411300</t>
  </si>
  <si>
    <t>765,6</t>
  </si>
  <si>
    <t>1259-1232-1231-1266-1267</t>
  </si>
  <si>
    <t>ΚΟΝΤΗΣ</t>
  </si>
  <si>
    <t>Χ799489</t>
  </si>
  <si>
    <t>1267-1232-1262-1264-1265-1263-1231-1266-1229-1259</t>
  </si>
  <si>
    <t>Τ314175</t>
  </si>
  <si>
    <t>763,5</t>
  </si>
  <si>
    <t>1229-1231-1232-1259-1262-1263-1264-1265-1266-1273</t>
  </si>
  <si>
    <t>ΠΕΡΑΚΗΣ</t>
  </si>
  <si>
    <t>ΑΒ485042</t>
  </si>
  <si>
    <t>761,5</t>
  </si>
  <si>
    <t>1266-1231-1230-1264-1229-1260-1262-1232-1259-1263-1265-1261-1258</t>
  </si>
  <si>
    <t>ΚΑΠΝΟΠΟΥΛΟΥ</t>
  </si>
  <si>
    <t>ΑΖ360368</t>
  </si>
  <si>
    <t>761,4</t>
  </si>
  <si>
    <t>1258-1267-1266</t>
  </si>
  <si>
    <t>ΣΦΑΚΙΑΝΑΚΗ</t>
  </si>
  <si>
    <t>ΑΗ467801</t>
  </si>
  <si>
    <t>760,4</t>
  </si>
  <si>
    <t>Kaklamanis</t>
  </si>
  <si>
    <t>Epameinodas</t>
  </si>
  <si>
    <t>ZOIS</t>
  </si>
  <si>
    <t>Τ096586</t>
  </si>
  <si>
    <t>759,5</t>
  </si>
  <si>
    <t>1262-1260-1261-1263-1264-1265-1266</t>
  </si>
  <si>
    <t>ΜΕΙΝΤΑΝΗΣ</t>
  </si>
  <si>
    <t>Χ041951</t>
  </si>
  <si>
    <t>758,6</t>
  </si>
  <si>
    <t>1231-1266-1265-1264-1262-1263-1259-1232-1229-1203-1267</t>
  </si>
  <si>
    <t>ΞΑΓΟΡΑΡΑΚΗ</t>
  </si>
  <si>
    <t>ΦΑΝΗ</t>
  </si>
  <si>
    <t>ΑΜ585373</t>
  </si>
  <si>
    <t>757,7</t>
  </si>
  <si>
    <t>1266-1231-1232-1259</t>
  </si>
  <si>
    <t>ΑΡΓΥΡΗΣ</t>
  </si>
  <si>
    <t>ΑΒ402652</t>
  </si>
  <si>
    <t>756,6</t>
  </si>
  <si>
    <t>1264-1265-1229-1259-1262-1263-1232-1231-1266</t>
  </si>
  <si>
    <t>ΑΠΤΙΔΟΥ</t>
  </si>
  <si>
    <t>ΑΖ888351</t>
  </si>
  <si>
    <t>1229-1263-1262-1259-1264-1265-1232-1231-1266</t>
  </si>
  <si>
    <t>ΧΑΛΟΦΤΗ</t>
  </si>
  <si>
    <t>Χ210301</t>
  </si>
  <si>
    <t>1262-1264-1263-1265-1266-1259</t>
  </si>
  <si>
    <t>ΜΑΓΚΛΑΒΕΡΟΣ</t>
  </si>
  <si>
    <t>ΑΜ429968</t>
  </si>
  <si>
    <t>755,3</t>
  </si>
  <si>
    <t>Σ862398</t>
  </si>
  <si>
    <t>650,1</t>
  </si>
  <si>
    <t>755,1</t>
  </si>
  <si>
    <t>1266-1231-1229-1232-1262-1263-1264-1265</t>
  </si>
  <si>
    <t>ΖΑΧΑΡΑΚΗΣ</t>
  </si>
  <si>
    <t>ΛΕΩΝΙΔΑΣ</t>
  </si>
  <si>
    <t>ΑΒ346214</t>
  </si>
  <si>
    <t>614,9</t>
  </si>
  <si>
    <t>754,9</t>
  </si>
  <si>
    <t>1261-1229-1263-1259-1258-1264-1262-1230-1231-1265-1266-1232-1260</t>
  </si>
  <si>
    <t>ΧΑΧΟΥΤΑΣ</t>
  </si>
  <si>
    <t>ΠΑΝΑΓΙΩΩΤΗΣ</t>
  </si>
  <si>
    <t>ΑΒ167819</t>
  </si>
  <si>
    <t>752,9</t>
  </si>
  <si>
    <t>1231-1261-1267-1266-1263-1262-1259-1229-1232</t>
  </si>
  <si>
    <t>ΒΕΛΙΣΣΑΡΟΠΟΥΛΟΥ</t>
  </si>
  <si>
    <t>ΕΥΜΟΡΦΙΑ</t>
  </si>
  <si>
    <t>Χ329852</t>
  </si>
  <si>
    <t>665,5</t>
  </si>
  <si>
    <t>751,5</t>
  </si>
  <si>
    <t>1266-1230-1231-1262-1265-1264-1263-1229-1259-1261</t>
  </si>
  <si>
    <t>ΣΟΥΡΔΗ</t>
  </si>
  <si>
    <t>ΑΗ748435</t>
  </si>
  <si>
    <t>1231-1232-1266-1259-1230-1260-1229-1262-1263-1264-1265-1258-1261</t>
  </si>
  <si>
    <t>ΒΑΡΜΑΖΗΣ</t>
  </si>
  <si>
    <t>ΑΖ314784</t>
  </si>
  <si>
    <t>748,3</t>
  </si>
  <si>
    <t>1231-1263-1229-1262-1264-1259-1265-1257-1266-1232</t>
  </si>
  <si>
    <t>ΔΡΟΣΟΥ</t>
  </si>
  <si>
    <t>Χ985678</t>
  </si>
  <si>
    <t>747,8</t>
  </si>
  <si>
    <t>1232-1230-1231-1258-1259-1260-1262-1263-1264-1265-1266</t>
  </si>
  <si>
    <t>ΒΑΤΣΙΝΑΡΑ</t>
  </si>
  <si>
    <t>ΕΛΙΣΣΑΒΕΤ</t>
  </si>
  <si>
    <t>ΑΖ710308</t>
  </si>
  <si>
    <t>746,1</t>
  </si>
  <si>
    <t>1232-1265-1262-1263-1264-1259-1231-1266-1261</t>
  </si>
  <si>
    <t>ΜΟΥΤΣΟΥΓΙΑΝΝΗΣ</t>
  </si>
  <si>
    <t>ΓΕΩΡΓ</t>
  </si>
  <si>
    <t>ΑΜ927612</t>
  </si>
  <si>
    <t>1261-1231-1229-1259-1262-1263-1264-1265-1266</t>
  </si>
  <si>
    <t>ΚΡΑΝΙΑ</t>
  </si>
  <si>
    <t>ΑΒ840305</t>
  </si>
  <si>
    <t>743,9</t>
  </si>
  <si>
    <t>1262-1263-1264-1265-1266</t>
  </si>
  <si>
    <t>ΠΑΤΕΛΗΣ</t>
  </si>
  <si>
    <t>ΑΗ422269</t>
  </si>
  <si>
    <t>740,6</t>
  </si>
  <si>
    <t>1266-1231-1229-1259-1263-1264-1262-1265-1232-1267</t>
  </si>
  <si>
    <t>ΤΟΣΙΟΣ</t>
  </si>
  <si>
    <t>Χ907738</t>
  </si>
  <si>
    <t>ΜΙΧΑΛΟΜΑΝΩΛΑΚΗ</t>
  </si>
  <si>
    <t>ΧΡΥΣΟΒΑΛΑΝΤΟΥ</t>
  </si>
  <si>
    <t>ΑΕ963293</t>
  </si>
  <si>
    <t>ΜΟΥΝΤΖΟΥΡΗΣ</t>
  </si>
  <si>
    <t>ΑΖ720100</t>
  </si>
  <si>
    <t>739,5</t>
  </si>
  <si>
    <t>1232-1259-1263-1264-1265-1262-1231-1266</t>
  </si>
  <si>
    <t>ΡΟΥΣΑΚΗ</t>
  </si>
  <si>
    <t>ΑΒ185653</t>
  </si>
  <si>
    <t>738,4</t>
  </si>
  <si>
    <t>1229-1230-1231-1232-1266-1259-1260-1261-1262-1263-1264-1265</t>
  </si>
  <si>
    <t>ΜΟΥΣΤΑΚΑΣ</t>
  </si>
  <si>
    <t>Τ985643</t>
  </si>
  <si>
    <t>ΟΡΦΑΝΟΥΔΑΚΗ</t>
  </si>
  <si>
    <t>ΑΑ372136</t>
  </si>
  <si>
    <t>ΠΛΑΙΤΗΣ</t>
  </si>
  <si>
    <t xml:space="preserve">ΑΝΤΩΝΙΟΣ </t>
  </si>
  <si>
    <t>Τ454219</t>
  </si>
  <si>
    <t>737,5</t>
  </si>
  <si>
    <t>ΣΠΥΡΌΠΟΥΛΟΣ</t>
  </si>
  <si>
    <t>ΔΗΜΉΤΡΙΟΣ</t>
  </si>
  <si>
    <t>ΑΑ359465</t>
  </si>
  <si>
    <t>1229-1231-1232-1259-1261-1262-1263-1264-1265-1266-1267</t>
  </si>
  <si>
    <t>ΓΚΑΡΤΖΟΝΙΚΑΣ</t>
  </si>
  <si>
    <t>ΑΒ604518</t>
  </si>
  <si>
    <t>1264-1262-1265-1232-1267-1231-1266-1229-1273-1274-1263-1259</t>
  </si>
  <si>
    <t>ΑΡΣΕΝΙΔΟΥ</t>
  </si>
  <si>
    <t>ΑΝ347931</t>
  </si>
  <si>
    <t>1259-1263-1266-1231-1230</t>
  </si>
  <si>
    <t>ΜΠΑΛΚΙΖΑ</t>
  </si>
  <si>
    <t>Χ481707</t>
  </si>
  <si>
    <t>735,1</t>
  </si>
  <si>
    <t>1266-1264-1265</t>
  </si>
  <si>
    <t>ΑΔΑΜΗΣ</t>
  </si>
  <si>
    <t>ΑΕ254797</t>
  </si>
  <si>
    <t>1229-1230-1231-1232-1258-1259-1260-1261-1262-1263-1264-1265-1266-1272-1273-1274-1257</t>
  </si>
  <si>
    <t>ΓΑΛΑΝΑΚΗΣ</t>
  </si>
  <si>
    <t>ΑΜ479514</t>
  </si>
  <si>
    <t>1230-1231-1264-1266</t>
  </si>
  <si>
    <t>ΣΤΕΦΟΥ</t>
  </si>
  <si>
    <t>ΑΒ103666</t>
  </si>
  <si>
    <t>733,1</t>
  </si>
  <si>
    <t>1264-1262-1265-1257-1267-1263-1233-1232-1259-1274-1273-1229-1266-1231-1261</t>
  </si>
  <si>
    <t>ΑΝ353588</t>
  </si>
  <si>
    <t>732,9</t>
  </si>
  <si>
    <t>1259-1263-1262-1264-1229-1273-1265-1231-1266-1232</t>
  </si>
  <si>
    <t>ΣΥΜΕΩΝ</t>
  </si>
  <si>
    <t>Φ470077</t>
  </si>
  <si>
    <t>731,8</t>
  </si>
  <si>
    <t>1259-1262-1264-1263-1232-1265-1266-1229</t>
  </si>
  <si>
    <t>ΑΖ792255</t>
  </si>
  <si>
    <t>1259-1231-1266-1262-1267-1264-1229-1232-1265-1263</t>
  </si>
  <si>
    <t>ΑΗ992060</t>
  </si>
  <si>
    <t>731,7</t>
  </si>
  <si>
    <t>1231-1232-1266</t>
  </si>
  <si>
    <t>ΑΡΒΑΝΙΤΗΣ</t>
  </si>
  <si>
    <t>ΑΜ840615</t>
  </si>
  <si>
    <t>730,2</t>
  </si>
  <si>
    <t>ΜΑΥΡΟΓΙΑΝΝΗΣ</t>
  </si>
  <si>
    <t>ΓΕΩΡΓΙΟΣ ΕΚΤΩΡΑΣ</t>
  </si>
  <si>
    <t>ΑΜ875528</t>
  </si>
  <si>
    <t>1263-1260-1264-1258-1229-1266</t>
  </si>
  <si>
    <t>ΚΕΔΙΚΟΓΛΟΥ</t>
  </si>
  <si>
    <t>ΑΙ306393</t>
  </si>
  <si>
    <t>669,9</t>
  </si>
  <si>
    <t>729,9</t>
  </si>
  <si>
    <t>ΧΑΝΙΩΤΑΚΗΣ</t>
  </si>
  <si>
    <t>ΑΖ457082</t>
  </si>
  <si>
    <t>729,6</t>
  </si>
  <si>
    <t>ΣΦΕΤΣΙΑ</t>
  </si>
  <si>
    <t>Χ925763</t>
  </si>
  <si>
    <t>728,5</t>
  </si>
  <si>
    <t>1262-1264-1231-1266-1229-1265-1263-1259-1232</t>
  </si>
  <si>
    <t>ΓΡΑΜΜΑΤΙΚΑΚΗΣ</t>
  </si>
  <si>
    <t>Χ859312</t>
  </si>
  <si>
    <t>1266-1231-1230-1232-1262-1263-1265-1260-1261-1273-1264-1274-1259-1229-1258-1272</t>
  </si>
  <si>
    <t>ΑΝΤΩΝΙΑΔΟΥ</t>
  </si>
  <si>
    <t>ΑΙ392198</t>
  </si>
  <si>
    <t>727,4</t>
  </si>
  <si>
    <t>1262-1264-1231-1266-1263-1265-1229-1259-1232</t>
  </si>
  <si>
    <t>ΜΠΑΚΑΣΗ</t>
  </si>
  <si>
    <t>ΑΜ377875</t>
  </si>
  <si>
    <t>725,5</t>
  </si>
  <si>
    <t>1264-1262-1263-1265-1259-1232-1231-1266</t>
  </si>
  <si>
    <t>ΚΩΣΤΑΡΙΔΟΥ</t>
  </si>
  <si>
    <t>ΔΑΝΑΗ</t>
  </si>
  <si>
    <t>ΑΜ305975</t>
  </si>
  <si>
    <t>725,2</t>
  </si>
  <si>
    <t>1265-1232-1262-1264-1263-1259-1229-1266-1261</t>
  </si>
  <si>
    <t>ΧΑΛΑΣΤΗ</t>
  </si>
  <si>
    <t>ΕΙΡΙΑΝΝΑ</t>
  </si>
  <si>
    <t>ΑΚ340498</t>
  </si>
  <si>
    <t>1232-1266</t>
  </si>
  <si>
    <t>Χ842307</t>
  </si>
  <si>
    <t>724,1</t>
  </si>
  <si>
    <t>1232-1265-1262-1264-1263-1266-1231-1259-1229-1267</t>
  </si>
  <si>
    <t>Χ274404</t>
  </si>
  <si>
    <t>1266-1258-1259-1260-1261-1262-1263-1264-1265-1229-1230-1231-1232</t>
  </si>
  <si>
    <t>ΚΑΡΑΓΕΩΡΓΙΟΥ</t>
  </si>
  <si>
    <t>Σ881778</t>
  </si>
  <si>
    <t>721,7</t>
  </si>
  <si>
    <t>1229-1231-1266-1262-1263-1264-1232-1259-1265</t>
  </si>
  <si>
    <t>ΣΤΑΥΡΑΚΑΚΗ</t>
  </si>
  <si>
    <t>Τ328686</t>
  </si>
  <si>
    <t>718,9</t>
  </si>
  <si>
    <t>ΠΡΟΚΟΠΙΟΥ</t>
  </si>
  <si>
    <t>ΑΑ438408</t>
  </si>
  <si>
    <t>645,7</t>
  </si>
  <si>
    <t>717,7</t>
  </si>
  <si>
    <t>1262-1264-1263-1265-1259-1232-1231-1266-1229</t>
  </si>
  <si>
    <t>ΜΟΥΛΑ</t>
  </si>
  <si>
    <t>Χ950105</t>
  </si>
  <si>
    <t>717,2</t>
  </si>
  <si>
    <t>1259-1262-1229-1273-1263-1274-1267-1231-1266-1230-1264-1258-1272</t>
  </si>
  <si>
    <t>ANASTASOPOULOU</t>
  </si>
  <si>
    <t>MARIA</t>
  </si>
  <si>
    <t>SPYRIDON</t>
  </si>
  <si>
    <t>ΑΚ751940</t>
  </si>
  <si>
    <t>716,5</t>
  </si>
  <si>
    <t>1232-1265-1262-1264-1260-1263-1259-1258-1229-1266-1261-1231-1272-1274-1273-1267-1257-1230</t>
  </si>
  <si>
    <t>ΜΑΥΡΟΓΕΝΗΣ</t>
  </si>
  <si>
    <t>ΑΑ490296</t>
  </si>
  <si>
    <t>716,4</t>
  </si>
  <si>
    <t>1231-1230-1266-1229-1232-1258-1259-1260-1261-1262-1263-1264-1265</t>
  </si>
  <si>
    <t>ΓΕΩΡΟΓΛΙΔΟΥ</t>
  </si>
  <si>
    <t>ΑΒ880444</t>
  </si>
  <si>
    <t>712,9</t>
  </si>
  <si>
    <t>1266-1231-1232-1259-1267</t>
  </si>
  <si>
    <t>ΠΑΣΠΑΛΑ</t>
  </si>
  <si>
    <t>ΑΖ477777</t>
  </si>
  <si>
    <t>1231-1232-1266-1274</t>
  </si>
  <si>
    <t>ΣΜΥΡΛΗΣ</t>
  </si>
  <si>
    <t>ΑΖ 220642</t>
  </si>
  <si>
    <t>1266-1229-1230-1231-1232-1258-1259-1260-1261-1262-1263-1264-1265</t>
  </si>
  <si>
    <t>ΤΣΙΑΡΚΑ</t>
  </si>
  <si>
    <t>ΑΙ324198</t>
  </si>
  <si>
    <t>1259-1274-1231-1266-1232</t>
  </si>
  <si>
    <t>ΔΡΟΥΓΚΑ</t>
  </si>
  <si>
    <t>ΑΜ783461</t>
  </si>
  <si>
    <t>675,4</t>
  </si>
  <si>
    <t>710,4</t>
  </si>
  <si>
    <t>ΚΛΕΙΔΑΡΑ</t>
  </si>
  <si>
    <t>ΠΑΡΑΣΧΟΣ</t>
  </si>
  <si>
    <t>ΑΖ432731</t>
  </si>
  <si>
    <t>708,7</t>
  </si>
  <si>
    <t>1266-1262-1263-1264-1265</t>
  </si>
  <si>
    <t>ΣΤΕΡΓΙΟΥ</t>
  </si>
  <si>
    <t>ΕΛΠΙΔΑ</t>
  </si>
  <si>
    <t>ΑΖ293342</t>
  </si>
  <si>
    <t>707,6</t>
  </si>
  <si>
    <t>1229-1231-1232-1259-1260-1262-1263-1264-1265-1266-1257</t>
  </si>
  <si>
    <t>ΑΕ722701</t>
  </si>
  <si>
    <t>706,5</t>
  </si>
  <si>
    <t>1265-1262-1260-1203-1264-1267-1263-1232-1230-1231-1266-1261-1229-1259-1258</t>
  </si>
  <si>
    <t xml:space="preserve">ΒΑΣΙΛΑΚΗΣ </t>
  </si>
  <si>
    <t>ΑΗ455758</t>
  </si>
  <si>
    <t>ΤΣΟΛΚΑ</t>
  </si>
  <si>
    <t>ΑΙ227895</t>
  </si>
  <si>
    <t>699,9</t>
  </si>
  <si>
    <t>ΤΣΙΤΣΑΡΗΣ</t>
  </si>
  <si>
    <t>ΑΒ109044</t>
  </si>
  <si>
    <t>ΜΑΝΤΖΙΑΡΗΣ</t>
  </si>
  <si>
    <t>ΑΝ351915</t>
  </si>
  <si>
    <t>646,8</t>
  </si>
  <si>
    <t>696,8</t>
  </si>
  <si>
    <t>1229-1232-1258-1266</t>
  </si>
  <si>
    <t>ΛΑΖΑΡΗ</t>
  </si>
  <si>
    <t>ΔΗΜΗΤΡΑ - ΑΝΑΣΤΑΣΙΑ</t>
  </si>
  <si>
    <t>ΑΒ380989</t>
  </si>
  <si>
    <t>695,5</t>
  </si>
  <si>
    <t>1266-1262-1263-1232</t>
  </si>
  <si>
    <t>ΓΡΑΣΑΚΗ</t>
  </si>
  <si>
    <t>ΑΙ949524</t>
  </si>
  <si>
    <t>693,3</t>
  </si>
  <si>
    <t>1231-1266-1261-1230-1262-1260-1229-1259-1258-1263-1264-1265-1232</t>
  </si>
  <si>
    <t>ΤΖΗΚΟΥΛΑΣ</t>
  </si>
  <si>
    <t>ΑΗ761759</t>
  </si>
  <si>
    <t>1260-1262-1263-1264-1259-1232-1229-1230-1231-1265-1266</t>
  </si>
  <si>
    <t>ΣΤΑΜΟΥΛΗΣ</t>
  </si>
  <si>
    <t>655,6</t>
  </si>
  <si>
    <t>685,6</t>
  </si>
  <si>
    <t>1232-1259-1260-1262-1263-1264-1265-1266</t>
  </si>
  <si>
    <t>ΚΥΡΙΑΖΗ</t>
  </si>
  <si>
    <t>ΑΙ215130</t>
  </si>
  <si>
    <t>ΔΟΛΓΗΡΑΣ</t>
  </si>
  <si>
    <t>ΑΖ586384</t>
  </si>
  <si>
    <t>625,9</t>
  </si>
  <si>
    <t>681,9</t>
  </si>
  <si>
    <t>1259-1267-1232-1231-1266</t>
  </si>
  <si>
    <t>ΦΟΥΣΤΟΥΚΟΣ</t>
  </si>
  <si>
    <t>ΑΒ075110</t>
  </si>
  <si>
    <t>631,4</t>
  </si>
  <si>
    <t>681,4</t>
  </si>
  <si>
    <t>1259-1261-1262-1263-1264-1265-1266</t>
  </si>
  <si>
    <t>ΓΚΑΡΑΒΕΛΑ</t>
  </si>
  <si>
    <t>ΑΙ353083</t>
  </si>
  <si>
    <t>ΑΝΔΡΙΑΝΟΠΟΥΛΟΣ</t>
  </si>
  <si>
    <t>Φ438165</t>
  </si>
  <si>
    <t>676,2</t>
  </si>
  <si>
    <t>ΠΑΤΕΑΣ</t>
  </si>
  <si>
    <t>ΣΩΤΗΡΗΣ</t>
  </si>
  <si>
    <t>Χ842697</t>
  </si>
  <si>
    <t>674,6</t>
  </si>
  <si>
    <t>1231-1232-1259-1262-1263-1264-1265-1266-1230</t>
  </si>
  <si>
    <t>ΑΛΕΞΑΝΔΡΙΔΗΣ</t>
  </si>
  <si>
    <t>Χ987963</t>
  </si>
  <si>
    <t>1231-1267-1259-1266-1232-1264-1263-1262-1265-1261-1230-1258-1260-1229</t>
  </si>
  <si>
    <t xml:space="preserve">ΑΡΧΟΝΤΑΚΗΣ </t>
  </si>
  <si>
    <t>ΔΗΜΗΤΡΗΣ</t>
  </si>
  <si>
    <t>ΑΚ604623</t>
  </si>
  <si>
    <t>1231-1266-1259-1232-1267</t>
  </si>
  <si>
    <t>ΠΑΛΗΟΓΙΑΝΝΗ</t>
  </si>
  <si>
    <t>ΥΠΑΠΑΝΤΗ</t>
  </si>
  <si>
    <t>ΑΗ222536</t>
  </si>
  <si>
    <t>ΤΡΙΚΚΑ</t>
  </si>
  <si>
    <t>ΧΡΥΣΑΥΓΗ</t>
  </si>
  <si>
    <t>ΑΗ208719</t>
  </si>
  <si>
    <t>621,5</t>
  </si>
  <si>
    <t>651,5</t>
  </si>
  <si>
    <t>1231-1232-1259-1266-1267-1229-1262-1263-1264-1265</t>
  </si>
  <si>
    <t>ΣΚΟΠΕΛΙΤΗΣ</t>
  </si>
  <si>
    <t>Σ333970</t>
  </si>
  <si>
    <t>ΓΕΩΡΓΙΚΟΠΟΥΛΟΣ</t>
  </si>
  <si>
    <t>ΑΕ988297</t>
  </si>
  <si>
    <t>1229-1230-1231-1232-1259-1260-1262-1263-1264-1265-1266-1272-1273-1274</t>
  </si>
  <si>
    <t>ΣΤΑΛΙΑΣ</t>
  </si>
  <si>
    <t>ΘΕΟΔΟΣΙΟΣ</t>
  </si>
  <si>
    <t>ΑΑ968307</t>
  </si>
  <si>
    <t>644,9</t>
  </si>
  <si>
    <t>1267-1229-1230-1231-1232-1258-1259-1260-1261-1262-1263-1264-1265-1266-1272-1273-1274-1257</t>
  </si>
  <si>
    <t>ΣΑΝΤΟΡΙΝΑΙΟΥ</t>
  </si>
  <si>
    <t>ΑΚ814997</t>
  </si>
  <si>
    <t>1262-1261-1265-1266</t>
  </si>
  <si>
    <t>ΧΑΤΖΗΜΙΧΑΗΛ</t>
  </si>
  <si>
    <t>ΑΜ587745</t>
  </si>
  <si>
    <t>628,1</t>
  </si>
  <si>
    <t>ΛΑΜΠΡΙΝΟΣ</t>
  </si>
  <si>
    <t>ΑΗ879002</t>
  </si>
  <si>
    <t>1229-1273-1230-1263-1258-1231-1232-1262-1264-1265-1266</t>
  </si>
  <si>
    <t>1:ΒΑΣΙΚΟΣ ΤΙΤΛΟΣ</t>
  </si>
  <si>
    <t>2:2ος (ΣΥΝΑΦΗΣ) ΤΙΤΛΟΣ ΣΠΟΥΔΩΝ</t>
  </si>
  <si>
    <t>3:ΔΙΔΑΚΤΟΡΙΚΟ ΣΤΟ ΓΝΩΣΤ. ΑΝΤΙΚ. ΤΗΣ ΘΕΣΗΣ</t>
  </si>
  <si>
    <t>4:ΔΙΔΑΚΤΟΡΙΚΟ ΣΕ ΑΛΛΟ ΓΝΩΣΤ. ΑΝΤΙΚ.</t>
  </si>
  <si>
    <t>5:ΜΕΤΑΠΤΥΧΙΑΚΟ ΣΤΟ ΓΝΩΣΤ. ΑΝΤΙΚ. ΤΗΣ ΘΕΣΗΣ</t>
  </si>
  <si>
    <t>6:ΜΕΤΑΠΤΥΧΙΑΚΟ ΣΕ ΑΛΛΑ ΓΝΩΣΤ. ΑΝΤΙΚ.</t>
  </si>
  <si>
    <t>7:ΑΓΓΛΙΚΑ</t>
  </si>
  <si>
    <t>8:ΓΑΛΛΙΚΑ</t>
  </si>
  <si>
    <t>9:ΓΕΡΜΑΝΙΚΑ</t>
  </si>
  <si>
    <t>10:ΙΤΑΛΙΚΑ</t>
  </si>
  <si>
    <t>11:ΙΣΠΑΝΙΚΑ</t>
  </si>
  <si>
    <t>12:ΡΩΣΙΚΑ</t>
  </si>
  <si>
    <t>13:ΑΛΛΗ ΓΛΩΣΣΑ 1</t>
  </si>
  <si>
    <t>14:ΑΛΛΗ ΓΛΩΣΣΑ 2</t>
  </si>
  <si>
    <t>15:ΑΡΙΘΜΟΣ ΜΗΝΩΝ ΕΜΠΕΙΡΙΑΣ (ΑΦΑΙΡΟΥΜΕΝΗΣ ΤΗΣ ΕΙΔΙΚΗΣ ΕΜΠ.)</t>
  </si>
  <si>
    <t>16:ΜΟΝΑΔΕΣ ΓΙΑ ΤΗΝ ΕΜΠΕΙΡΙΑ</t>
  </si>
  <si>
    <t>17:ΚΩΔΙΚΟΣ ΕΝΤΟΠΙΟΤΗΤΑΣ</t>
  </si>
  <si>
    <t>18:ΚΩΔ. ΘΕΣΗΣ ΓΙΑ ΤΗΝ ΕΝΤΟΠΙΟΤΗΤΑ</t>
  </si>
  <si>
    <t>19:ΠΟΛΥΤΕΚΝΟΣ Η ΤΕΚΝΟ ΠΟΛΥΤΕΚΝΟΥ Η ΤΡΙΤΕΚΝΟΣ</t>
  </si>
  <si>
    <t>20:ΑΝΑΤΡΟΦΗ ΣΕ ΒΡΕΦΟΚΟΜΕΙΟ/ΟΡΦΑΝΟΤΡΟΦΕΙΟ</t>
  </si>
  <si>
    <t>21:ΑΡΙΘΜΟΣ ΜΗΝΩΝ ΕΙΔΙΚΗΣ ΕΜΠΕΙΡΙΑΣ</t>
  </si>
  <si>
    <t>22:ΜΟΝΑΔΕΣ ΓΙΑ ΤΗΝ ΕΙΔΙΚΗ ΕΜΠΕΙΡΙΑ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</si>
</sst>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161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1332"/>
  <sheetViews>
    <sheetView tabSelected="1" workbookViewId="0"/>
  </sheetViews>
  <sheetFormatPr defaultRowHeight="15" x14ac:dyDescent="0.25"/>
  <sheetData>
    <row r="1" spans="1:30" x14ac:dyDescent="0.25">
      <c r="A1" t="s">
        <v>0</v>
      </c>
    </row>
    <row r="2" spans="1:30" x14ac:dyDescent="0.25">
      <c r="A2" t="s">
        <v>1</v>
      </c>
    </row>
    <row r="3" spans="1:30" x14ac:dyDescent="0.25">
      <c r="A3" t="s">
        <v>2</v>
      </c>
    </row>
    <row r="4" spans="1:30" x14ac:dyDescent="0.25">
      <c r="A4" t="s">
        <v>3</v>
      </c>
    </row>
    <row r="5" spans="1:30" x14ac:dyDescent="0.25">
      <c r="A5" t="s">
        <v>4</v>
      </c>
    </row>
    <row r="7" spans="1:30" x14ac:dyDescent="0.25">
      <c r="A7" t="s">
        <v>5</v>
      </c>
      <c r="B7" t="s">
        <v>6</v>
      </c>
      <c r="C7" t="s">
        <v>7</v>
      </c>
      <c r="D7" t="s">
        <v>8</v>
      </c>
      <c r="E7" t="s">
        <v>9</v>
      </c>
      <c r="F7" t="s">
        <v>10</v>
      </c>
      <c r="G7" t="s">
        <v>11</v>
      </c>
      <c r="H7">
        <v>1</v>
      </c>
      <c r="I7">
        <v>2</v>
      </c>
      <c r="J7">
        <v>3</v>
      </c>
      <c r="K7">
        <v>4</v>
      </c>
      <c r="L7">
        <v>5</v>
      </c>
      <c r="M7">
        <v>6</v>
      </c>
      <c r="N7">
        <v>7</v>
      </c>
      <c r="O7">
        <v>8</v>
      </c>
      <c r="P7">
        <v>9</v>
      </c>
      <c r="Q7">
        <v>10</v>
      </c>
      <c r="R7">
        <v>11</v>
      </c>
      <c r="S7">
        <v>12</v>
      </c>
      <c r="T7">
        <v>13</v>
      </c>
      <c r="U7">
        <v>14</v>
      </c>
      <c r="V7">
        <v>15</v>
      </c>
      <c r="W7">
        <v>16</v>
      </c>
      <c r="X7">
        <v>17</v>
      </c>
      <c r="Y7">
        <v>18</v>
      </c>
      <c r="Z7">
        <v>19</v>
      </c>
      <c r="AA7">
        <v>20</v>
      </c>
      <c r="AB7">
        <v>21</v>
      </c>
      <c r="AC7">
        <v>22</v>
      </c>
      <c r="AD7" t="s">
        <v>12</v>
      </c>
    </row>
    <row r="8" spans="1:30" x14ac:dyDescent="0.25">
      <c r="A8">
        <v>1</v>
      </c>
      <c r="B8">
        <v>4600</v>
      </c>
      <c r="C8" t="s">
        <v>13</v>
      </c>
      <c r="D8" t="s">
        <v>14</v>
      </c>
      <c r="E8" t="s">
        <v>15</v>
      </c>
      <c r="F8" t="s">
        <v>16</v>
      </c>
      <c r="G8" t="str">
        <f>"00256617"</f>
        <v>00256617</v>
      </c>
      <c r="H8" t="s">
        <v>17</v>
      </c>
      <c r="I8">
        <v>150</v>
      </c>
      <c r="J8">
        <v>400</v>
      </c>
      <c r="K8">
        <v>0</v>
      </c>
      <c r="L8">
        <v>200</v>
      </c>
      <c r="M8">
        <v>30</v>
      </c>
      <c r="N8">
        <v>30</v>
      </c>
      <c r="O8">
        <v>0</v>
      </c>
      <c r="P8">
        <v>0</v>
      </c>
      <c r="Q8">
        <v>0</v>
      </c>
      <c r="R8">
        <v>0</v>
      </c>
      <c r="S8">
        <v>0</v>
      </c>
      <c r="T8">
        <v>0</v>
      </c>
      <c r="U8">
        <v>0</v>
      </c>
      <c r="V8">
        <v>67</v>
      </c>
      <c r="W8">
        <v>469</v>
      </c>
      <c r="X8">
        <v>0</v>
      </c>
      <c r="Z8">
        <v>0</v>
      </c>
      <c r="AA8">
        <v>0</v>
      </c>
      <c r="AB8">
        <v>0</v>
      </c>
      <c r="AC8">
        <v>0</v>
      </c>
      <c r="AD8" t="s">
        <v>18</v>
      </c>
    </row>
    <row r="9" spans="1:30" x14ac:dyDescent="0.25">
      <c r="H9">
        <v>1266</v>
      </c>
    </row>
    <row r="10" spans="1:30" x14ac:dyDescent="0.25">
      <c r="A10">
        <v>2</v>
      </c>
      <c r="B10">
        <v>5054</v>
      </c>
      <c r="C10" t="s">
        <v>19</v>
      </c>
      <c r="D10" t="s">
        <v>20</v>
      </c>
      <c r="E10" t="s">
        <v>21</v>
      </c>
      <c r="F10" t="s">
        <v>22</v>
      </c>
      <c r="G10" t="str">
        <f>"00027798"</f>
        <v>00027798</v>
      </c>
      <c r="H10" t="s">
        <v>23</v>
      </c>
      <c r="I10">
        <v>150</v>
      </c>
      <c r="J10">
        <v>0</v>
      </c>
      <c r="K10">
        <v>0</v>
      </c>
      <c r="L10">
        <v>0</v>
      </c>
      <c r="M10">
        <v>0</v>
      </c>
      <c r="N10">
        <v>70</v>
      </c>
      <c r="O10">
        <v>30</v>
      </c>
      <c r="P10">
        <v>50</v>
      </c>
      <c r="Q10">
        <v>0</v>
      </c>
      <c r="R10">
        <v>70</v>
      </c>
      <c r="S10">
        <v>0</v>
      </c>
      <c r="T10">
        <v>0</v>
      </c>
      <c r="U10">
        <v>0</v>
      </c>
      <c r="V10">
        <v>60</v>
      </c>
      <c r="W10">
        <v>420</v>
      </c>
      <c r="X10">
        <v>0</v>
      </c>
      <c r="Z10">
        <v>0</v>
      </c>
      <c r="AA10">
        <v>0</v>
      </c>
      <c r="AB10">
        <v>24</v>
      </c>
      <c r="AC10">
        <v>408</v>
      </c>
      <c r="AD10" t="s">
        <v>24</v>
      </c>
    </row>
    <row r="11" spans="1:30" x14ac:dyDescent="0.25">
      <c r="H11" t="s">
        <v>25</v>
      </c>
    </row>
    <row r="12" spans="1:30" x14ac:dyDescent="0.25">
      <c r="A12">
        <v>3</v>
      </c>
      <c r="B12">
        <v>2882</v>
      </c>
      <c r="C12" t="s">
        <v>26</v>
      </c>
      <c r="D12" t="s">
        <v>27</v>
      </c>
      <c r="E12" t="s">
        <v>28</v>
      </c>
      <c r="F12" t="s">
        <v>29</v>
      </c>
      <c r="G12" t="str">
        <f>"200712002192"</f>
        <v>200712002192</v>
      </c>
      <c r="H12">
        <v>682</v>
      </c>
      <c r="I12">
        <v>0</v>
      </c>
      <c r="J12">
        <v>0</v>
      </c>
      <c r="K12">
        <v>0</v>
      </c>
      <c r="L12">
        <v>260</v>
      </c>
      <c r="M12">
        <v>0</v>
      </c>
      <c r="N12">
        <v>30</v>
      </c>
      <c r="O12">
        <v>0</v>
      </c>
      <c r="P12">
        <v>0</v>
      </c>
      <c r="Q12">
        <v>0</v>
      </c>
      <c r="R12">
        <v>0</v>
      </c>
      <c r="S12">
        <v>0</v>
      </c>
      <c r="T12">
        <v>0</v>
      </c>
      <c r="U12">
        <v>0</v>
      </c>
      <c r="V12">
        <v>60</v>
      </c>
      <c r="W12">
        <v>420</v>
      </c>
      <c r="X12">
        <v>0</v>
      </c>
      <c r="Z12">
        <v>0</v>
      </c>
      <c r="AA12">
        <v>0</v>
      </c>
      <c r="AB12">
        <v>24</v>
      </c>
      <c r="AC12">
        <v>408</v>
      </c>
      <c r="AD12">
        <v>1800</v>
      </c>
    </row>
    <row r="13" spans="1:30" x14ac:dyDescent="0.25">
      <c r="H13" t="s">
        <v>30</v>
      </c>
    </row>
    <row r="14" spans="1:30" x14ac:dyDescent="0.25">
      <c r="A14">
        <v>4</v>
      </c>
      <c r="B14">
        <v>400</v>
      </c>
      <c r="C14" t="s">
        <v>31</v>
      </c>
      <c r="D14" t="s">
        <v>32</v>
      </c>
      <c r="E14" t="s">
        <v>21</v>
      </c>
      <c r="F14" t="s">
        <v>33</v>
      </c>
      <c r="G14" t="str">
        <f>"00234633"</f>
        <v>00234633</v>
      </c>
      <c r="H14" t="s">
        <v>34</v>
      </c>
      <c r="I14">
        <v>0</v>
      </c>
      <c r="J14">
        <v>400</v>
      </c>
      <c r="K14">
        <v>0</v>
      </c>
      <c r="L14">
        <v>0</v>
      </c>
      <c r="M14">
        <v>0</v>
      </c>
      <c r="N14">
        <v>70</v>
      </c>
      <c r="O14">
        <v>0</v>
      </c>
      <c r="P14">
        <v>0</v>
      </c>
      <c r="Q14">
        <v>0</v>
      </c>
      <c r="R14">
        <v>0</v>
      </c>
      <c r="S14">
        <v>0</v>
      </c>
      <c r="T14">
        <v>0</v>
      </c>
      <c r="U14">
        <v>0</v>
      </c>
      <c r="V14">
        <v>84</v>
      </c>
      <c r="W14">
        <v>588</v>
      </c>
      <c r="X14">
        <v>0</v>
      </c>
      <c r="Z14">
        <v>0</v>
      </c>
      <c r="AA14">
        <v>0</v>
      </c>
      <c r="AB14">
        <v>0</v>
      </c>
      <c r="AC14">
        <v>0</v>
      </c>
      <c r="AD14" t="s">
        <v>35</v>
      </c>
    </row>
    <row r="15" spans="1:30" x14ac:dyDescent="0.25">
      <c r="H15" t="s">
        <v>36</v>
      </c>
    </row>
    <row r="16" spans="1:30" x14ac:dyDescent="0.25">
      <c r="A16">
        <v>5</v>
      </c>
      <c r="B16">
        <v>1092</v>
      </c>
      <c r="C16" t="s">
        <v>37</v>
      </c>
      <c r="D16" t="s">
        <v>15</v>
      </c>
      <c r="E16" t="s">
        <v>38</v>
      </c>
      <c r="F16" t="s">
        <v>39</v>
      </c>
      <c r="G16" t="str">
        <f>"200801004128"</f>
        <v>200801004128</v>
      </c>
      <c r="H16" t="s">
        <v>40</v>
      </c>
      <c r="I16">
        <v>0</v>
      </c>
      <c r="J16">
        <v>0</v>
      </c>
      <c r="K16">
        <v>0</v>
      </c>
      <c r="L16">
        <v>200</v>
      </c>
      <c r="M16">
        <v>0</v>
      </c>
      <c r="N16">
        <v>70</v>
      </c>
      <c r="O16">
        <v>0</v>
      </c>
      <c r="P16">
        <v>0</v>
      </c>
      <c r="Q16">
        <v>30</v>
      </c>
      <c r="R16">
        <v>30</v>
      </c>
      <c r="S16">
        <v>0</v>
      </c>
      <c r="T16">
        <v>0</v>
      </c>
      <c r="U16">
        <v>0</v>
      </c>
      <c r="V16">
        <v>84</v>
      </c>
      <c r="W16">
        <v>588</v>
      </c>
      <c r="X16">
        <v>0</v>
      </c>
      <c r="Z16">
        <v>0</v>
      </c>
      <c r="AA16">
        <v>0</v>
      </c>
      <c r="AB16">
        <v>0</v>
      </c>
      <c r="AC16">
        <v>0</v>
      </c>
      <c r="AD16" t="s">
        <v>41</v>
      </c>
    </row>
    <row r="17" spans="1:30" x14ac:dyDescent="0.25">
      <c r="H17" t="s">
        <v>42</v>
      </c>
    </row>
    <row r="18" spans="1:30" x14ac:dyDescent="0.25">
      <c r="A18">
        <v>6</v>
      </c>
      <c r="B18">
        <v>636</v>
      </c>
      <c r="C18" t="s">
        <v>43</v>
      </c>
      <c r="D18" t="s">
        <v>44</v>
      </c>
      <c r="E18" t="s">
        <v>45</v>
      </c>
      <c r="F18" t="s">
        <v>46</v>
      </c>
      <c r="G18" t="str">
        <f>"201601000324"</f>
        <v>201601000324</v>
      </c>
      <c r="H18">
        <v>704</v>
      </c>
      <c r="I18">
        <v>150</v>
      </c>
      <c r="J18">
        <v>0</v>
      </c>
      <c r="K18">
        <v>0</v>
      </c>
      <c r="L18">
        <v>0</v>
      </c>
      <c r="M18">
        <v>0</v>
      </c>
      <c r="N18">
        <v>30</v>
      </c>
      <c r="O18">
        <v>0</v>
      </c>
      <c r="P18">
        <v>0</v>
      </c>
      <c r="Q18">
        <v>50</v>
      </c>
      <c r="R18">
        <v>0</v>
      </c>
      <c r="S18">
        <v>0</v>
      </c>
      <c r="T18">
        <v>0</v>
      </c>
      <c r="U18">
        <v>0</v>
      </c>
      <c r="V18">
        <v>60</v>
      </c>
      <c r="W18">
        <v>420</v>
      </c>
      <c r="X18">
        <v>0</v>
      </c>
      <c r="Z18">
        <v>3</v>
      </c>
      <c r="AA18">
        <v>0</v>
      </c>
      <c r="AB18">
        <v>24</v>
      </c>
      <c r="AC18">
        <v>408</v>
      </c>
      <c r="AD18">
        <v>1762</v>
      </c>
    </row>
    <row r="19" spans="1:30" x14ac:dyDescent="0.25">
      <c r="H19" t="s">
        <v>47</v>
      </c>
    </row>
    <row r="20" spans="1:30" x14ac:dyDescent="0.25">
      <c r="A20">
        <v>7</v>
      </c>
      <c r="B20">
        <v>5975</v>
      </c>
      <c r="C20" t="s">
        <v>48</v>
      </c>
      <c r="D20" t="s">
        <v>49</v>
      </c>
      <c r="E20" t="s">
        <v>50</v>
      </c>
      <c r="F20" t="s">
        <v>51</v>
      </c>
      <c r="G20" t="str">
        <f>"201410006838"</f>
        <v>201410006838</v>
      </c>
      <c r="H20" t="s">
        <v>52</v>
      </c>
      <c r="I20">
        <v>150</v>
      </c>
      <c r="J20">
        <v>0</v>
      </c>
      <c r="K20">
        <v>0</v>
      </c>
      <c r="L20">
        <v>200</v>
      </c>
      <c r="M20">
        <v>30</v>
      </c>
      <c r="N20">
        <v>30</v>
      </c>
      <c r="O20">
        <v>30</v>
      </c>
      <c r="P20">
        <v>0</v>
      </c>
      <c r="Q20">
        <v>0</v>
      </c>
      <c r="R20">
        <v>0</v>
      </c>
      <c r="S20">
        <v>0</v>
      </c>
      <c r="T20">
        <v>0</v>
      </c>
      <c r="U20">
        <v>0</v>
      </c>
      <c r="V20">
        <v>5</v>
      </c>
      <c r="W20">
        <v>35</v>
      </c>
      <c r="X20">
        <v>0</v>
      </c>
      <c r="Z20">
        <v>0</v>
      </c>
      <c r="AA20">
        <v>0</v>
      </c>
      <c r="AB20">
        <v>22</v>
      </c>
      <c r="AC20">
        <v>374</v>
      </c>
      <c r="AD20" t="s">
        <v>53</v>
      </c>
    </row>
    <row r="21" spans="1:30" x14ac:dyDescent="0.25">
      <c r="H21" t="s">
        <v>54</v>
      </c>
    </row>
    <row r="22" spans="1:30" x14ac:dyDescent="0.25">
      <c r="A22">
        <v>8</v>
      </c>
      <c r="B22">
        <v>58</v>
      </c>
      <c r="C22" t="s">
        <v>55</v>
      </c>
      <c r="D22" t="s">
        <v>56</v>
      </c>
      <c r="E22" t="s">
        <v>57</v>
      </c>
      <c r="F22" t="s">
        <v>58</v>
      </c>
      <c r="G22" t="str">
        <f>"201602000441"</f>
        <v>201602000441</v>
      </c>
      <c r="H22">
        <v>737</v>
      </c>
      <c r="I22">
        <v>150</v>
      </c>
      <c r="J22">
        <v>0</v>
      </c>
      <c r="K22">
        <v>0</v>
      </c>
      <c r="L22">
        <v>200</v>
      </c>
      <c r="M22">
        <v>0</v>
      </c>
      <c r="N22">
        <v>70</v>
      </c>
      <c r="O22">
        <v>0</v>
      </c>
      <c r="P22">
        <v>0</v>
      </c>
      <c r="Q22">
        <v>0</v>
      </c>
      <c r="R22">
        <v>0</v>
      </c>
      <c r="S22">
        <v>0</v>
      </c>
      <c r="T22">
        <v>0</v>
      </c>
      <c r="U22">
        <v>0</v>
      </c>
      <c r="V22">
        <v>84</v>
      </c>
      <c r="W22">
        <v>588</v>
      </c>
      <c r="X22">
        <v>0</v>
      </c>
      <c r="Z22">
        <v>0</v>
      </c>
      <c r="AA22">
        <v>0</v>
      </c>
      <c r="AB22">
        <v>0</v>
      </c>
      <c r="AC22">
        <v>0</v>
      </c>
      <c r="AD22">
        <v>1745</v>
      </c>
    </row>
    <row r="23" spans="1:30" x14ac:dyDescent="0.25">
      <c r="H23" t="s">
        <v>59</v>
      </c>
    </row>
    <row r="24" spans="1:30" x14ac:dyDescent="0.25">
      <c r="A24">
        <v>9</v>
      </c>
      <c r="B24">
        <v>3791</v>
      </c>
      <c r="C24" t="s">
        <v>60</v>
      </c>
      <c r="D24" t="s">
        <v>28</v>
      </c>
      <c r="E24" t="s">
        <v>21</v>
      </c>
      <c r="F24" t="s">
        <v>61</v>
      </c>
      <c r="G24" t="str">
        <f>"200809000266"</f>
        <v>200809000266</v>
      </c>
      <c r="H24">
        <v>726</v>
      </c>
      <c r="I24">
        <v>150</v>
      </c>
      <c r="J24">
        <v>0</v>
      </c>
      <c r="K24">
        <v>0</v>
      </c>
      <c r="L24">
        <v>200</v>
      </c>
      <c r="M24">
        <v>0</v>
      </c>
      <c r="N24">
        <v>50</v>
      </c>
      <c r="O24">
        <v>0</v>
      </c>
      <c r="P24">
        <v>0</v>
      </c>
      <c r="Q24">
        <v>0</v>
      </c>
      <c r="R24">
        <v>0</v>
      </c>
      <c r="S24">
        <v>0</v>
      </c>
      <c r="T24">
        <v>0</v>
      </c>
      <c r="U24">
        <v>0</v>
      </c>
      <c r="V24">
        <v>84</v>
      </c>
      <c r="W24">
        <v>588</v>
      </c>
      <c r="X24">
        <v>0</v>
      </c>
      <c r="Z24">
        <v>0</v>
      </c>
      <c r="AA24">
        <v>0</v>
      </c>
      <c r="AB24">
        <v>0</v>
      </c>
      <c r="AC24">
        <v>0</v>
      </c>
      <c r="AD24">
        <v>1714</v>
      </c>
    </row>
    <row r="25" spans="1:30" x14ac:dyDescent="0.25">
      <c r="H25" t="s">
        <v>62</v>
      </c>
    </row>
    <row r="26" spans="1:30" x14ac:dyDescent="0.25">
      <c r="A26">
        <v>10</v>
      </c>
      <c r="B26">
        <v>5645</v>
      </c>
      <c r="C26" t="s">
        <v>63</v>
      </c>
      <c r="D26" t="s">
        <v>64</v>
      </c>
      <c r="E26" t="s">
        <v>65</v>
      </c>
      <c r="F26" t="s">
        <v>66</v>
      </c>
      <c r="G26" t="str">
        <f>"00365760"</f>
        <v>00365760</v>
      </c>
      <c r="H26">
        <v>737</v>
      </c>
      <c r="I26">
        <v>150</v>
      </c>
      <c r="J26">
        <v>0</v>
      </c>
      <c r="K26">
        <v>0</v>
      </c>
      <c r="L26">
        <v>200</v>
      </c>
      <c r="M26">
        <v>0</v>
      </c>
      <c r="N26">
        <v>30</v>
      </c>
      <c r="O26">
        <v>0</v>
      </c>
      <c r="P26">
        <v>0</v>
      </c>
      <c r="Q26">
        <v>0</v>
      </c>
      <c r="R26">
        <v>0</v>
      </c>
      <c r="S26">
        <v>0</v>
      </c>
      <c r="T26">
        <v>0</v>
      </c>
      <c r="U26">
        <v>0</v>
      </c>
      <c r="V26">
        <v>84</v>
      </c>
      <c r="W26">
        <v>588</v>
      </c>
      <c r="X26">
        <v>0</v>
      </c>
      <c r="Z26">
        <v>2</v>
      </c>
      <c r="AA26">
        <v>0</v>
      </c>
      <c r="AB26">
        <v>0</v>
      </c>
      <c r="AC26">
        <v>0</v>
      </c>
      <c r="AD26">
        <v>1705</v>
      </c>
    </row>
    <row r="27" spans="1:30" x14ac:dyDescent="0.25">
      <c r="H27" t="s">
        <v>67</v>
      </c>
    </row>
    <row r="28" spans="1:30" x14ac:dyDescent="0.25">
      <c r="A28">
        <v>11</v>
      </c>
      <c r="B28">
        <v>378</v>
      </c>
      <c r="C28" t="s">
        <v>68</v>
      </c>
      <c r="D28" t="s">
        <v>69</v>
      </c>
      <c r="E28" t="s">
        <v>70</v>
      </c>
      <c r="F28" t="s">
        <v>71</v>
      </c>
      <c r="G28" t="str">
        <f>"200801000779"</f>
        <v>200801000779</v>
      </c>
      <c r="H28" t="s">
        <v>72</v>
      </c>
      <c r="I28">
        <v>0</v>
      </c>
      <c r="J28">
        <v>0</v>
      </c>
      <c r="K28">
        <v>0</v>
      </c>
      <c r="L28">
        <v>260</v>
      </c>
      <c r="M28">
        <v>0</v>
      </c>
      <c r="N28">
        <v>30</v>
      </c>
      <c r="O28">
        <v>50</v>
      </c>
      <c r="P28">
        <v>0</v>
      </c>
      <c r="Q28">
        <v>0</v>
      </c>
      <c r="R28">
        <v>0</v>
      </c>
      <c r="S28">
        <v>0</v>
      </c>
      <c r="T28">
        <v>0</v>
      </c>
      <c r="U28">
        <v>0</v>
      </c>
      <c r="V28">
        <v>84</v>
      </c>
      <c r="W28">
        <v>588</v>
      </c>
      <c r="X28">
        <v>0</v>
      </c>
      <c r="Z28">
        <v>0</v>
      </c>
      <c r="AA28">
        <v>0</v>
      </c>
      <c r="AB28">
        <v>0</v>
      </c>
      <c r="AC28">
        <v>0</v>
      </c>
      <c r="AD28" t="s">
        <v>73</v>
      </c>
    </row>
    <row r="29" spans="1:30" x14ac:dyDescent="0.25">
      <c r="H29" t="s">
        <v>74</v>
      </c>
    </row>
    <row r="30" spans="1:30" x14ac:dyDescent="0.25">
      <c r="A30">
        <v>12</v>
      </c>
      <c r="B30">
        <v>5806</v>
      </c>
      <c r="C30" t="s">
        <v>75</v>
      </c>
      <c r="D30" t="s">
        <v>76</v>
      </c>
      <c r="E30" t="s">
        <v>15</v>
      </c>
      <c r="F30" t="s">
        <v>77</v>
      </c>
      <c r="G30" t="str">
        <f>"200802006852"</f>
        <v>200802006852</v>
      </c>
      <c r="H30" t="s">
        <v>78</v>
      </c>
      <c r="I30">
        <v>150</v>
      </c>
      <c r="J30">
        <v>0</v>
      </c>
      <c r="K30">
        <v>0</v>
      </c>
      <c r="L30">
        <v>0</v>
      </c>
      <c r="M30">
        <v>100</v>
      </c>
      <c r="N30">
        <v>70</v>
      </c>
      <c r="O30">
        <v>0</v>
      </c>
      <c r="P30">
        <v>0</v>
      </c>
      <c r="Q30">
        <v>0</v>
      </c>
      <c r="R30">
        <v>0</v>
      </c>
      <c r="S30">
        <v>0</v>
      </c>
      <c r="T30">
        <v>0</v>
      </c>
      <c r="U30">
        <v>0</v>
      </c>
      <c r="V30">
        <v>84</v>
      </c>
      <c r="W30">
        <v>588</v>
      </c>
      <c r="X30">
        <v>0</v>
      </c>
      <c r="Z30">
        <v>0</v>
      </c>
      <c r="AA30">
        <v>0</v>
      </c>
      <c r="AB30">
        <v>0</v>
      </c>
      <c r="AC30">
        <v>0</v>
      </c>
      <c r="AD30" t="s">
        <v>79</v>
      </c>
    </row>
    <row r="31" spans="1:30" x14ac:dyDescent="0.25">
      <c r="H31" t="s">
        <v>80</v>
      </c>
    </row>
    <row r="32" spans="1:30" x14ac:dyDescent="0.25">
      <c r="A32">
        <v>13</v>
      </c>
      <c r="B32">
        <v>3507</v>
      </c>
      <c r="C32" t="s">
        <v>81</v>
      </c>
      <c r="D32" t="s">
        <v>82</v>
      </c>
      <c r="E32" t="s">
        <v>83</v>
      </c>
      <c r="F32" t="s">
        <v>84</v>
      </c>
      <c r="G32" t="str">
        <f>"200802010198"</f>
        <v>200802010198</v>
      </c>
      <c r="H32">
        <v>726</v>
      </c>
      <c r="I32">
        <v>150</v>
      </c>
      <c r="J32">
        <v>0</v>
      </c>
      <c r="K32">
        <v>0</v>
      </c>
      <c r="L32">
        <v>200</v>
      </c>
      <c r="M32">
        <v>0</v>
      </c>
      <c r="N32">
        <v>30</v>
      </c>
      <c r="O32">
        <v>0</v>
      </c>
      <c r="P32">
        <v>0</v>
      </c>
      <c r="Q32">
        <v>0</v>
      </c>
      <c r="R32">
        <v>0</v>
      </c>
      <c r="S32">
        <v>0</v>
      </c>
      <c r="T32">
        <v>0</v>
      </c>
      <c r="U32">
        <v>0</v>
      </c>
      <c r="V32">
        <v>84</v>
      </c>
      <c r="W32">
        <v>588</v>
      </c>
      <c r="X32">
        <v>0</v>
      </c>
      <c r="Z32">
        <v>0</v>
      </c>
      <c r="AA32">
        <v>0</v>
      </c>
      <c r="AB32">
        <v>0</v>
      </c>
      <c r="AC32">
        <v>0</v>
      </c>
      <c r="AD32">
        <v>1694</v>
      </c>
    </row>
    <row r="33" spans="1:30" x14ac:dyDescent="0.25">
      <c r="H33" t="s">
        <v>85</v>
      </c>
    </row>
    <row r="34" spans="1:30" x14ac:dyDescent="0.25">
      <c r="A34">
        <v>14</v>
      </c>
      <c r="B34">
        <v>33</v>
      </c>
      <c r="C34" t="s">
        <v>86</v>
      </c>
      <c r="D34" t="s">
        <v>87</v>
      </c>
      <c r="E34" t="s">
        <v>50</v>
      </c>
      <c r="F34" t="s">
        <v>88</v>
      </c>
      <c r="G34" t="str">
        <f>"00020070"</f>
        <v>00020070</v>
      </c>
      <c r="H34" t="s">
        <v>72</v>
      </c>
      <c r="I34">
        <v>0</v>
      </c>
      <c r="J34">
        <v>0</v>
      </c>
      <c r="K34">
        <v>0</v>
      </c>
      <c r="L34">
        <v>0</v>
      </c>
      <c r="M34">
        <v>0</v>
      </c>
      <c r="N34">
        <v>50</v>
      </c>
      <c r="O34">
        <v>30</v>
      </c>
      <c r="P34">
        <v>0</v>
      </c>
      <c r="Q34">
        <v>0</v>
      </c>
      <c r="R34">
        <v>0</v>
      </c>
      <c r="S34">
        <v>0</v>
      </c>
      <c r="T34">
        <v>0</v>
      </c>
      <c r="U34">
        <v>0</v>
      </c>
      <c r="V34">
        <v>60</v>
      </c>
      <c r="W34">
        <v>420</v>
      </c>
      <c r="X34">
        <v>0</v>
      </c>
      <c r="Z34">
        <v>0</v>
      </c>
      <c r="AA34">
        <v>0</v>
      </c>
      <c r="AB34">
        <v>24</v>
      </c>
      <c r="AC34">
        <v>408</v>
      </c>
      <c r="AD34" t="s">
        <v>89</v>
      </c>
    </row>
    <row r="35" spans="1:30" x14ac:dyDescent="0.25">
      <c r="H35" t="s">
        <v>90</v>
      </c>
    </row>
    <row r="36" spans="1:30" x14ac:dyDescent="0.25">
      <c r="A36">
        <v>15</v>
      </c>
      <c r="B36">
        <v>1089</v>
      </c>
      <c r="C36" t="s">
        <v>91</v>
      </c>
      <c r="D36" t="s">
        <v>92</v>
      </c>
      <c r="E36" t="s">
        <v>93</v>
      </c>
      <c r="F36" t="s">
        <v>94</v>
      </c>
      <c r="G36" t="str">
        <f>"201204000098"</f>
        <v>201204000098</v>
      </c>
      <c r="H36" t="s">
        <v>95</v>
      </c>
      <c r="I36">
        <v>150</v>
      </c>
      <c r="J36">
        <v>0</v>
      </c>
      <c r="K36">
        <v>0</v>
      </c>
      <c r="L36">
        <v>200</v>
      </c>
      <c r="M36">
        <v>0</v>
      </c>
      <c r="N36">
        <v>70</v>
      </c>
      <c r="O36">
        <v>0</v>
      </c>
      <c r="P36">
        <v>0</v>
      </c>
      <c r="Q36">
        <v>0</v>
      </c>
      <c r="R36">
        <v>0</v>
      </c>
      <c r="S36">
        <v>0</v>
      </c>
      <c r="T36">
        <v>0</v>
      </c>
      <c r="U36">
        <v>0</v>
      </c>
      <c r="V36">
        <v>44</v>
      </c>
      <c r="W36">
        <v>308</v>
      </c>
      <c r="X36">
        <v>0</v>
      </c>
      <c r="Z36">
        <v>0</v>
      </c>
      <c r="AA36">
        <v>0</v>
      </c>
      <c r="AB36">
        <v>5</v>
      </c>
      <c r="AC36">
        <v>85</v>
      </c>
      <c r="AD36" t="s">
        <v>96</v>
      </c>
    </row>
    <row r="37" spans="1:30" x14ac:dyDescent="0.25">
      <c r="H37" t="s">
        <v>97</v>
      </c>
    </row>
    <row r="38" spans="1:30" x14ac:dyDescent="0.25">
      <c r="A38">
        <v>16</v>
      </c>
      <c r="B38">
        <v>2549</v>
      </c>
      <c r="C38" t="s">
        <v>98</v>
      </c>
      <c r="D38" t="s">
        <v>99</v>
      </c>
      <c r="E38" t="s">
        <v>100</v>
      </c>
      <c r="F38" t="s">
        <v>101</v>
      </c>
      <c r="G38" t="str">
        <f>"201510003594"</f>
        <v>201510003594</v>
      </c>
      <c r="H38" t="s">
        <v>102</v>
      </c>
      <c r="I38">
        <v>0</v>
      </c>
      <c r="J38">
        <v>0</v>
      </c>
      <c r="K38">
        <v>0</v>
      </c>
      <c r="L38">
        <v>0</v>
      </c>
      <c r="M38">
        <v>0</v>
      </c>
      <c r="N38">
        <v>30</v>
      </c>
      <c r="O38">
        <v>0</v>
      </c>
      <c r="P38">
        <v>70</v>
      </c>
      <c r="Q38">
        <v>0</v>
      </c>
      <c r="R38">
        <v>0</v>
      </c>
      <c r="S38">
        <v>0</v>
      </c>
      <c r="T38">
        <v>0</v>
      </c>
      <c r="U38">
        <v>0</v>
      </c>
      <c r="V38">
        <v>84</v>
      </c>
      <c r="W38">
        <v>588</v>
      </c>
      <c r="X38">
        <v>0</v>
      </c>
      <c r="Z38">
        <v>0</v>
      </c>
      <c r="AA38">
        <v>0</v>
      </c>
      <c r="AB38">
        <v>0</v>
      </c>
      <c r="AC38">
        <v>0</v>
      </c>
      <c r="AD38" t="s">
        <v>103</v>
      </c>
    </row>
    <row r="39" spans="1:30" x14ac:dyDescent="0.25">
      <c r="H39" t="s">
        <v>104</v>
      </c>
    </row>
    <row r="40" spans="1:30" x14ac:dyDescent="0.25">
      <c r="A40">
        <v>17</v>
      </c>
      <c r="B40">
        <v>359</v>
      </c>
      <c r="C40" t="s">
        <v>105</v>
      </c>
      <c r="D40" t="s">
        <v>106</v>
      </c>
      <c r="E40" t="s">
        <v>107</v>
      </c>
      <c r="F40" t="s">
        <v>108</v>
      </c>
      <c r="G40" t="str">
        <f>"00008876"</f>
        <v>00008876</v>
      </c>
      <c r="H40" t="s">
        <v>109</v>
      </c>
      <c r="I40">
        <v>0</v>
      </c>
      <c r="J40">
        <v>0</v>
      </c>
      <c r="K40">
        <v>0</v>
      </c>
      <c r="L40">
        <v>200</v>
      </c>
      <c r="M40">
        <v>0</v>
      </c>
      <c r="N40">
        <v>70</v>
      </c>
      <c r="O40">
        <v>0</v>
      </c>
      <c r="P40">
        <v>0</v>
      </c>
      <c r="Q40">
        <v>0</v>
      </c>
      <c r="R40">
        <v>0</v>
      </c>
      <c r="S40">
        <v>0</v>
      </c>
      <c r="T40">
        <v>0</v>
      </c>
      <c r="U40">
        <v>0</v>
      </c>
      <c r="V40">
        <v>84</v>
      </c>
      <c r="W40">
        <v>588</v>
      </c>
      <c r="X40">
        <v>0</v>
      </c>
      <c r="Z40">
        <v>0</v>
      </c>
      <c r="AA40">
        <v>0</v>
      </c>
      <c r="AB40">
        <v>0</v>
      </c>
      <c r="AC40">
        <v>0</v>
      </c>
      <c r="AD40" t="s">
        <v>110</v>
      </c>
    </row>
    <row r="41" spans="1:30" x14ac:dyDescent="0.25">
      <c r="H41" t="s">
        <v>111</v>
      </c>
    </row>
    <row r="42" spans="1:30" x14ac:dyDescent="0.25">
      <c r="A42">
        <v>18</v>
      </c>
      <c r="B42">
        <v>46</v>
      </c>
      <c r="C42" t="s">
        <v>112</v>
      </c>
      <c r="D42" t="s">
        <v>45</v>
      </c>
      <c r="E42" t="s">
        <v>113</v>
      </c>
      <c r="F42" t="s">
        <v>114</v>
      </c>
      <c r="G42" t="str">
        <f>"00017039"</f>
        <v>00017039</v>
      </c>
      <c r="H42">
        <v>792</v>
      </c>
      <c r="I42">
        <v>0</v>
      </c>
      <c r="J42">
        <v>0</v>
      </c>
      <c r="K42">
        <v>0</v>
      </c>
      <c r="L42">
        <v>200</v>
      </c>
      <c r="M42">
        <v>0</v>
      </c>
      <c r="N42">
        <v>70</v>
      </c>
      <c r="O42">
        <v>0</v>
      </c>
      <c r="P42">
        <v>0</v>
      </c>
      <c r="Q42">
        <v>0</v>
      </c>
      <c r="R42">
        <v>0</v>
      </c>
      <c r="S42">
        <v>0</v>
      </c>
      <c r="T42">
        <v>0</v>
      </c>
      <c r="U42">
        <v>0</v>
      </c>
      <c r="V42">
        <v>84</v>
      </c>
      <c r="W42">
        <v>588</v>
      </c>
      <c r="X42">
        <v>0</v>
      </c>
      <c r="Z42">
        <v>0</v>
      </c>
      <c r="AA42">
        <v>0</v>
      </c>
      <c r="AB42">
        <v>0</v>
      </c>
      <c r="AC42">
        <v>0</v>
      </c>
      <c r="AD42">
        <v>1650</v>
      </c>
    </row>
    <row r="43" spans="1:30" x14ac:dyDescent="0.25">
      <c r="H43" t="s">
        <v>115</v>
      </c>
    </row>
    <row r="44" spans="1:30" x14ac:dyDescent="0.25">
      <c r="A44">
        <v>19</v>
      </c>
      <c r="B44">
        <v>5753</v>
      </c>
      <c r="C44" t="s">
        <v>116</v>
      </c>
      <c r="D44" t="s">
        <v>65</v>
      </c>
      <c r="E44" t="s">
        <v>83</v>
      </c>
      <c r="F44" t="s">
        <v>117</v>
      </c>
      <c r="G44" t="str">
        <f>"00346447"</f>
        <v>00346447</v>
      </c>
      <c r="H44" t="s">
        <v>118</v>
      </c>
      <c r="I44">
        <v>0</v>
      </c>
      <c r="J44">
        <v>0</v>
      </c>
      <c r="K44">
        <v>0</v>
      </c>
      <c r="L44">
        <v>0</v>
      </c>
      <c r="M44">
        <v>0</v>
      </c>
      <c r="N44">
        <v>30</v>
      </c>
      <c r="O44">
        <v>0</v>
      </c>
      <c r="P44">
        <v>0</v>
      </c>
      <c r="Q44">
        <v>0</v>
      </c>
      <c r="R44">
        <v>0</v>
      </c>
      <c r="S44">
        <v>0</v>
      </c>
      <c r="T44">
        <v>0</v>
      </c>
      <c r="U44">
        <v>0</v>
      </c>
      <c r="V44">
        <v>60</v>
      </c>
      <c r="W44">
        <v>420</v>
      </c>
      <c r="X44">
        <v>0</v>
      </c>
      <c r="Z44">
        <v>0</v>
      </c>
      <c r="AA44">
        <v>0</v>
      </c>
      <c r="AB44">
        <v>24</v>
      </c>
      <c r="AC44">
        <v>408</v>
      </c>
      <c r="AD44" t="s">
        <v>119</v>
      </c>
    </row>
    <row r="45" spans="1:30" x14ac:dyDescent="0.25">
      <c r="H45" t="s">
        <v>120</v>
      </c>
    </row>
    <row r="46" spans="1:30" x14ac:dyDescent="0.25">
      <c r="A46">
        <v>20</v>
      </c>
      <c r="B46">
        <v>5409</v>
      </c>
      <c r="C46" t="s">
        <v>121</v>
      </c>
      <c r="D46" t="s">
        <v>122</v>
      </c>
      <c r="E46" t="s">
        <v>38</v>
      </c>
      <c r="F46" t="s">
        <v>123</v>
      </c>
      <c r="G46" t="str">
        <f>"00008779"</f>
        <v>00008779</v>
      </c>
      <c r="H46">
        <v>770</v>
      </c>
      <c r="I46">
        <v>0</v>
      </c>
      <c r="J46">
        <v>0</v>
      </c>
      <c r="K46">
        <v>0</v>
      </c>
      <c r="L46">
        <v>200</v>
      </c>
      <c r="M46">
        <v>0</v>
      </c>
      <c r="N46">
        <v>70</v>
      </c>
      <c r="O46">
        <v>0</v>
      </c>
      <c r="P46">
        <v>0</v>
      </c>
      <c r="Q46">
        <v>0</v>
      </c>
      <c r="R46">
        <v>0</v>
      </c>
      <c r="S46">
        <v>0</v>
      </c>
      <c r="T46">
        <v>0</v>
      </c>
      <c r="U46">
        <v>0</v>
      </c>
      <c r="V46">
        <v>84</v>
      </c>
      <c r="W46">
        <v>588</v>
      </c>
      <c r="X46">
        <v>0</v>
      </c>
      <c r="Z46">
        <v>0</v>
      </c>
      <c r="AA46">
        <v>0</v>
      </c>
      <c r="AB46">
        <v>0</v>
      </c>
      <c r="AC46">
        <v>0</v>
      </c>
      <c r="AD46">
        <v>1628</v>
      </c>
    </row>
    <row r="47" spans="1:30" x14ac:dyDescent="0.25">
      <c r="H47" t="s">
        <v>124</v>
      </c>
    </row>
    <row r="48" spans="1:30" x14ac:dyDescent="0.25">
      <c r="A48">
        <v>21</v>
      </c>
      <c r="B48">
        <v>322</v>
      </c>
      <c r="C48" t="s">
        <v>125</v>
      </c>
      <c r="D48" t="s">
        <v>126</v>
      </c>
      <c r="E48" t="s">
        <v>32</v>
      </c>
      <c r="F48" t="s">
        <v>127</v>
      </c>
      <c r="G48" t="str">
        <f>"00185684"</f>
        <v>00185684</v>
      </c>
      <c r="H48" t="s">
        <v>128</v>
      </c>
      <c r="I48">
        <v>0</v>
      </c>
      <c r="J48">
        <v>0</v>
      </c>
      <c r="K48">
        <v>0</v>
      </c>
      <c r="L48">
        <v>0</v>
      </c>
      <c r="M48">
        <v>0</v>
      </c>
      <c r="N48">
        <v>30</v>
      </c>
      <c r="O48">
        <v>0</v>
      </c>
      <c r="P48">
        <v>0</v>
      </c>
      <c r="Q48">
        <v>30</v>
      </c>
      <c r="R48">
        <v>0</v>
      </c>
      <c r="S48">
        <v>0</v>
      </c>
      <c r="T48">
        <v>0</v>
      </c>
      <c r="U48">
        <v>0</v>
      </c>
      <c r="V48">
        <v>60</v>
      </c>
      <c r="W48">
        <v>420</v>
      </c>
      <c r="X48">
        <v>0</v>
      </c>
      <c r="Z48">
        <v>1</v>
      </c>
      <c r="AA48">
        <v>0</v>
      </c>
      <c r="AB48">
        <v>24</v>
      </c>
      <c r="AC48">
        <v>408</v>
      </c>
      <c r="AD48" t="s">
        <v>129</v>
      </c>
    </row>
    <row r="49" spans="1:30" x14ac:dyDescent="0.25">
      <c r="H49" t="s">
        <v>130</v>
      </c>
    </row>
    <row r="50" spans="1:30" x14ac:dyDescent="0.25">
      <c r="A50">
        <v>22</v>
      </c>
      <c r="B50">
        <v>834</v>
      </c>
      <c r="C50" t="s">
        <v>131</v>
      </c>
      <c r="D50" t="s">
        <v>132</v>
      </c>
      <c r="E50" t="s">
        <v>107</v>
      </c>
      <c r="F50" t="s">
        <v>133</v>
      </c>
      <c r="G50" t="str">
        <f>"200802007276"</f>
        <v>200802007276</v>
      </c>
      <c r="H50">
        <v>803</v>
      </c>
      <c r="I50">
        <v>0</v>
      </c>
      <c r="J50">
        <v>0</v>
      </c>
      <c r="K50">
        <v>0</v>
      </c>
      <c r="L50">
        <v>200</v>
      </c>
      <c r="M50">
        <v>0</v>
      </c>
      <c r="N50">
        <v>30</v>
      </c>
      <c r="O50">
        <v>0</v>
      </c>
      <c r="P50">
        <v>0</v>
      </c>
      <c r="Q50">
        <v>0</v>
      </c>
      <c r="R50">
        <v>0</v>
      </c>
      <c r="S50">
        <v>0</v>
      </c>
      <c r="T50">
        <v>0</v>
      </c>
      <c r="U50">
        <v>0</v>
      </c>
      <c r="V50">
        <v>84</v>
      </c>
      <c r="W50">
        <v>588</v>
      </c>
      <c r="X50">
        <v>0</v>
      </c>
      <c r="Z50">
        <v>0</v>
      </c>
      <c r="AA50">
        <v>0</v>
      </c>
      <c r="AB50">
        <v>0</v>
      </c>
      <c r="AC50">
        <v>0</v>
      </c>
      <c r="AD50">
        <v>1621</v>
      </c>
    </row>
    <row r="51" spans="1:30" x14ac:dyDescent="0.25">
      <c r="H51" t="s">
        <v>134</v>
      </c>
    </row>
    <row r="52" spans="1:30" x14ac:dyDescent="0.25">
      <c r="A52">
        <v>23</v>
      </c>
      <c r="B52">
        <v>481</v>
      </c>
      <c r="C52" t="s">
        <v>135</v>
      </c>
      <c r="D52" t="s">
        <v>107</v>
      </c>
      <c r="E52" t="s">
        <v>32</v>
      </c>
      <c r="F52" t="s">
        <v>136</v>
      </c>
      <c r="G52" t="str">
        <f>"00078824"</f>
        <v>00078824</v>
      </c>
      <c r="H52" t="s">
        <v>137</v>
      </c>
      <c r="I52">
        <v>0</v>
      </c>
      <c r="J52">
        <v>0</v>
      </c>
      <c r="K52">
        <v>0</v>
      </c>
      <c r="L52">
        <v>200</v>
      </c>
      <c r="M52">
        <v>0</v>
      </c>
      <c r="N52">
        <v>70</v>
      </c>
      <c r="O52">
        <v>30</v>
      </c>
      <c r="P52">
        <v>0</v>
      </c>
      <c r="Q52">
        <v>0</v>
      </c>
      <c r="R52">
        <v>0</v>
      </c>
      <c r="S52">
        <v>0</v>
      </c>
      <c r="T52">
        <v>0</v>
      </c>
      <c r="U52">
        <v>0</v>
      </c>
      <c r="V52">
        <v>84</v>
      </c>
      <c r="W52">
        <v>588</v>
      </c>
      <c r="X52">
        <v>0</v>
      </c>
      <c r="Z52">
        <v>0</v>
      </c>
      <c r="AA52">
        <v>0</v>
      </c>
      <c r="AB52">
        <v>0</v>
      </c>
      <c r="AC52">
        <v>0</v>
      </c>
      <c r="AD52" t="s">
        <v>138</v>
      </c>
    </row>
    <row r="53" spans="1:30" x14ac:dyDescent="0.25">
      <c r="H53" t="s">
        <v>139</v>
      </c>
    </row>
    <row r="54" spans="1:30" x14ac:dyDescent="0.25">
      <c r="A54">
        <v>24</v>
      </c>
      <c r="B54">
        <v>1684</v>
      </c>
      <c r="C54" t="s">
        <v>140</v>
      </c>
      <c r="D54" t="s">
        <v>141</v>
      </c>
      <c r="E54" t="s">
        <v>142</v>
      </c>
      <c r="F54" t="s">
        <v>143</v>
      </c>
      <c r="G54" t="str">
        <f>"00264771"</f>
        <v>00264771</v>
      </c>
      <c r="H54" t="s">
        <v>144</v>
      </c>
      <c r="I54">
        <v>0</v>
      </c>
      <c r="J54">
        <v>0</v>
      </c>
      <c r="K54">
        <v>0</v>
      </c>
      <c r="L54">
        <v>200</v>
      </c>
      <c r="M54">
        <v>0</v>
      </c>
      <c r="N54">
        <v>70</v>
      </c>
      <c r="O54">
        <v>0</v>
      </c>
      <c r="P54">
        <v>0</v>
      </c>
      <c r="Q54">
        <v>0</v>
      </c>
      <c r="R54">
        <v>0</v>
      </c>
      <c r="S54">
        <v>0</v>
      </c>
      <c r="T54">
        <v>0</v>
      </c>
      <c r="U54">
        <v>0</v>
      </c>
      <c r="V54">
        <v>84</v>
      </c>
      <c r="W54">
        <v>588</v>
      </c>
      <c r="X54">
        <v>0</v>
      </c>
      <c r="Z54">
        <v>0</v>
      </c>
      <c r="AA54">
        <v>0</v>
      </c>
      <c r="AB54">
        <v>0</v>
      </c>
      <c r="AC54">
        <v>0</v>
      </c>
      <c r="AD54" t="s">
        <v>145</v>
      </c>
    </row>
    <row r="55" spans="1:30" x14ac:dyDescent="0.25">
      <c r="H55" t="s">
        <v>146</v>
      </c>
    </row>
    <row r="56" spans="1:30" x14ac:dyDescent="0.25">
      <c r="A56">
        <v>25</v>
      </c>
      <c r="B56">
        <v>2788</v>
      </c>
      <c r="C56" t="s">
        <v>147</v>
      </c>
      <c r="D56" t="s">
        <v>44</v>
      </c>
      <c r="E56" t="s">
        <v>148</v>
      </c>
      <c r="F56" t="s">
        <v>149</v>
      </c>
      <c r="G56" t="str">
        <f>"00196706"</f>
        <v>00196706</v>
      </c>
      <c r="H56">
        <v>792</v>
      </c>
      <c r="I56">
        <v>0</v>
      </c>
      <c r="J56">
        <v>0</v>
      </c>
      <c r="K56">
        <v>0</v>
      </c>
      <c r="L56">
        <v>200</v>
      </c>
      <c r="M56">
        <v>0</v>
      </c>
      <c r="N56">
        <v>30</v>
      </c>
      <c r="O56">
        <v>0</v>
      </c>
      <c r="P56">
        <v>0</v>
      </c>
      <c r="Q56">
        <v>0</v>
      </c>
      <c r="R56">
        <v>0</v>
      </c>
      <c r="S56">
        <v>0</v>
      </c>
      <c r="T56">
        <v>0</v>
      </c>
      <c r="U56">
        <v>0</v>
      </c>
      <c r="V56">
        <v>84</v>
      </c>
      <c r="W56">
        <v>588</v>
      </c>
      <c r="X56">
        <v>0</v>
      </c>
      <c r="Z56">
        <v>0</v>
      </c>
      <c r="AA56">
        <v>0</v>
      </c>
      <c r="AB56">
        <v>0</v>
      </c>
      <c r="AC56">
        <v>0</v>
      </c>
      <c r="AD56">
        <v>1610</v>
      </c>
    </row>
    <row r="57" spans="1:30" x14ac:dyDescent="0.25">
      <c r="H57" t="s">
        <v>150</v>
      </c>
    </row>
    <row r="58" spans="1:30" x14ac:dyDescent="0.25">
      <c r="A58">
        <v>26</v>
      </c>
      <c r="B58">
        <v>745</v>
      </c>
      <c r="C58" t="s">
        <v>151</v>
      </c>
      <c r="D58" t="s">
        <v>83</v>
      </c>
      <c r="E58" t="s">
        <v>38</v>
      </c>
      <c r="F58" t="s">
        <v>152</v>
      </c>
      <c r="G58" t="str">
        <f>"00003566"</f>
        <v>00003566</v>
      </c>
      <c r="H58">
        <v>781</v>
      </c>
      <c r="I58">
        <v>0</v>
      </c>
      <c r="J58">
        <v>0</v>
      </c>
      <c r="K58">
        <v>0</v>
      </c>
      <c r="L58">
        <v>0</v>
      </c>
      <c r="M58">
        <v>0</v>
      </c>
      <c r="N58">
        <v>0</v>
      </c>
      <c r="O58">
        <v>0</v>
      </c>
      <c r="P58">
        <v>0</v>
      </c>
      <c r="Q58">
        <v>0</v>
      </c>
      <c r="R58">
        <v>0</v>
      </c>
      <c r="S58">
        <v>0</v>
      </c>
      <c r="T58">
        <v>0</v>
      </c>
      <c r="U58">
        <v>0</v>
      </c>
      <c r="V58">
        <v>60</v>
      </c>
      <c r="W58">
        <v>420</v>
      </c>
      <c r="X58">
        <v>0</v>
      </c>
      <c r="Z58">
        <v>0</v>
      </c>
      <c r="AA58">
        <v>0</v>
      </c>
      <c r="AB58">
        <v>24</v>
      </c>
      <c r="AC58">
        <v>408</v>
      </c>
      <c r="AD58">
        <v>1609</v>
      </c>
    </row>
    <row r="59" spans="1:30" x14ac:dyDescent="0.25">
      <c r="H59" t="s">
        <v>153</v>
      </c>
    </row>
    <row r="60" spans="1:30" x14ac:dyDescent="0.25">
      <c r="A60">
        <v>27</v>
      </c>
      <c r="B60">
        <v>1078</v>
      </c>
      <c r="C60" t="s">
        <v>154</v>
      </c>
      <c r="D60" t="s">
        <v>32</v>
      </c>
      <c r="E60" t="s">
        <v>155</v>
      </c>
      <c r="F60" t="s">
        <v>156</v>
      </c>
      <c r="G60" t="str">
        <f>"201511035351"</f>
        <v>201511035351</v>
      </c>
      <c r="H60" t="s">
        <v>118</v>
      </c>
      <c r="I60">
        <v>0</v>
      </c>
      <c r="J60">
        <v>0</v>
      </c>
      <c r="K60">
        <v>0</v>
      </c>
      <c r="L60">
        <v>200</v>
      </c>
      <c r="M60">
        <v>0</v>
      </c>
      <c r="N60">
        <v>30</v>
      </c>
      <c r="O60">
        <v>0</v>
      </c>
      <c r="P60">
        <v>0</v>
      </c>
      <c r="Q60">
        <v>0</v>
      </c>
      <c r="R60">
        <v>0</v>
      </c>
      <c r="S60">
        <v>0</v>
      </c>
      <c r="T60">
        <v>0</v>
      </c>
      <c r="U60">
        <v>0</v>
      </c>
      <c r="V60">
        <v>84</v>
      </c>
      <c r="W60">
        <v>588</v>
      </c>
      <c r="X60">
        <v>0</v>
      </c>
      <c r="Z60">
        <v>0</v>
      </c>
      <c r="AA60">
        <v>0</v>
      </c>
      <c r="AB60">
        <v>0</v>
      </c>
      <c r="AC60">
        <v>0</v>
      </c>
      <c r="AD60" t="s">
        <v>157</v>
      </c>
    </row>
    <row r="61" spans="1:30" x14ac:dyDescent="0.25">
      <c r="H61" t="s">
        <v>158</v>
      </c>
    </row>
    <row r="62" spans="1:30" x14ac:dyDescent="0.25">
      <c r="A62">
        <v>28</v>
      </c>
      <c r="B62">
        <v>282</v>
      </c>
      <c r="C62" t="s">
        <v>159</v>
      </c>
      <c r="D62" t="s">
        <v>107</v>
      </c>
      <c r="E62" t="s">
        <v>160</v>
      </c>
      <c r="F62" t="s">
        <v>161</v>
      </c>
      <c r="G62" t="str">
        <f>"00018186"</f>
        <v>00018186</v>
      </c>
      <c r="H62">
        <v>737</v>
      </c>
      <c r="I62">
        <v>0</v>
      </c>
      <c r="J62">
        <v>0</v>
      </c>
      <c r="K62">
        <v>0</v>
      </c>
      <c r="L62">
        <v>200</v>
      </c>
      <c r="M62">
        <v>0</v>
      </c>
      <c r="N62">
        <v>70</v>
      </c>
      <c r="O62">
        <v>0</v>
      </c>
      <c r="P62">
        <v>0</v>
      </c>
      <c r="Q62">
        <v>0</v>
      </c>
      <c r="R62">
        <v>0</v>
      </c>
      <c r="S62">
        <v>0</v>
      </c>
      <c r="T62">
        <v>0</v>
      </c>
      <c r="U62">
        <v>0</v>
      </c>
      <c r="V62">
        <v>84</v>
      </c>
      <c r="W62">
        <v>588</v>
      </c>
      <c r="X62">
        <v>0</v>
      </c>
      <c r="Z62">
        <v>0</v>
      </c>
      <c r="AA62">
        <v>0</v>
      </c>
      <c r="AB62">
        <v>0</v>
      </c>
      <c r="AC62">
        <v>0</v>
      </c>
      <c r="AD62">
        <v>1595</v>
      </c>
    </row>
    <row r="63" spans="1:30" x14ac:dyDescent="0.25">
      <c r="H63" t="s">
        <v>162</v>
      </c>
    </row>
    <row r="64" spans="1:30" x14ac:dyDescent="0.25">
      <c r="A64">
        <v>29</v>
      </c>
      <c r="B64">
        <v>4944</v>
      </c>
      <c r="C64" t="s">
        <v>163</v>
      </c>
      <c r="D64" t="s">
        <v>164</v>
      </c>
      <c r="E64" t="s">
        <v>165</v>
      </c>
      <c r="F64" t="s">
        <v>166</v>
      </c>
      <c r="G64" t="str">
        <f>"00362512"</f>
        <v>00362512</v>
      </c>
      <c r="H64">
        <v>737</v>
      </c>
      <c r="I64">
        <v>0</v>
      </c>
      <c r="J64">
        <v>0</v>
      </c>
      <c r="K64">
        <v>0</v>
      </c>
      <c r="L64">
        <v>0</v>
      </c>
      <c r="M64">
        <v>0</v>
      </c>
      <c r="N64">
        <v>30</v>
      </c>
      <c r="O64">
        <v>0</v>
      </c>
      <c r="P64">
        <v>0</v>
      </c>
      <c r="Q64">
        <v>0</v>
      </c>
      <c r="R64">
        <v>0</v>
      </c>
      <c r="S64">
        <v>0</v>
      </c>
      <c r="T64">
        <v>0</v>
      </c>
      <c r="U64">
        <v>0</v>
      </c>
      <c r="V64">
        <v>60</v>
      </c>
      <c r="W64">
        <v>420</v>
      </c>
      <c r="X64">
        <v>0</v>
      </c>
      <c r="Z64">
        <v>0</v>
      </c>
      <c r="AA64">
        <v>0</v>
      </c>
      <c r="AB64">
        <v>24</v>
      </c>
      <c r="AC64">
        <v>408</v>
      </c>
      <c r="AD64">
        <v>1595</v>
      </c>
    </row>
    <row r="65" spans="1:30" x14ac:dyDescent="0.25">
      <c r="H65" t="s">
        <v>167</v>
      </c>
    </row>
    <row r="66" spans="1:30" x14ac:dyDescent="0.25">
      <c r="A66">
        <v>30</v>
      </c>
      <c r="B66">
        <v>302</v>
      </c>
      <c r="C66" t="s">
        <v>168</v>
      </c>
      <c r="D66" t="s">
        <v>141</v>
      </c>
      <c r="E66" t="s">
        <v>15</v>
      </c>
      <c r="F66" t="s">
        <v>169</v>
      </c>
      <c r="G66" t="str">
        <f>"00241022"</f>
        <v>00241022</v>
      </c>
      <c r="H66">
        <v>737</v>
      </c>
      <c r="I66">
        <v>0</v>
      </c>
      <c r="J66">
        <v>0</v>
      </c>
      <c r="K66">
        <v>0</v>
      </c>
      <c r="L66">
        <v>0</v>
      </c>
      <c r="M66">
        <v>0</v>
      </c>
      <c r="N66">
        <v>30</v>
      </c>
      <c r="O66">
        <v>0</v>
      </c>
      <c r="P66">
        <v>0</v>
      </c>
      <c r="Q66">
        <v>0</v>
      </c>
      <c r="R66">
        <v>0</v>
      </c>
      <c r="S66">
        <v>0</v>
      </c>
      <c r="T66">
        <v>0</v>
      </c>
      <c r="U66">
        <v>0</v>
      </c>
      <c r="V66">
        <v>60</v>
      </c>
      <c r="W66">
        <v>420</v>
      </c>
      <c r="X66">
        <v>0</v>
      </c>
      <c r="Z66">
        <v>2</v>
      </c>
      <c r="AA66">
        <v>0</v>
      </c>
      <c r="AB66">
        <v>24</v>
      </c>
      <c r="AC66">
        <v>408</v>
      </c>
      <c r="AD66">
        <v>1595</v>
      </c>
    </row>
    <row r="67" spans="1:30" x14ac:dyDescent="0.25">
      <c r="H67" t="s">
        <v>170</v>
      </c>
    </row>
    <row r="68" spans="1:30" x14ac:dyDescent="0.25">
      <c r="A68">
        <v>31</v>
      </c>
      <c r="B68">
        <v>3606</v>
      </c>
      <c r="C68" t="s">
        <v>171</v>
      </c>
      <c r="D68" t="s">
        <v>172</v>
      </c>
      <c r="E68" t="s">
        <v>107</v>
      </c>
      <c r="F68" t="s">
        <v>173</v>
      </c>
      <c r="G68" t="str">
        <f>"00024422"</f>
        <v>00024422</v>
      </c>
      <c r="H68" t="s">
        <v>174</v>
      </c>
      <c r="I68">
        <v>0</v>
      </c>
      <c r="J68">
        <v>0</v>
      </c>
      <c r="K68">
        <v>0</v>
      </c>
      <c r="L68">
        <v>200</v>
      </c>
      <c r="M68">
        <v>0</v>
      </c>
      <c r="N68">
        <v>30</v>
      </c>
      <c r="O68">
        <v>30</v>
      </c>
      <c r="P68">
        <v>0</v>
      </c>
      <c r="Q68">
        <v>0</v>
      </c>
      <c r="R68">
        <v>0</v>
      </c>
      <c r="S68">
        <v>0</v>
      </c>
      <c r="T68">
        <v>0</v>
      </c>
      <c r="U68">
        <v>0</v>
      </c>
      <c r="V68">
        <v>84</v>
      </c>
      <c r="W68">
        <v>588</v>
      </c>
      <c r="X68">
        <v>0</v>
      </c>
      <c r="Z68">
        <v>0</v>
      </c>
      <c r="AA68">
        <v>0</v>
      </c>
      <c r="AB68">
        <v>0</v>
      </c>
      <c r="AC68">
        <v>0</v>
      </c>
      <c r="AD68" t="s">
        <v>175</v>
      </c>
    </row>
    <row r="69" spans="1:30" x14ac:dyDescent="0.25">
      <c r="H69" t="s">
        <v>176</v>
      </c>
    </row>
    <row r="70" spans="1:30" x14ac:dyDescent="0.25">
      <c r="A70">
        <v>32</v>
      </c>
      <c r="B70">
        <v>2548</v>
      </c>
      <c r="C70" t="s">
        <v>177</v>
      </c>
      <c r="D70" t="s">
        <v>178</v>
      </c>
      <c r="E70" t="s">
        <v>179</v>
      </c>
      <c r="F70" t="s">
        <v>180</v>
      </c>
      <c r="G70" t="str">
        <f>"00002293"</f>
        <v>00002293</v>
      </c>
      <c r="H70" t="s">
        <v>181</v>
      </c>
      <c r="I70">
        <v>0</v>
      </c>
      <c r="J70">
        <v>0</v>
      </c>
      <c r="K70">
        <v>0</v>
      </c>
      <c r="L70">
        <v>0</v>
      </c>
      <c r="M70">
        <v>0</v>
      </c>
      <c r="N70">
        <v>0</v>
      </c>
      <c r="O70">
        <v>0</v>
      </c>
      <c r="P70">
        <v>0</v>
      </c>
      <c r="Q70">
        <v>0</v>
      </c>
      <c r="R70">
        <v>0</v>
      </c>
      <c r="S70">
        <v>0</v>
      </c>
      <c r="T70">
        <v>0</v>
      </c>
      <c r="U70">
        <v>0</v>
      </c>
      <c r="V70">
        <v>60</v>
      </c>
      <c r="W70">
        <v>420</v>
      </c>
      <c r="X70">
        <v>0</v>
      </c>
      <c r="Z70">
        <v>0</v>
      </c>
      <c r="AA70">
        <v>0</v>
      </c>
      <c r="AB70">
        <v>24</v>
      </c>
      <c r="AC70">
        <v>408</v>
      </c>
      <c r="AD70" t="s">
        <v>182</v>
      </c>
    </row>
    <row r="71" spans="1:30" x14ac:dyDescent="0.25">
      <c r="H71" t="s">
        <v>183</v>
      </c>
    </row>
    <row r="72" spans="1:30" x14ac:dyDescent="0.25">
      <c r="A72">
        <v>33</v>
      </c>
      <c r="B72">
        <v>3756</v>
      </c>
      <c r="C72" t="s">
        <v>184</v>
      </c>
      <c r="D72" t="s">
        <v>185</v>
      </c>
      <c r="E72" t="s">
        <v>70</v>
      </c>
      <c r="F72" t="s">
        <v>186</v>
      </c>
      <c r="G72" t="str">
        <f>"00025212"</f>
        <v>00025212</v>
      </c>
      <c r="H72" t="s">
        <v>187</v>
      </c>
      <c r="I72">
        <v>0</v>
      </c>
      <c r="J72">
        <v>0</v>
      </c>
      <c r="K72">
        <v>0</v>
      </c>
      <c r="L72">
        <v>0</v>
      </c>
      <c r="M72">
        <v>0</v>
      </c>
      <c r="N72">
        <v>70</v>
      </c>
      <c r="O72">
        <v>0</v>
      </c>
      <c r="P72">
        <v>0</v>
      </c>
      <c r="Q72">
        <v>0</v>
      </c>
      <c r="R72">
        <v>0</v>
      </c>
      <c r="S72">
        <v>0</v>
      </c>
      <c r="T72">
        <v>0</v>
      </c>
      <c r="U72">
        <v>0</v>
      </c>
      <c r="V72">
        <v>25</v>
      </c>
      <c r="W72">
        <v>175</v>
      </c>
      <c r="X72">
        <v>0</v>
      </c>
      <c r="Z72">
        <v>0</v>
      </c>
      <c r="AA72">
        <v>0</v>
      </c>
      <c r="AB72">
        <v>24</v>
      </c>
      <c r="AC72">
        <v>408</v>
      </c>
      <c r="AD72" t="s">
        <v>188</v>
      </c>
    </row>
    <row r="73" spans="1:30" x14ac:dyDescent="0.25">
      <c r="H73" t="s">
        <v>189</v>
      </c>
    </row>
    <row r="74" spans="1:30" x14ac:dyDescent="0.25">
      <c r="A74">
        <v>34</v>
      </c>
      <c r="B74">
        <v>690</v>
      </c>
      <c r="C74" t="s">
        <v>190</v>
      </c>
      <c r="D74" t="s">
        <v>164</v>
      </c>
      <c r="E74" t="s">
        <v>15</v>
      </c>
      <c r="F74" t="s">
        <v>191</v>
      </c>
      <c r="G74" t="str">
        <f>"200801007056"</f>
        <v>200801007056</v>
      </c>
      <c r="H74">
        <v>737</v>
      </c>
      <c r="I74">
        <v>0</v>
      </c>
      <c r="J74">
        <v>0</v>
      </c>
      <c r="K74">
        <v>0</v>
      </c>
      <c r="L74">
        <v>200</v>
      </c>
      <c r="M74">
        <v>0</v>
      </c>
      <c r="N74">
        <v>30</v>
      </c>
      <c r="O74">
        <v>30</v>
      </c>
      <c r="P74">
        <v>0</v>
      </c>
      <c r="Q74">
        <v>0</v>
      </c>
      <c r="R74">
        <v>0</v>
      </c>
      <c r="S74">
        <v>0</v>
      </c>
      <c r="T74">
        <v>0</v>
      </c>
      <c r="U74">
        <v>0</v>
      </c>
      <c r="V74">
        <v>84</v>
      </c>
      <c r="W74">
        <v>588</v>
      </c>
      <c r="X74">
        <v>0</v>
      </c>
      <c r="Z74">
        <v>0</v>
      </c>
      <c r="AA74">
        <v>0</v>
      </c>
      <c r="AB74">
        <v>0</v>
      </c>
      <c r="AC74">
        <v>0</v>
      </c>
      <c r="AD74">
        <v>1585</v>
      </c>
    </row>
    <row r="75" spans="1:30" x14ac:dyDescent="0.25">
      <c r="H75" t="s">
        <v>192</v>
      </c>
    </row>
    <row r="76" spans="1:30" x14ac:dyDescent="0.25">
      <c r="A76">
        <v>35</v>
      </c>
      <c r="B76">
        <v>1929</v>
      </c>
      <c r="C76" t="s">
        <v>193</v>
      </c>
      <c r="D76" t="s">
        <v>194</v>
      </c>
      <c r="E76" t="s">
        <v>178</v>
      </c>
      <c r="F76" t="s">
        <v>195</v>
      </c>
      <c r="G76" t="str">
        <f>"201511029546"</f>
        <v>201511029546</v>
      </c>
      <c r="H76">
        <v>726</v>
      </c>
      <c r="I76">
        <v>0</v>
      </c>
      <c r="J76">
        <v>0</v>
      </c>
      <c r="K76">
        <v>0</v>
      </c>
      <c r="L76">
        <v>200</v>
      </c>
      <c r="M76">
        <v>0</v>
      </c>
      <c r="N76">
        <v>70</v>
      </c>
      <c r="O76">
        <v>0</v>
      </c>
      <c r="P76">
        <v>0</v>
      </c>
      <c r="Q76">
        <v>0</v>
      </c>
      <c r="R76">
        <v>0</v>
      </c>
      <c r="S76">
        <v>0</v>
      </c>
      <c r="T76">
        <v>0</v>
      </c>
      <c r="U76">
        <v>0</v>
      </c>
      <c r="V76">
        <v>84</v>
      </c>
      <c r="W76">
        <v>588</v>
      </c>
      <c r="X76">
        <v>0</v>
      </c>
      <c r="Z76">
        <v>0</v>
      </c>
      <c r="AA76">
        <v>0</v>
      </c>
      <c r="AB76">
        <v>0</v>
      </c>
      <c r="AC76">
        <v>0</v>
      </c>
      <c r="AD76">
        <v>1584</v>
      </c>
    </row>
    <row r="77" spans="1:30" x14ac:dyDescent="0.25">
      <c r="H77" t="s">
        <v>196</v>
      </c>
    </row>
    <row r="78" spans="1:30" x14ac:dyDescent="0.25">
      <c r="A78">
        <v>36</v>
      </c>
      <c r="B78">
        <v>4573</v>
      </c>
      <c r="C78" t="s">
        <v>197</v>
      </c>
      <c r="D78" t="s">
        <v>198</v>
      </c>
      <c r="E78" t="s">
        <v>199</v>
      </c>
      <c r="F78" t="s">
        <v>200</v>
      </c>
      <c r="G78" t="str">
        <f>"00258605"</f>
        <v>00258605</v>
      </c>
      <c r="H78">
        <v>825</v>
      </c>
      <c r="I78">
        <v>0</v>
      </c>
      <c r="J78">
        <v>0</v>
      </c>
      <c r="K78">
        <v>0</v>
      </c>
      <c r="L78">
        <v>0</v>
      </c>
      <c r="M78">
        <v>0</v>
      </c>
      <c r="N78">
        <v>0</v>
      </c>
      <c r="O78">
        <v>0</v>
      </c>
      <c r="P78">
        <v>0</v>
      </c>
      <c r="Q78">
        <v>0</v>
      </c>
      <c r="R78">
        <v>0</v>
      </c>
      <c r="S78">
        <v>0</v>
      </c>
      <c r="T78">
        <v>0</v>
      </c>
      <c r="U78">
        <v>0</v>
      </c>
      <c r="V78">
        <v>50</v>
      </c>
      <c r="W78">
        <v>350</v>
      </c>
      <c r="X78">
        <v>0</v>
      </c>
      <c r="Z78">
        <v>2</v>
      </c>
      <c r="AA78">
        <v>0</v>
      </c>
      <c r="AB78">
        <v>24</v>
      </c>
      <c r="AC78">
        <v>408</v>
      </c>
      <c r="AD78">
        <v>1583</v>
      </c>
    </row>
    <row r="79" spans="1:30" x14ac:dyDescent="0.25">
      <c r="H79" t="s">
        <v>201</v>
      </c>
    </row>
    <row r="80" spans="1:30" x14ac:dyDescent="0.25">
      <c r="A80">
        <v>37</v>
      </c>
      <c r="B80">
        <v>1494</v>
      </c>
      <c r="C80" t="s">
        <v>50</v>
      </c>
      <c r="D80" t="s">
        <v>202</v>
      </c>
      <c r="E80" t="s">
        <v>203</v>
      </c>
      <c r="F80" t="s">
        <v>204</v>
      </c>
      <c r="G80" t="str">
        <f>"00286766"</f>
        <v>00286766</v>
      </c>
      <c r="H80" t="s">
        <v>205</v>
      </c>
      <c r="I80">
        <v>0</v>
      </c>
      <c r="J80">
        <v>0</v>
      </c>
      <c r="K80">
        <v>0</v>
      </c>
      <c r="L80">
        <v>200</v>
      </c>
      <c r="M80">
        <v>0</v>
      </c>
      <c r="N80">
        <v>0</v>
      </c>
      <c r="O80">
        <v>0</v>
      </c>
      <c r="P80">
        <v>0</v>
      </c>
      <c r="Q80">
        <v>0</v>
      </c>
      <c r="R80">
        <v>0</v>
      </c>
      <c r="S80">
        <v>0</v>
      </c>
      <c r="T80">
        <v>0</v>
      </c>
      <c r="U80">
        <v>0</v>
      </c>
      <c r="V80">
        <v>84</v>
      </c>
      <c r="W80">
        <v>588</v>
      </c>
      <c r="X80">
        <v>0</v>
      </c>
      <c r="Z80">
        <v>0</v>
      </c>
      <c r="AA80">
        <v>0</v>
      </c>
      <c r="AB80">
        <v>0</v>
      </c>
      <c r="AC80">
        <v>0</v>
      </c>
      <c r="AD80" t="s">
        <v>206</v>
      </c>
    </row>
    <row r="81" spans="1:30" x14ac:dyDescent="0.25">
      <c r="H81" t="s">
        <v>207</v>
      </c>
    </row>
    <row r="82" spans="1:30" x14ac:dyDescent="0.25">
      <c r="A82">
        <v>38</v>
      </c>
      <c r="B82">
        <v>981</v>
      </c>
      <c r="C82" t="s">
        <v>208</v>
      </c>
      <c r="D82" t="s">
        <v>209</v>
      </c>
      <c r="E82" t="s">
        <v>28</v>
      </c>
      <c r="F82" t="s">
        <v>210</v>
      </c>
      <c r="G82" t="str">
        <f>"00008073"</f>
        <v>00008073</v>
      </c>
      <c r="H82" t="s">
        <v>211</v>
      </c>
      <c r="I82">
        <v>0</v>
      </c>
      <c r="J82">
        <v>0</v>
      </c>
      <c r="K82">
        <v>0</v>
      </c>
      <c r="L82">
        <v>0</v>
      </c>
      <c r="M82">
        <v>0</v>
      </c>
      <c r="N82">
        <v>30</v>
      </c>
      <c r="O82">
        <v>0</v>
      </c>
      <c r="P82">
        <v>0</v>
      </c>
      <c r="Q82">
        <v>0</v>
      </c>
      <c r="R82">
        <v>0</v>
      </c>
      <c r="S82">
        <v>0</v>
      </c>
      <c r="T82">
        <v>0</v>
      </c>
      <c r="U82">
        <v>0</v>
      </c>
      <c r="V82">
        <v>60</v>
      </c>
      <c r="W82">
        <v>420</v>
      </c>
      <c r="X82">
        <v>0</v>
      </c>
      <c r="Z82">
        <v>0</v>
      </c>
      <c r="AA82">
        <v>0</v>
      </c>
      <c r="AB82">
        <v>24</v>
      </c>
      <c r="AC82">
        <v>408</v>
      </c>
      <c r="AD82" t="s">
        <v>212</v>
      </c>
    </row>
    <row r="83" spans="1:30" x14ac:dyDescent="0.25">
      <c r="H83" t="s">
        <v>213</v>
      </c>
    </row>
    <row r="84" spans="1:30" x14ac:dyDescent="0.25">
      <c r="A84">
        <v>39</v>
      </c>
      <c r="B84">
        <v>435</v>
      </c>
      <c r="C84" t="s">
        <v>214</v>
      </c>
      <c r="D84" t="s">
        <v>21</v>
      </c>
      <c r="E84" t="s">
        <v>28</v>
      </c>
      <c r="F84" t="s">
        <v>215</v>
      </c>
      <c r="G84" t="str">
        <f>"00297873"</f>
        <v>00297873</v>
      </c>
      <c r="H84" t="s">
        <v>216</v>
      </c>
      <c r="I84">
        <v>0</v>
      </c>
      <c r="J84">
        <v>0</v>
      </c>
      <c r="K84">
        <v>0</v>
      </c>
      <c r="L84">
        <v>200</v>
      </c>
      <c r="M84">
        <v>0</v>
      </c>
      <c r="N84">
        <v>30</v>
      </c>
      <c r="O84">
        <v>0</v>
      </c>
      <c r="P84">
        <v>0</v>
      </c>
      <c r="Q84">
        <v>0</v>
      </c>
      <c r="R84">
        <v>0</v>
      </c>
      <c r="S84">
        <v>0</v>
      </c>
      <c r="T84">
        <v>0</v>
      </c>
      <c r="U84">
        <v>0</v>
      </c>
      <c r="V84">
        <v>70</v>
      </c>
      <c r="W84">
        <v>490</v>
      </c>
      <c r="X84">
        <v>0</v>
      </c>
      <c r="Z84">
        <v>0</v>
      </c>
      <c r="AA84">
        <v>0</v>
      </c>
      <c r="AB84">
        <v>0</v>
      </c>
      <c r="AC84">
        <v>0</v>
      </c>
      <c r="AD84" t="s">
        <v>217</v>
      </c>
    </row>
    <row r="85" spans="1:30" x14ac:dyDescent="0.25">
      <c r="H85" t="s">
        <v>218</v>
      </c>
    </row>
    <row r="86" spans="1:30" x14ac:dyDescent="0.25">
      <c r="A86">
        <v>40</v>
      </c>
      <c r="B86">
        <v>2168</v>
      </c>
      <c r="C86" t="s">
        <v>219</v>
      </c>
      <c r="D86" t="s">
        <v>132</v>
      </c>
      <c r="E86" t="s">
        <v>155</v>
      </c>
      <c r="F86" t="s">
        <v>220</v>
      </c>
      <c r="G86" t="str">
        <f>"00324420"</f>
        <v>00324420</v>
      </c>
      <c r="H86" t="s">
        <v>221</v>
      </c>
      <c r="I86">
        <v>0</v>
      </c>
      <c r="J86">
        <v>0</v>
      </c>
      <c r="K86">
        <v>0</v>
      </c>
      <c r="L86">
        <v>0</v>
      </c>
      <c r="M86">
        <v>0</v>
      </c>
      <c r="N86">
        <v>30</v>
      </c>
      <c r="O86">
        <v>0</v>
      </c>
      <c r="P86">
        <v>0</v>
      </c>
      <c r="Q86">
        <v>0</v>
      </c>
      <c r="R86">
        <v>0</v>
      </c>
      <c r="S86">
        <v>0</v>
      </c>
      <c r="T86">
        <v>0</v>
      </c>
      <c r="U86">
        <v>0</v>
      </c>
      <c r="V86">
        <v>53</v>
      </c>
      <c r="W86">
        <v>371</v>
      </c>
      <c r="X86">
        <v>0</v>
      </c>
      <c r="Z86">
        <v>0</v>
      </c>
      <c r="AA86">
        <v>0</v>
      </c>
      <c r="AB86">
        <v>24</v>
      </c>
      <c r="AC86">
        <v>408</v>
      </c>
      <c r="AD86" t="s">
        <v>222</v>
      </c>
    </row>
    <row r="87" spans="1:30" x14ac:dyDescent="0.25">
      <c r="H87" t="s">
        <v>223</v>
      </c>
    </row>
    <row r="88" spans="1:30" x14ac:dyDescent="0.25">
      <c r="A88">
        <v>41</v>
      </c>
      <c r="B88">
        <v>502</v>
      </c>
      <c r="C88" t="s">
        <v>224</v>
      </c>
      <c r="D88" t="s">
        <v>225</v>
      </c>
      <c r="E88" t="s">
        <v>28</v>
      </c>
      <c r="F88" t="s">
        <v>226</v>
      </c>
      <c r="G88" t="str">
        <f>"00223757"</f>
        <v>00223757</v>
      </c>
      <c r="H88">
        <v>825</v>
      </c>
      <c r="I88">
        <v>0</v>
      </c>
      <c r="J88">
        <v>0</v>
      </c>
      <c r="K88">
        <v>0</v>
      </c>
      <c r="L88">
        <v>0</v>
      </c>
      <c r="M88">
        <v>0</v>
      </c>
      <c r="N88">
        <v>30</v>
      </c>
      <c r="O88">
        <v>30</v>
      </c>
      <c r="P88">
        <v>0</v>
      </c>
      <c r="Q88">
        <v>0</v>
      </c>
      <c r="R88">
        <v>0</v>
      </c>
      <c r="S88">
        <v>0</v>
      </c>
      <c r="T88">
        <v>0</v>
      </c>
      <c r="U88">
        <v>0</v>
      </c>
      <c r="V88">
        <v>74</v>
      </c>
      <c r="W88">
        <v>518</v>
      </c>
      <c r="X88">
        <v>0</v>
      </c>
      <c r="Z88">
        <v>0</v>
      </c>
      <c r="AA88">
        <v>0</v>
      </c>
      <c r="AB88">
        <v>10</v>
      </c>
      <c r="AC88">
        <v>170</v>
      </c>
      <c r="AD88">
        <v>1573</v>
      </c>
    </row>
    <row r="89" spans="1:30" x14ac:dyDescent="0.25">
      <c r="H89" t="s">
        <v>227</v>
      </c>
    </row>
    <row r="90" spans="1:30" x14ac:dyDescent="0.25">
      <c r="A90">
        <v>42</v>
      </c>
      <c r="B90">
        <v>3657</v>
      </c>
      <c r="C90" t="s">
        <v>228</v>
      </c>
      <c r="D90" t="s">
        <v>45</v>
      </c>
      <c r="E90" t="s">
        <v>107</v>
      </c>
      <c r="F90" t="s">
        <v>229</v>
      </c>
      <c r="G90" t="str">
        <f>"200808000459"</f>
        <v>200808000459</v>
      </c>
      <c r="H90">
        <v>715</v>
      </c>
      <c r="I90">
        <v>0</v>
      </c>
      <c r="J90">
        <v>0</v>
      </c>
      <c r="K90">
        <v>0</v>
      </c>
      <c r="L90">
        <v>200</v>
      </c>
      <c r="M90">
        <v>0</v>
      </c>
      <c r="N90">
        <v>70</v>
      </c>
      <c r="O90">
        <v>0</v>
      </c>
      <c r="P90">
        <v>0</v>
      </c>
      <c r="Q90">
        <v>0</v>
      </c>
      <c r="R90">
        <v>0</v>
      </c>
      <c r="S90">
        <v>0</v>
      </c>
      <c r="T90">
        <v>0</v>
      </c>
      <c r="U90">
        <v>0</v>
      </c>
      <c r="V90">
        <v>84</v>
      </c>
      <c r="W90">
        <v>588</v>
      </c>
      <c r="X90">
        <v>0</v>
      </c>
      <c r="Z90">
        <v>0</v>
      </c>
      <c r="AA90">
        <v>0</v>
      </c>
      <c r="AB90">
        <v>0</v>
      </c>
      <c r="AC90">
        <v>0</v>
      </c>
      <c r="AD90">
        <v>1573</v>
      </c>
    </row>
    <row r="91" spans="1:30" x14ac:dyDescent="0.25">
      <c r="H91" t="s">
        <v>230</v>
      </c>
    </row>
    <row r="92" spans="1:30" x14ac:dyDescent="0.25">
      <c r="A92">
        <v>43</v>
      </c>
      <c r="B92">
        <v>296</v>
      </c>
      <c r="C92" t="s">
        <v>231</v>
      </c>
      <c r="D92" t="s">
        <v>232</v>
      </c>
      <c r="E92" t="s">
        <v>32</v>
      </c>
      <c r="F92" t="s">
        <v>233</v>
      </c>
      <c r="G92" t="str">
        <f>"200803000359"</f>
        <v>200803000359</v>
      </c>
      <c r="H92">
        <v>715</v>
      </c>
      <c r="I92">
        <v>0</v>
      </c>
      <c r="J92">
        <v>0</v>
      </c>
      <c r="K92">
        <v>0</v>
      </c>
      <c r="L92">
        <v>0</v>
      </c>
      <c r="M92">
        <v>0</v>
      </c>
      <c r="N92">
        <v>30</v>
      </c>
      <c r="O92">
        <v>0</v>
      </c>
      <c r="P92">
        <v>0</v>
      </c>
      <c r="Q92">
        <v>0</v>
      </c>
      <c r="R92">
        <v>0</v>
      </c>
      <c r="S92">
        <v>0</v>
      </c>
      <c r="T92">
        <v>0</v>
      </c>
      <c r="U92">
        <v>0</v>
      </c>
      <c r="V92">
        <v>60</v>
      </c>
      <c r="W92">
        <v>420</v>
      </c>
      <c r="X92">
        <v>0</v>
      </c>
      <c r="Z92">
        <v>0</v>
      </c>
      <c r="AA92">
        <v>0</v>
      </c>
      <c r="AB92">
        <v>24</v>
      </c>
      <c r="AC92">
        <v>408</v>
      </c>
      <c r="AD92">
        <v>1573</v>
      </c>
    </row>
    <row r="93" spans="1:30" x14ac:dyDescent="0.25">
      <c r="H93" t="s">
        <v>234</v>
      </c>
    </row>
    <row r="94" spans="1:30" x14ac:dyDescent="0.25">
      <c r="A94">
        <v>44</v>
      </c>
      <c r="B94">
        <v>1981</v>
      </c>
      <c r="C94" t="s">
        <v>235</v>
      </c>
      <c r="D94" t="s">
        <v>236</v>
      </c>
      <c r="E94" t="s">
        <v>32</v>
      </c>
      <c r="F94" t="s">
        <v>237</v>
      </c>
      <c r="G94" t="str">
        <f>"00321280"</f>
        <v>00321280</v>
      </c>
      <c r="H94" t="s">
        <v>72</v>
      </c>
      <c r="I94">
        <v>0</v>
      </c>
      <c r="J94">
        <v>0</v>
      </c>
      <c r="K94">
        <v>0</v>
      </c>
      <c r="L94">
        <v>0</v>
      </c>
      <c r="M94">
        <v>0</v>
      </c>
      <c r="N94">
        <v>70</v>
      </c>
      <c r="O94">
        <v>0</v>
      </c>
      <c r="P94">
        <v>0</v>
      </c>
      <c r="Q94">
        <v>0</v>
      </c>
      <c r="R94">
        <v>0</v>
      </c>
      <c r="S94">
        <v>0</v>
      </c>
      <c r="T94">
        <v>0</v>
      </c>
      <c r="U94">
        <v>0</v>
      </c>
      <c r="V94">
        <v>46</v>
      </c>
      <c r="W94">
        <v>322</v>
      </c>
      <c r="X94">
        <v>0</v>
      </c>
      <c r="Z94">
        <v>0</v>
      </c>
      <c r="AA94">
        <v>0</v>
      </c>
      <c r="AB94">
        <v>24</v>
      </c>
      <c r="AC94">
        <v>408</v>
      </c>
      <c r="AD94" t="s">
        <v>238</v>
      </c>
    </row>
    <row r="95" spans="1:30" x14ac:dyDescent="0.25">
      <c r="H95" t="s">
        <v>239</v>
      </c>
    </row>
    <row r="96" spans="1:30" x14ac:dyDescent="0.25">
      <c r="A96">
        <v>45</v>
      </c>
      <c r="B96">
        <v>2286</v>
      </c>
      <c r="C96" t="s">
        <v>240</v>
      </c>
      <c r="D96" t="s">
        <v>241</v>
      </c>
      <c r="E96" t="s">
        <v>28</v>
      </c>
      <c r="F96" t="s">
        <v>242</v>
      </c>
      <c r="G96" t="str">
        <f>"00166544"</f>
        <v>00166544</v>
      </c>
      <c r="H96" t="s">
        <v>243</v>
      </c>
      <c r="I96">
        <v>0</v>
      </c>
      <c r="J96">
        <v>0</v>
      </c>
      <c r="K96">
        <v>0</v>
      </c>
      <c r="L96">
        <v>0</v>
      </c>
      <c r="M96">
        <v>0</v>
      </c>
      <c r="N96">
        <v>30</v>
      </c>
      <c r="O96">
        <v>0</v>
      </c>
      <c r="P96">
        <v>0</v>
      </c>
      <c r="Q96">
        <v>0</v>
      </c>
      <c r="R96">
        <v>0</v>
      </c>
      <c r="S96">
        <v>0</v>
      </c>
      <c r="T96">
        <v>0</v>
      </c>
      <c r="U96">
        <v>0</v>
      </c>
      <c r="V96">
        <v>64</v>
      </c>
      <c r="W96">
        <v>448</v>
      </c>
      <c r="X96">
        <v>0</v>
      </c>
      <c r="Z96">
        <v>0</v>
      </c>
      <c r="AA96">
        <v>0</v>
      </c>
      <c r="AB96">
        <v>15</v>
      </c>
      <c r="AC96">
        <v>255</v>
      </c>
      <c r="AD96" t="s">
        <v>244</v>
      </c>
    </row>
    <row r="97" spans="1:30" x14ac:dyDescent="0.25">
      <c r="H97" t="s">
        <v>245</v>
      </c>
    </row>
    <row r="98" spans="1:30" x14ac:dyDescent="0.25">
      <c r="A98">
        <v>46</v>
      </c>
      <c r="B98">
        <v>101</v>
      </c>
      <c r="C98" t="s">
        <v>246</v>
      </c>
      <c r="D98" t="s">
        <v>83</v>
      </c>
      <c r="E98" t="s">
        <v>32</v>
      </c>
      <c r="F98" t="s">
        <v>247</v>
      </c>
      <c r="G98" t="str">
        <f>"00006160"</f>
        <v>00006160</v>
      </c>
      <c r="H98" t="s">
        <v>248</v>
      </c>
      <c r="I98">
        <v>0</v>
      </c>
      <c r="J98">
        <v>0</v>
      </c>
      <c r="K98">
        <v>0</v>
      </c>
      <c r="L98">
        <v>200</v>
      </c>
      <c r="M98">
        <v>0</v>
      </c>
      <c r="N98">
        <v>70</v>
      </c>
      <c r="O98">
        <v>0</v>
      </c>
      <c r="P98">
        <v>0</v>
      </c>
      <c r="Q98">
        <v>0</v>
      </c>
      <c r="R98">
        <v>0</v>
      </c>
      <c r="S98">
        <v>0</v>
      </c>
      <c r="T98">
        <v>0</v>
      </c>
      <c r="U98">
        <v>0</v>
      </c>
      <c r="V98">
        <v>61</v>
      </c>
      <c r="W98">
        <v>427</v>
      </c>
      <c r="X98">
        <v>0</v>
      </c>
      <c r="Z98">
        <v>0</v>
      </c>
      <c r="AA98">
        <v>0</v>
      </c>
      <c r="AB98">
        <v>12</v>
      </c>
      <c r="AC98">
        <v>204</v>
      </c>
      <c r="AD98" t="s">
        <v>249</v>
      </c>
    </row>
    <row r="99" spans="1:30" x14ac:dyDescent="0.25">
      <c r="H99" t="s">
        <v>250</v>
      </c>
    </row>
    <row r="100" spans="1:30" x14ac:dyDescent="0.25">
      <c r="A100">
        <v>47</v>
      </c>
      <c r="B100">
        <v>4672</v>
      </c>
      <c r="C100" t="s">
        <v>251</v>
      </c>
      <c r="D100" t="s">
        <v>69</v>
      </c>
      <c r="E100" t="s">
        <v>50</v>
      </c>
      <c r="F100" t="s">
        <v>252</v>
      </c>
      <c r="G100" t="str">
        <f>"00250006"</f>
        <v>00250006</v>
      </c>
      <c r="H100" t="s">
        <v>253</v>
      </c>
      <c r="I100">
        <v>0</v>
      </c>
      <c r="J100">
        <v>0</v>
      </c>
      <c r="K100">
        <v>0</v>
      </c>
      <c r="L100">
        <v>0</v>
      </c>
      <c r="M100">
        <v>0</v>
      </c>
      <c r="N100">
        <v>70</v>
      </c>
      <c r="O100">
        <v>30</v>
      </c>
      <c r="P100">
        <v>0</v>
      </c>
      <c r="Q100">
        <v>0</v>
      </c>
      <c r="R100">
        <v>0</v>
      </c>
      <c r="S100">
        <v>0</v>
      </c>
      <c r="T100">
        <v>0</v>
      </c>
      <c r="U100">
        <v>0</v>
      </c>
      <c r="V100">
        <v>52</v>
      </c>
      <c r="W100">
        <v>364</v>
      </c>
      <c r="X100">
        <v>0</v>
      </c>
      <c r="Z100">
        <v>0</v>
      </c>
      <c r="AA100">
        <v>0</v>
      </c>
      <c r="AB100">
        <v>24</v>
      </c>
      <c r="AC100">
        <v>408</v>
      </c>
      <c r="AD100" t="s">
        <v>254</v>
      </c>
    </row>
    <row r="101" spans="1:30" x14ac:dyDescent="0.25">
      <c r="H101" t="s">
        <v>255</v>
      </c>
    </row>
    <row r="102" spans="1:30" x14ac:dyDescent="0.25">
      <c r="A102">
        <v>48</v>
      </c>
      <c r="B102">
        <v>4895</v>
      </c>
      <c r="C102" t="s">
        <v>256</v>
      </c>
      <c r="D102" t="s">
        <v>179</v>
      </c>
      <c r="E102" t="s">
        <v>257</v>
      </c>
      <c r="F102" t="s">
        <v>258</v>
      </c>
      <c r="G102" t="str">
        <f>"00322646"</f>
        <v>00322646</v>
      </c>
      <c r="H102">
        <v>748</v>
      </c>
      <c r="I102">
        <v>0</v>
      </c>
      <c r="J102">
        <v>0</v>
      </c>
      <c r="K102">
        <v>0</v>
      </c>
      <c r="L102">
        <v>200</v>
      </c>
      <c r="M102">
        <v>0</v>
      </c>
      <c r="N102">
        <v>30</v>
      </c>
      <c r="O102">
        <v>0</v>
      </c>
      <c r="P102">
        <v>0</v>
      </c>
      <c r="Q102">
        <v>0</v>
      </c>
      <c r="R102">
        <v>0</v>
      </c>
      <c r="S102">
        <v>0</v>
      </c>
      <c r="T102">
        <v>0</v>
      </c>
      <c r="U102">
        <v>0</v>
      </c>
      <c r="V102">
        <v>84</v>
      </c>
      <c r="W102">
        <v>588</v>
      </c>
      <c r="X102">
        <v>0</v>
      </c>
      <c r="Z102">
        <v>0</v>
      </c>
      <c r="AA102">
        <v>0</v>
      </c>
      <c r="AB102">
        <v>0</v>
      </c>
      <c r="AC102">
        <v>0</v>
      </c>
      <c r="AD102">
        <v>1566</v>
      </c>
    </row>
    <row r="103" spans="1:30" x14ac:dyDescent="0.25">
      <c r="H103" t="s">
        <v>259</v>
      </c>
    </row>
    <row r="104" spans="1:30" x14ac:dyDescent="0.25">
      <c r="A104">
        <v>49</v>
      </c>
      <c r="B104">
        <v>6143</v>
      </c>
      <c r="C104" t="s">
        <v>260</v>
      </c>
      <c r="D104" t="s">
        <v>107</v>
      </c>
      <c r="E104" t="s">
        <v>261</v>
      </c>
      <c r="F104" t="s">
        <v>262</v>
      </c>
      <c r="G104" t="str">
        <f>"00246121"</f>
        <v>00246121</v>
      </c>
      <c r="H104" t="s">
        <v>128</v>
      </c>
      <c r="I104">
        <v>0</v>
      </c>
      <c r="J104">
        <v>0</v>
      </c>
      <c r="K104">
        <v>0</v>
      </c>
      <c r="L104">
        <v>0</v>
      </c>
      <c r="M104">
        <v>0</v>
      </c>
      <c r="N104">
        <v>0</v>
      </c>
      <c r="O104">
        <v>0</v>
      </c>
      <c r="P104">
        <v>0</v>
      </c>
      <c r="Q104">
        <v>0</v>
      </c>
      <c r="R104">
        <v>0</v>
      </c>
      <c r="S104">
        <v>0</v>
      </c>
      <c r="T104">
        <v>0</v>
      </c>
      <c r="U104">
        <v>0</v>
      </c>
      <c r="V104">
        <v>60</v>
      </c>
      <c r="W104">
        <v>420</v>
      </c>
      <c r="X104">
        <v>0</v>
      </c>
      <c r="Z104">
        <v>0</v>
      </c>
      <c r="AA104">
        <v>0</v>
      </c>
      <c r="AB104">
        <v>24</v>
      </c>
      <c r="AC104">
        <v>408</v>
      </c>
      <c r="AD104" t="s">
        <v>263</v>
      </c>
    </row>
    <row r="105" spans="1:30" x14ac:dyDescent="0.25">
      <c r="H105" t="s">
        <v>264</v>
      </c>
    </row>
    <row r="106" spans="1:30" x14ac:dyDescent="0.25">
      <c r="A106">
        <v>50</v>
      </c>
      <c r="B106">
        <v>463</v>
      </c>
      <c r="C106" t="s">
        <v>265</v>
      </c>
      <c r="D106" t="s">
        <v>21</v>
      </c>
      <c r="E106" t="s">
        <v>32</v>
      </c>
      <c r="F106" t="s">
        <v>266</v>
      </c>
      <c r="G106" t="str">
        <f>"00007084"</f>
        <v>00007084</v>
      </c>
      <c r="H106" t="s">
        <v>205</v>
      </c>
      <c r="I106">
        <v>150</v>
      </c>
      <c r="J106">
        <v>0</v>
      </c>
      <c r="K106">
        <v>0</v>
      </c>
      <c r="L106">
        <v>0</v>
      </c>
      <c r="M106">
        <v>0</v>
      </c>
      <c r="N106">
        <v>30</v>
      </c>
      <c r="O106">
        <v>0</v>
      </c>
      <c r="P106">
        <v>0</v>
      </c>
      <c r="Q106">
        <v>0</v>
      </c>
      <c r="R106">
        <v>0</v>
      </c>
      <c r="S106">
        <v>0</v>
      </c>
      <c r="T106">
        <v>0</v>
      </c>
      <c r="U106">
        <v>0</v>
      </c>
      <c r="V106">
        <v>84</v>
      </c>
      <c r="W106">
        <v>588</v>
      </c>
      <c r="X106">
        <v>0</v>
      </c>
      <c r="Z106">
        <v>2</v>
      </c>
      <c r="AA106">
        <v>0</v>
      </c>
      <c r="AB106">
        <v>0</v>
      </c>
      <c r="AC106">
        <v>0</v>
      </c>
      <c r="AD106" t="s">
        <v>267</v>
      </c>
    </row>
    <row r="107" spans="1:30" x14ac:dyDescent="0.25">
      <c r="H107" t="s">
        <v>268</v>
      </c>
    </row>
    <row r="108" spans="1:30" x14ac:dyDescent="0.25">
      <c r="A108">
        <v>51</v>
      </c>
      <c r="B108">
        <v>2556</v>
      </c>
      <c r="C108" t="s">
        <v>269</v>
      </c>
      <c r="D108" t="s">
        <v>32</v>
      </c>
      <c r="E108" t="s">
        <v>178</v>
      </c>
      <c r="F108" t="s">
        <v>270</v>
      </c>
      <c r="G108" t="str">
        <f>"00019800"</f>
        <v>00019800</v>
      </c>
      <c r="H108" t="s">
        <v>271</v>
      </c>
      <c r="I108">
        <v>0</v>
      </c>
      <c r="J108">
        <v>0</v>
      </c>
      <c r="K108">
        <v>0</v>
      </c>
      <c r="L108">
        <v>200</v>
      </c>
      <c r="M108">
        <v>0</v>
      </c>
      <c r="N108">
        <v>30</v>
      </c>
      <c r="O108">
        <v>0</v>
      </c>
      <c r="P108">
        <v>0</v>
      </c>
      <c r="Q108">
        <v>0</v>
      </c>
      <c r="R108">
        <v>0</v>
      </c>
      <c r="S108">
        <v>0</v>
      </c>
      <c r="T108">
        <v>0</v>
      </c>
      <c r="U108">
        <v>0</v>
      </c>
      <c r="V108">
        <v>84</v>
      </c>
      <c r="W108">
        <v>588</v>
      </c>
      <c r="X108">
        <v>0</v>
      </c>
      <c r="Z108">
        <v>0</v>
      </c>
      <c r="AA108">
        <v>0</v>
      </c>
      <c r="AB108">
        <v>0</v>
      </c>
      <c r="AC108">
        <v>0</v>
      </c>
      <c r="AD108" t="s">
        <v>272</v>
      </c>
    </row>
    <row r="109" spans="1:30" x14ac:dyDescent="0.25">
      <c r="H109" t="s">
        <v>273</v>
      </c>
    </row>
    <row r="110" spans="1:30" x14ac:dyDescent="0.25">
      <c r="A110">
        <v>52</v>
      </c>
      <c r="B110">
        <v>1896</v>
      </c>
      <c r="C110" t="s">
        <v>274</v>
      </c>
      <c r="D110" t="s">
        <v>275</v>
      </c>
      <c r="E110" t="s">
        <v>276</v>
      </c>
      <c r="F110" t="s">
        <v>277</v>
      </c>
      <c r="G110" t="str">
        <f>"00315959"</f>
        <v>00315959</v>
      </c>
      <c r="H110" t="s">
        <v>278</v>
      </c>
      <c r="I110">
        <v>150</v>
      </c>
      <c r="J110">
        <v>0</v>
      </c>
      <c r="K110">
        <v>0</v>
      </c>
      <c r="L110">
        <v>0</v>
      </c>
      <c r="M110">
        <v>0</v>
      </c>
      <c r="N110">
        <v>70</v>
      </c>
      <c r="O110">
        <v>0</v>
      </c>
      <c r="P110">
        <v>0</v>
      </c>
      <c r="Q110">
        <v>0</v>
      </c>
      <c r="R110">
        <v>0</v>
      </c>
      <c r="S110">
        <v>0</v>
      </c>
      <c r="T110">
        <v>0</v>
      </c>
      <c r="U110">
        <v>0</v>
      </c>
      <c r="V110">
        <v>76</v>
      </c>
      <c r="W110">
        <v>532</v>
      </c>
      <c r="X110">
        <v>0</v>
      </c>
      <c r="Z110">
        <v>0</v>
      </c>
      <c r="AA110">
        <v>0</v>
      </c>
      <c r="AB110">
        <v>0</v>
      </c>
      <c r="AC110">
        <v>0</v>
      </c>
      <c r="AD110" t="s">
        <v>279</v>
      </c>
    </row>
    <row r="111" spans="1:30" x14ac:dyDescent="0.25">
      <c r="H111">
        <v>1266</v>
      </c>
    </row>
    <row r="112" spans="1:30" x14ac:dyDescent="0.25">
      <c r="A112">
        <v>53</v>
      </c>
      <c r="B112">
        <v>3202</v>
      </c>
      <c r="C112" t="s">
        <v>280</v>
      </c>
      <c r="D112" t="s">
        <v>99</v>
      </c>
      <c r="E112" t="s">
        <v>178</v>
      </c>
      <c r="F112" t="s">
        <v>281</v>
      </c>
      <c r="G112" t="str">
        <f>"00286318"</f>
        <v>00286318</v>
      </c>
      <c r="H112" t="s">
        <v>282</v>
      </c>
      <c r="I112">
        <v>0</v>
      </c>
      <c r="J112">
        <v>0</v>
      </c>
      <c r="K112">
        <v>0</v>
      </c>
      <c r="L112">
        <v>200</v>
      </c>
      <c r="M112">
        <v>0</v>
      </c>
      <c r="N112">
        <v>30</v>
      </c>
      <c r="O112">
        <v>0</v>
      </c>
      <c r="P112">
        <v>0</v>
      </c>
      <c r="Q112">
        <v>0</v>
      </c>
      <c r="R112">
        <v>0</v>
      </c>
      <c r="S112">
        <v>0</v>
      </c>
      <c r="T112">
        <v>0</v>
      </c>
      <c r="U112">
        <v>0</v>
      </c>
      <c r="V112">
        <v>84</v>
      </c>
      <c r="W112">
        <v>588</v>
      </c>
      <c r="X112">
        <v>0</v>
      </c>
      <c r="Z112">
        <v>0</v>
      </c>
      <c r="AA112">
        <v>0</v>
      </c>
      <c r="AB112">
        <v>0</v>
      </c>
      <c r="AC112">
        <v>0</v>
      </c>
      <c r="AD112" t="s">
        <v>283</v>
      </c>
    </row>
    <row r="113" spans="1:30" x14ac:dyDescent="0.25">
      <c r="H113" t="s">
        <v>284</v>
      </c>
    </row>
    <row r="114" spans="1:30" x14ac:dyDescent="0.25">
      <c r="A114">
        <v>54</v>
      </c>
      <c r="B114">
        <v>1012</v>
      </c>
      <c r="C114" t="s">
        <v>285</v>
      </c>
      <c r="D114" t="s">
        <v>241</v>
      </c>
      <c r="E114" t="s">
        <v>32</v>
      </c>
      <c r="F114" t="s">
        <v>286</v>
      </c>
      <c r="G114" t="str">
        <f>"200801009355"</f>
        <v>200801009355</v>
      </c>
      <c r="H114" t="s">
        <v>287</v>
      </c>
      <c r="I114">
        <v>0</v>
      </c>
      <c r="J114">
        <v>0</v>
      </c>
      <c r="K114">
        <v>0</v>
      </c>
      <c r="L114">
        <v>200</v>
      </c>
      <c r="M114">
        <v>0</v>
      </c>
      <c r="N114">
        <v>30</v>
      </c>
      <c r="O114">
        <v>0</v>
      </c>
      <c r="P114">
        <v>30</v>
      </c>
      <c r="Q114">
        <v>0</v>
      </c>
      <c r="R114">
        <v>0</v>
      </c>
      <c r="S114">
        <v>0</v>
      </c>
      <c r="T114">
        <v>0</v>
      </c>
      <c r="U114">
        <v>0</v>
      </c>
      <c r="V114">
        <v>84</v>
      </c>
      <c r="W114">
        <v>588</v>
      </c>
      <c r="X114">
        <v>0</v>
      </c>
      <c r="Z114">
        <v>0</v>
      </c>
      <c r="AA114">
        <v>0</v>
      </c>
      <c r="AB114">
        <v>0</v>
      </c>
      <c r="AC114">
        <v>0</v>
      </c>
      <c r="AD114" t="s">
        <v>288</v>
      </c>
    </row>
    <row r="115" spans="1:30" x14ac:dyDescent="0.25">
      <c r="H115" t="s">
        <v>289</v>
      </c>
    </row>
    <row r="116" spans="1:30" x14ac:dyDescent="0.25">
      <c r="A116">
        <v>55</v>
      </c>
      <c r="B116">
        <v>6004</v>
      </c>
      <c r="C116" t="s">
        <v>290</v>
      </c>
      <c r="D116" t="s">
        <v>291</v>
      </c>
      <c r="E116" t="s">
        <v>292</v>
      </c>
      <c r="F116" t="s">
        <v>293</v>
      </c>
      <c r="G116" t="str">
        <f>"00010324"</f>
        <v>00010324</v>
      </c>
      <c r="H116" t="s">
        <v>294</v>
      </c>
      <c r="I116">
        <v>0</v>
      </c>
      <c r="J116">
        <v>0</v>
      </c>
      <c r="K116">
        <v>0</v>
      </c>
      <c r="L116">
        <v>0</v>
      </c>
      <c r="M116">
        <v>0</v>
      </c>
      <c r="N116">
        <v>30</v>
      </c>
      <c r="O116">
        <v>0</v>
      </c>
      <c r="P116">
        <v>0</v>
      </c>
      <c r="Q116">
        <v>0</v>
      </c>
      <c r="R116">
        <v>0</v>
      </c>
      <c r="S116">
        <v>0</v>
      </c>
      <c r="T116">
        <v>0</v>
      </c>
      <c r="U116">
        <v>0</v>
      </c>
      <c r="V116">
        <v>60</v>
      </c>
      <c r="W116">
        <v>420</v>
      </c>
      <c r="X116">
        <v>0</v>
      </c>
      <c r="Z116">
        <v>0</v>
      </c>
      <c r="AA116">
        <v>0</v>
      </c>
      <c r="AB116">
        <v>24</v>
      </c>
      <c r="AC116">
        <v>408</v>
      </c>
      <c r="AD116" t="s">
        <v>295</v>
      </c>
    </row>
    <row r="117" spans="1:30" x14ac:dyDescent="0.25">
      <c r="H117" t="s">
        <v>296</v>
      </c>
    </row>
    <row r="118" spans="1:30" x14ac:dyDescent="0.25">
      <c r="A118">
        <v>56</v>
      </c>
      <c r="B118">
        <v>2445</v>
      </c>
      <c r="C118" t="s">
        <v>297</v>
      </c>
      <c r="D118" t="s">
        <v>126</v>
      </c>
      <c r="E118" t="s">
        <v>21</v>
      </c>
      <c r="F118" t="s">
        <v>298</v>
      </c>
      <c r="G118" t="str">
        <f>"201406000971"</f>
        <v>201406000971</v>
      </c>
      <c r="H118">
        <v>682</v>
      </c>
      <c r="I118">
        <v>0</v>
      </c>
      <c r="J118">
        <v>0</v>
      </c>
      <c r="K118">
        <v>0</v>
      </c>
      <c r="L118">
        <v>200</v>
      </c>
      <c r="M118">
        <v>0</v>
      </c>
      <c r="N118">
        <v>70</v>
      </c>
      <c r="O118">
        <v>0</v>
      </c>
      <c r="P118">
        <v>0</v>
      </c>
      <c r="Q118">
        <v>30</v>
      </c>
      <c r="R118">
        <v>0</v>
      </c>
      <c r="S118">
        <v>0</v>
      </c>
      <c r="T118">
        <v>0</v>
      </c>
      <c r="U118">
        <v>0</v>
      </c>
      <c r="V118">
        <v>62</v>
      </c>
      <c r="W118">
        <v>434</v>
      </c>
      <c r="X118">
        <v>0</v>
      </c>
      <c r="Z118">
        <v>0</v>
      </c>
      <c r="AA118">
        <v>0</v>
      </c>
      <c r="AB118">
        <v>8</v>
      </c>
      <c r="AC118">
        <v>136</v>
      </c>
      <c r="AD118">
        <v>1552</v>
      </c>
    </row>
    <row r="119" spans="1:30" x14ac:dyDescent="0.25">
      <c r="H119" t="s">
        <v>299</v>
      </c>
    </row>
    <row r="120" spans="1:30" x14ac:dyDescent="0.25">
      <c r="A120">
        <v>57</v>
      </c>
      <c r="B120">
        <v>1621</v>
      </c>
      <c r="C120" t="s">
        <v>300</v>
      </c>
      <c r="D120" t="s">
        <v>301</v>
      </c>
      <c r="E120" t="s">
        <v>172</v>
      </c>
      <c r="F120" t="s">
        <v>302</v>
      </c>
      <c r="G120" t="str">
        <f>"200802006782"</f>
        <v>200802006782</v>
      </c>
      <c r="H120" t="s">
        <v>303</v>
      </c>
      <c r="I120">
        <v>0</v>
      </c>
      <c r="J120">
        <v>0</v>
      </c>
      <c r="K120">
        <v>0</v>
      </c>
      <c r="L120">
        <v>200</v>
      </c>
      <c r="M120">
        <v>0</v>
      </c>
      <c r="N120">
        <v>30</v>
      </c>
      <c r="O120">
        <v>0</v>
      </c>
      <c r="P120">
        <v>0</v>
      </c>
      <c r="Q120">
        <v>0</v>
      </c>
      <c r="R120">
        <v>0</v>
      </c>
      <c r="S120">
        <v>0</v>
      </c>
      <c r="T120">
        <v>0</v>
      </c>
      <c r="U120">
        <v>0</v>
      </c>
      <c r="V120">
        <v>84</v>
      </c>
      <c r="W120">
        <v>588</v>
      </c>
      <c r="X120">
        <v>0</v>
      </c>
      <c r="Z120">
        <v>0</v>
      </c>
      <c r="AA120">
        <v>0</v>
      </c>
      <c r="AB120">
        <v>0</v>
      </c>
      <c r="AC120">
        <v>0</v>
      </c>
      <c r="AD120" t="s">
        <v>304</v>
      </c>
    </row>
    <row r="121" spans="1:30" x14ac:dyDescent="0.25">
      <c r="H121" t="s">
        <v>305</v>
      </c>
    </row>
    <row r="122" spans="1:30" x14ac:dyDescent="0.25">
      <c r="A122">
        <v>58</v>
      </c>
      <c r="B122">
        <v>6168</v>
      </c>
      <c r="C122" t="s">
        <v>306</v>
      </c>
      <c r="D122" t="s">
        <v>15</v>
      </c>
      <c r="E122" t="s">
        <v>21</v>
      </c>
      <c r="F122" t="s">
        <v>307</v>
      </c>
      <c r="G122" t="str">
        <f>"00367032"</f>
        <v>00367032</v>
      </c>
      <c r="H122">
        <v>715</v>
      </c>
      <c r="I122">
        <v>0</v>
      </c>
      <c r="J122">
        <v>0</v>
      </c>
      <c r="K122">
        <v>0</v>
      </c>
      <c r="L122">
        <v>0</v>
      </c>
      <c r="M122">
        <v>0</v>
      </c>
      <c r="N122">
        <v>70</v>
      </c>
      <c r="O122">
        <v>0</v>
      </c>
      <c r="P122">
        <v>0</v>
      </c>
      <c r="Q122">
        <v>0</v>
      </c>
      <c r="R122">
        <v>0</v>
      </c>
      <c r="S122">
        <v>0</v>
      </c>
      <c r="T122">
        <v>0</v>
      </c>
      <c r="U122">
        <v>0</v>
      </c>
      <c r="V122">
        <v>51</v>
      </c>
      <c r="W122">
        <v>357</v>
      </c>
      <c r="X122">
        <v>0</v>
      </c>
      <c r="Z122">
        <v>0</v>
      </c>
      <c r="AA122">
        <v>0</v>
      </c>
      <c r="AB122">
        <v>24</v>
      </c>
      <c r="AC122">
        <v>408</v>
      </c>
      <c r="AD122">
        <v>1550</v>
      </c>
    </row>
    <row r="123" spans="1:30" x14ac:dyDescent="0.25">
      <c r="H123" t="s">
        <v>308</v>
      </c>
    </row>
    <row r="124" spans="1:30" x14ac:dyDescent="0.25">
      <c r="A124">
        <v>59</v>
      </c>
      <c r="B124">
        <v>3578</v>
      </c>
      <c r="C124" t="s">
        <v>309</v>
      </c>
      <c r="D124" t="s">
        <v>21</v>
      </c>
      <c r="E124" t="s">
        <v>15</v>
      </c>
      <c r="F124" t="s">
        <v>310</v>
      </c>
      <c r="G124" t="str">
        <f>"00361077"</f>
        <v>00361077</v>
      </c>
      <c r="H124">
        <v>704</v>
      </c>
      <c r="I124">
        <v>150</v>
      </c>
      <c r="J124">
        <v>0</v>
      </c>
      <c r="K124">
        <v>0</v>
      </c>
      <c r="L124">
        <v>0</v>
      </c>
      <c r="M124">
        <v>0</v>
      </c>
      <c r="N124">
        <v>50</v>
      </c>
      <c r="O124">
        <v>50</v>
      </c>
      <c r="P124">
        <v>0</v>
      </c>
      <c r="Q124">
        <v>0</v>
      </c>
      <c r="R124">
        <v>0</v>
      </c>
      <c r="S124">
        <v>0</v>
      </c>
      <c r="T124">
        <v>0</v>
      </c>
      <c r="U124">
        <v>0</v>
      </c>
      <c r="V124">
        <v>84</v>
      </c>
      <c r="W124">
        <v>588</v>
      </c>
      <c r="X124">
        <v>0</v>
      </c>
      <c r="Z124">
        <v>0</v>
      </c>
      <c r="AA124">
        <v>0</v>
      </c>
      <c r="AB124">
        <v>0</v>
      </c>
      <c r="AC124">
        <v>0</v>
      </c>
      <c r="AD124">
        <v>1542</v>
      </c>
    </row>
    <row r="125" spans="1:30" x14ac:dyDescent="0.25">
      <c r="H125" t="s">
        <v>311</v>
      </c>
    </row>
    <row r="126" spans="1:30" x14ac:dyDescent="0.25">
      <c r="A126">
        <v>60</v>
      </c>
      <c r="B126">
        <v>1019</v>
      </c>
      <c r="C126" t="s">
        <v>312</v>
      </c>
      <c r="D126" t="s">
        <v>32</v>
      </c>
      <c r="E126" t="s">
        <v>70</v>
      </c>
      <c r="F126" t="s">
        <v>313</v>
      </c>
      <c r="G126" t="str">
        <f>"00290667"</f>
        <v>00290667</v>
      </c>
      <c r="H126" t="s">
        <v>314</v>
      </c>
      <c r="I126">
        <v>0</v>
      </c>
      <c r="J126">
        <v>0</v>
      </c>
      <c r="K126">
        <v>0</v>
      </c>
      <c r="L126">
        <v>0</v>
      </c>
      <c r="M126">
        <v>0</v>
      </c>
      <c r="N126">
        <v>0</v>
      </c>
      <c r="O126">
        <v>0</v>
      </c>
      <c r="P126">
        <v>0</v>
      </c>
      <c r="Q126">
        <v>0</v>
      </c>
      <c r="R126">
        <v>0</v>
      </c>
      <c r="S126">
        <v>0</v>
      </c>
      <c r="T126">
        <v>0</v>
      </c>
      <c r="U126">
        <v>0</v>
      </c>
      <c r="V126">
        <v>60</v>
      </c>
      <c r="W126">
        <v>420</v>
      </c>
      <c r="X126">
        <v>0</v>
      </c>
      <c r="Z126">
        <v>0</v>
      </c>
      <c r="AA126">
        <v>0</v>
      </c>
      <c r="AB126">
        <v>24</v>
      </c>
      <c r="AC126">
        <v>408</v>
      </c>
      <c r="AD126" t="s">
        <v>315</v>
      </c>
    </row>
    <row r="127" spans="1:30" x14ac:dyDescent="0.25">
      <c r="H127" t="s">
        <v>316</v>
      </c>
    </row>
    <row r="128" spans="1:30" x14ac:dyDescent="0.25">
      <c r="A128">
        <v>61</v>
      </c>
      <c r="B128">
        <v>4380</v>
      </c>
      <c r="C128" t="s">
        <v>317</v>
      </c>
      <c r="D128" t="s">
        <v>87</v>
      </c>
      <c r="E128" t="s">
        <v>179</v>
      </c>
      <c r="F128" t="s">
        <v>318</v>
      </c>
      <c r="G128" t="str">
        <f>"201512005417"</f>
        <v>201512005417</v>
      </c>
      <c r="H128">
        <v>715</v>
      </c>
      <c r="I128">
        <v>0</v>
      </c>
      <c r="J128">
        <v>0</v>
      </c>
      <c r="K128">
        <v>0</v>
      </c>
      <c r="L128">
        <v>200</v>
      </c>
      <c r="M128">
        <v>0</v>
      </c>
      <c r="N128">
        <v>70</v>
      </c>
      <c r="O128">
        <v>70</v>
      </c>
      <c r="P128">
        <v>0</v>
      </c>
      <c r="Q128">
        <v>50</v>
      </c>
      <c r="R128">
        <v>0</v>
      </c>
      <c r="S128">
        <v>0</v>
      </c>
      <c r="T128">
        <v>0</v>
      </c>
      <c r="U128">
        <v>0</v>
      </c>
      <c r="V128">
        <v>62</v>
      </c>
      <c r="W128">
        <v>434</v>
      </c>
      <c r="X128">
        <v>0</v>
      </c>
      <c r="Z128">
        <v>0</v>
      </c>
      <c r="AA128">
        <v>0</v>
      </c>
      <c r="AB128">
        <v>0</v>
      </c>
      <c r="AC128">
        <v>0</v>
      </c>
      <c r="AD128">
        <v>1539</v>
      </c>
    </row>
    <row r="129" spans="1:30" x14ac:dyDescent="0.25">
      <c r="H129" t="s">
        <v>319</v>
      </c>
    </row>
    <row r="130" spans="1:30" x14ac:dyDescent="0.25">
      <c r="A130">
        <v>62</v>
      </c>
      <c r="B130">
        <v>4778</v>
      </c>
      <c r="C130" t="s">
        <v>320</v>
      </c>
      <c r="D130" t="s">
        <v>321</v>
      </c>
      <c r="E130" t="s">
        <v>292</v>
      </c>
      <c r="F130" t="s">
        <v>322</v>
      </c>
      <c r="G130" t="str">
        <f>"00297840"</f>
        <v>00297840</v>
      </c>
      <c r="H130" t="s">
        <v>323</v>
      </c>
      <c r="I130">
        <v>150</v>
      </c>
      <c r="J130">
        <v>0</v>
      </c>
      <c r="K130">
        <v>0</v>
      </c>
      <c r="L130">
        <v>0</v>
      </c>
      <c r="M130">
        <v>0</v>
      </c>
      <c r="N130">
        <v>70</v>
      </c>
      <c r="O130">
        <v>0</v>
      </c>
      <c r="P130">
        <v>0</v>
      </c>
      <c r="Q130">
        <v>30</v>
      </c>
      <c r="R130">
        <v>0</v>
      </c>
      <c r="S130">
        <v>0</v>
      </c>
      <c r="T130">
        <v>0</v>
      </c>
      <c r="U130">
        <v>0</v>
      </c>
      <c r="V130">
        <v>84</v>
      </c>
      <c r="W130">
        <v>588</v>
      </c>
      <c r="X130">
        <v>0</v>
      </c>
      <c r="Z130">
        <v>0</v>
      </c>
      <c r="AA130">
        <v>0</v>
      </c>
      <c r="AB130">
        <v>0</v>
      </c>
      <c r="AC130">
        <v>0</v>
      </c>
      <c r="AD130" t="s">
        <v>324</v>
      </c>
    </row>
    <row r="131" spans="1:30" x14ac:dyDescent="0.25">
      <c r="H131" t="s">
        <v>325</v>
      </c>
    </row>
    <row r="132" spans="1:30" x14ac:dyDescent="0.25">
      <c r="A132">
        <v>63</v>
      </c>
      <c r="B132">
        <v>1485</v>
      </c>
      <c r="C132" t="s">
        <v>326</v>
      </c>
      <c r="D132" t="s">
        <v>327</v>
      </c>
      <c r="E132" t="s">
        <v>14</v>
      </c>
      <c r="F132" t="s">
        <v>328</v>
      </c>
      <c r="G132" t="str">
        <f>"200801008191"</f>
        <v>200801008191</v>
      </c>
      <c r="H132">
        <v>748</v>
      </c>
      <c r="I132">
        <v>0</v>
      </c>
      <c r="J132">
        <v>0</v>
      </c>
      <c r="K132">
        <v>0</v>
      </c>
      <c r="L132">
        <v>200</v>
      </c>
      <c r="M132">
        <v>0</v>
      </c>
      <c r="N132">
        <v>0</v>
      </c>
      <c r="O132">
        <v>0</v>
      </c>
      <c r="P132">
        <v>0</v>
      </c>
      <c r="Q132">
        <v>0</v>
      </c>
      <c r="R132">
        <v>0</v>
      </c>
      <c r="S132">
        <v>0</v>
      </c>
      <c r="T132">
        <v>0</v>
      </c>
      <c r="U132">
        <v>0</v>
      </c>
      <c r="V132">
        <v>84</v>
      </c>
      <c r="W132">
        <v>588</v>
      </c>
      <c r="X132">
        <v>0</v>
      </c>
      <c r="Z132">
        <v>0</v>
      </c>
      <c r="AA132">
        <v>0</v>
      </c>
      <c r="AB132">
        <v>0</v>
      </c>
      <c r="AC132">
        <v>0</v>
      </c>
      <c r="AD132">
        <v>1536</v>
      </c>
    </row>
    <row r="133" spans="1:30" x14ac:dyDescent="0.25">
      <c r="H133" t="s">
        <v>329</v>
      </c>
    </row>
    <row r="134" spans="1:30" x14ac:dyDescent="0.25">
      <c r="A134">
        <v>64</v>
      </c>
      <c r="B134">
        <v>193</v>
      </c>
      <c r="C134" t="s">
        <v>330</v>
      </c>
      <c r="D134" t="s">
        <v>82</v>
      </c>
      <c r="E134" t="s">
        <v>32</v>
      </c>
      <c r="F134" t="s">
        <v>331</v>
      </c>
      <c r="G134" t="str">
        <f>"00254699"</f>
        <v>00254699</v>
      </c>
      <c r="H134">
        <v>748</v>
      </c>
      <c r="I134">
        <v>0</v>
      </c>
      <c r="J134">
        <v>0</v>
      </c>
      <c r="K134">
        <v>0</v>
      </c>
      <c r="L134">
        <v>200</v>
      </c>
      <c r="M134">
        <v>0</v>
      </c>
      <c r="N134">
        <v>0</v>
      </c>
      <c r="O134">
        <v>0</v>
      </c>
      <c r="P134">
        <v>0</v>
      </c>
      <c r="Q134">
        <v>0</v>
      </c>
      <c r="R134">
        <v>0</v>
      </c>
      <c r="S134">
        <v>0</v>
      </c>
      <c r="T134">
        <v>0</v>
      </c>
      <c r="U134">
        <v>0</v>
      </c>
      <c r="V134">
        <v>84</v>
      </c>
      <c r="W134">
        <v>588</v>
      </c>
      <c r="X134">
        <v>0</v>
      </c>
      <c r="Z134">
        <v>0</v>
      </c>
      <c r="AA134">
        <v>0</v>
      </c>
      <c r="AB134">
        <v>0</v>
      </c>
      <c r="AC134">
        <v>0</v>
      </c>
      <c r="AD134">
        <v>1536</v>
      </c>
    </row>
    <row r="135" spans="1:30" x14ac:dyDescent="0.25">
      <c r="H135" t="s">
        <v>332</v>
      </c>
    </row>
    <row r="136" spans="1:30" x14ac:dyDescent="0.25">
      <c r="A136">
        <v>65</v>
      </c>
      <c r="B136">
        <v>5226</v>
      </c>
      <c r="C136" t="s">
        <v>333</v>
      </c>
      <c r="D136" t="s">
        <v>83</v>
      </c>
      <c r="E136" t="s">
        <v>334</v>
      </c>
      <c r="F136" t="s">
        <v>335</v>
      </c>
      <c r="G136" t="str">
        <f>"00303067"</f>
        <v>00303067</v>
      </c>
      <c r="H136" t="s">
        <v>314</v>
      </c>
      <c r="I136">
        <v>0</v>
      </c>
      <c r="J136">
        <v>0</v>
      </c>
      <c r="K136">
        <v>0</v>
      </c>
      <c r="L136">
        <v>200</v>
      </c>
      <c r="M136">
        <v>30</v>
      </c>
      <c r="N136">
        <v>0</v>
      </c>
      <c r="O136">
        <v>0</v>
      </c>
      <c r="P136">
        <v>0</v>
      </c>
      <c r="Q136">
        <v>0</v>
      </c>
      <c r="R136">
        <v>0</v>
      </c>
      <c r="S136">
        <v>0</v>
      </c>
      <c r="T136">
        <v>0</v>
      </c>
      <c r="U136">
        <v>0</v>
      </c>
      <c r="V136">
        <v>84</v>
      </c>
      <c r="W136">
        <v>588</v>
      </c>
      <c r="X136">
        <v>0</v>
      </c>
      <c r="Z136">
        <v>0</v>
      </c>
      <c r="AA136">
        <v>0</v>
      </c>
      <c r="AB136">
        <v>0</v>
      </c>
      <c r="AC136">
        <v>0</v>
      </c>
      <c r="AD136" t="s">
        <v>336</v>
      </c>
    </row>
    <row r="137" spans="1:30" x14ac:dyDescent="0.25">
      <c r="H137" t="s">
        <v>207</v>
      </c>
    </row>
    <row r="138" spans="1:30" x14ac:dyDescent="0.25">
      <c r="A138">
        <v>66</v>
      </c>
      <c r="B138">
        <v>3506</v>
      </c>
      <c r="C138" t="s">
        <v>337</v>
      </c>
      <c r="D138" t="s">
        <v>338</v>
      </c>
      <c r="E138" t="s">
        <v>38</v>
      </c>
      <c r="F138" t="s">
        <v>339</v>
      </c>
      <c r="G138" t="str">
        <f>"200802000242"</f>
        <v>200802000242</v>
      </c>
      <c r="H138" t="s">
        <v>314</v>
      </c>
      <c r="I138">
        <v>0</v>
      </c>
      <c r="J138">
        <v>0</v>
      </c>
      <c r="K138">
        <v>0</v>
      </c>
      <c r="L138">
        <v>200</v>
      </c>
      <c r="M138">
        <v>0</v>
      </c>
      <c r="N138">
        <v>30</v>
      </c>
      <c r="O138">
        <v>0</v>
      </c>
      <c r="P138">
        <v>0</v>
      </c>
      <c r="Q138">
        <v>0</v>
      </c>
      <c r="R138">
        <v>0</v>
      </c>
      <c r="S138">
        <v>0</v>
      </c>
      <c r="T138">
        <v>0</v>
      </c>
      <c r="U138">
        <v>0</v>
      </c>
      <c r="V138">
        <v>84</v>
      </c>
      <c r="W138">
        <v>588</v>
      </c>
      <c r="X138">
        <v>0</v>
      </c>
      <c r="Z138">
        <v>0</v>
      </c>
      <c r="AA138">
        <v>0</v>
      </c>
      <c r="AB138">
        <v>0</v>
      </c>
      <c r="AC138">
        <v>0</v>
      </c>
      <c r="AD138" t="s">
        <v>336</v>
      </c>
    </row>
    <row r="139" spans="1:30" x14ac:dyDescent="0.25">
      <c r="H139" t="s">
        <v>340</v>
      </c>
    </row>
    <row r="140" spans="1:30" x14ac:dyDescent="0.25">
      <c r="A140">
        <v>67</v>
      </c>
      <c r="B140">
        <v>3260</v>
      </c>
      <c r="C140" t="s">
        <v>341</v>
      </c>
      <c r="D140" t="s">
        <v>126</v>
      </c>
      <c r="E140" t="s">
        <v>342</v>
      </c>
      <c r="F140" t="s">
        <v>343</v>
      </c>
      <c r="G140" t="str">
        <f>"00047971"</f>
        <v>00047971</v>
      </c>
      <c r="H140">
        <v>704</v>
      </c>
      <c r="I140">
        <v>0</v>
      </c>
      <c r="J140">
        <v>0</v>
      </c>
      <c r="K140">
        <v>0</v>
      </c>
      <c r="L140">
        <v>200</v>
      </c>
      <c r="M140">
        <v>0</v>
      </c>
      <c r="N140">
        <v>70</v>
      </c>
      <c r="O140">
        <v>0</v>
      </c>
      <c r="P140">
        <v>0</v>
      </c>
      <c r="Q140">
        <v>0</v>
      </c>
      <c r="R140">
        <v>0</v>
      </c>
      <c r="S140">
        <v>0</v>
      </c>
      <c r="T140">
        <v>0</v>
      </c>
      <c r="U140">
        <v>0</v>
      </c>
      <c r="V140">
        <v>79</v>
      </c>
      <c r="W140">
        <v>553</v>
      </c>
      <c r="X140">
        <v>0</v>
      </c>
      <c r="Z140">
        <v>0</v>
      </c>
      <c r="AA140">
        <v>0</v>
      </c>
      <c r="AB140">
        <v>0</v>
      </c>
      <c r="AC140">
        <v>0</v>
      </c>
      <c r="AD140">
        <v>1527</v>
      </c>
    </row>
    <row r="141" spans="1:30" x14ac:dyDescent="0.25">
      <c r="H141" t="s">
        <v>344</v>
      </c>
    </row>
    <row r="142" spans="1:30" x14ac:dyDescent="0.25">
      <c r="A142">
        <v>68</v>
      </c>
      <c r="B142">
        <v>5841</v>
      </c>
      <c r="C142" t="s">
        <v>345</v>
      </c>
      <c r="D142" t="s">
        <v>346</v>
      </c>
      <c r="E142" t="s">
        <v>347</v>
      </c>
      <c r="F142" t="s">
        <v>348</v>
      </c>
      <c r="G142" t="str">
        <f>"00343856"</f>
        <v>00343856</v>
      </c>
      <c r="H142" t="s">
        <v>349</v>
      </c>
      <c r="I142">
        <v>0</v>
      </c>
      <c r="J142">
        <v>0</v>
      </c>
      <c r="K142">
        <v>0</v>
      </c>
      <c r="L142">
        <v>200</v>
      </c>
      <c r="M142">
        <v>0</v>
      </c>
      <c r="N142">
        <v>30</v>
      </c>
      <c r="O142">
        <v>0</v>
      </c>
      <c r="P142">
        <v>0</v>
      </c>
      <c r="Q142">
        <v>0</v>
      </c>
      <c r="R142">
        <v>0</v>
      </c>
      <c r="S142">
        <v>0</v>
      </c>
      <c r="T142">
        <v>0</v>
      </c>
      <c r="U142">
        <v>0</v>
      </c>
      <c r="V142">
        <v>84</v>
      </c>
      <c r="W142">
        <v>588</v>
      </c>
      <c r="X142">
        <v>0</v>
      </c>
      <c r="Z142">
        <v>0</v>
      </c>
      <c r="AA142">
        <v>0</v>
      </c>
      <c r="AB142">
        <v>0</v>
      </c>
      <c r="AC142">
        <v>0</v>
      </c>
      <c r="AD142" t="s">
        <v>350</v>
      </c>
    </row>
    <row r="143" spans="1:30" x14ac:dyDescent="0.25">
      <c r="H143" t="s">
        <v>351</v>
      </c>
    </row>
    <row r="144" spans="1:30" x14ac:dyDescent="0.25">
      <c r="A144">
        <v>69</v>
      </c>
      <c r="B144">
        <v>6206</v>
      </c>
      <c r="C144" t="s">
        <v>352</v>
      </c>
      <c r="D144" t="s">
        <v>353</v>
      </c>
      <c r="E144" t="s">
        <v>15</v>
      </c>
      <c r="F144" t="s">
        <v>354</v>
      </c>
      <c r="G144" t="str">
        <f>"200801000507"</f>
        <v>200801000507</v>
      </c>
      <c r="H144">
        <v>671</v>
      </c>
      <c r="I144">
        <v>0</v>
      </c>
      <c r="J144">
        <v>0</v>
      </c>
      <c r="K144">
        <v>0</v>
      </c>
      <c r="L144">
        <v>200</v>
      </c>
      <c r="M144">
        <v>0</v>
      </c>
      <c r="N144">
        <v>30</v>
      </c>
      <c r="O144">
        <v>0</v>
      </c>
      <c r="P144">
        <v>0</v>
      </c>
      <c r="Q144">
        <v>0</v>
      </c>
      <c r="R144">
        <v>30</v>
      </c>
      <c r="S144">
        <v>0</v>
      </c>
      <c r="T144">
        <v>0</v>
      </c>
      <c r="U144">
        <v>0</v>
      </c>
      <c r="V144">
        <v>84</v>
      </c>
      <c r="W144">
        <v>588</v>
      </c>
      <c r="X144">
        <v>0</v>
      </c>
      <c r="Z144">
        <v>0</v>
      </c>
      <c r="AA144">
        <v>0</v>
      </c>
      <c r="AB144">
        <v>0</v>
      </c>
      <c r="AC144">
        <v>0</v>
      </c>
      <c r="AD144">
        <v>1519</v>
      </c>
    </row>
    <row r="145" spans="1:30" x14ac:dyDescent="0.25">
      <c r="H145" t="s">
        <v>355</v>
      </c>
    </row>
    <row r="146" spans="1:30" x14ac:dyDescent="0.25">
      <c r="A146">
        <v>70</v>
      </c>
      <c r="B146">
        <v>4323</v>
      </c>
      <c r="C146" t="s">
        <v>356</v>
      </c>
      <c r="D146" t="s">
        <v>357</v>
      </c>
      <c r="E146" t="s">
        <v>27</v>
      </c>
      <c r="F146" t="s">
        <v>358</v>
      </c>
      <c r="G146" t="str">
        <f>"200903000435"</f>
        <v>200903000435</v>
      </c>
      <c r="H146">
        <v>693</v>
      </c>
      <c r="I146">
        <v>0</v>
      </c>
      <c r="J146">
        <v>0</v>
      </c>
      <c r="K146">
        <v>0</v>
      </c>
      <c r="L146">
        <v>200</v>
      </c>
      <c r="M146">
        <v>0</v>
      </c>
      <c r="N146">
        <v>30</v>
      </c>
      <c r="O146">
        <v>0</v>
      </c>
      <c r="P146">
        <v>0</v>
      </c>
      <c r="Q146">
        <v>0</v>
      </c>
      <c r="R146">
        <v>0</v>
      </c>
      <c r="S146">
        <v>0</v>
      </c>
      <c r="T146">
        <v>0</v>
      </c>
      <c r="U146">
        <v>0</v>
      </c>
      <c r="V146">
        <v>84</v>
      </c>
      <c r="W146">
        <v>588</v>
      </c>
      <c r="X146">
        <v>0</v>
      </c>
      <c r="Z146">
        <v>0</v>
      </c>
      <c r="AA146">
        <v>0</v>
      </c>
      <c r="AB146">
        <v>0</v>
      </c>
      <c r="AC146">
        <v>0</v>
      </c>
      <c r="AD146">
        <v>1511</v>
      </c>
    </row>
    <row r="147" spans="1:30" x14ac:dyDescent="0.25">
      <c r="H147" t="s">
        <v>359</v>
      </c>
    </row>
    <row r="148" spans="1:30" x14ac:dyDescent="0.25">
      <c r="A148">
        <v>71</v>
      </c>
      <c r="B148">
        <v>127</v>
      </c>
      <c r="C148" t="s">
        <v>360</v>
      </c>
      <c r="D148" t="s">
        <v>361</v>
      </c>
      <c r="E148" t="s">
        <v>70</v>
      </c>
      <c r="F148" t="s">
        <v>362</v>
      </c>
      <c r="G148" t="str">
        <f>"00017654"</f>
        <v>00017654</v>
      </c>
      <c r="H148">
        <v>693</v>
      </c>
      <c r="I148">
        <v>0</v>
      </c>
      <c r="J148">
        <v>0</v>
      </c>
      <c r="K148">
        <v>0</v>
      </c>
      <c r="L148">
        <v>200</v>
      </c>
      <c r="M148">
        <v>0</v>
      </c>
      <c r="N148">
        <v>30</v>
      </c>
      <c r="O148">
        <v>0</v>
      </c>
      <c r="P148">
        <v>0</v>
      </c>
      <c r="Q148">
        <v>0</v>
      </c>
      <c r="R148">
        <v>0</v>
      </c>
      <c r="S148">
        <v>0</v>
      </c>
      <c r="T148">
        <v>0</v>
      </c>
      <c r="U148">
        <v>0</v>
      </c>
      <c r="V148">
        <v>84</v>
      </c>
      <c r="W148">
        <v>588</v>
      </c>
      <c r="X148">
        <v>0</v>
      </c>
      <c r="Z148">
        <v>0</v>
      </c>
      <c r="AA148">
        <v>0</v>
      </c>
      <c r="AB148">
        <v>0</v>
      </c>
      <c r="AC148">
        <v>0</v>
      </c>
      <c r="AD148">
        <v>1511</v>
      </c>
    </row>
    <row r="149" spans="1:30" x14ac:dyDescent="0.25">
      <c r="H149" t="s">
        <v>363</v>
      </c>
    </row>
    <row r="150" spans="1:30" x14ac:dyDescent="0.25">
      <c r="A150">
        <v>72</v>
      </c>
      <c r="B150">
        <v>5433</v>
      </c>
      <c r="C150" t="s">
        <v>364</v>
      </c>
      <c r="D150" t="s">
        <v>365</v>
      </c>
      <c r="E150" t="s">
        <v>113</v>
      </c>
      <c r="F150" t="s">
        <v>366</v>
      </c>
      <c r="G150" t="str">
        <f>"201511035566"</f>
        <v>201511035566</v>
      </c>
      <c r="H150">
        <v>693</v>
      </c>
      <c r="I150">
        <v>0</v>
      </c>
      <c r="J150">
        <v>0</v>
      </c>
      <c r="K150">
        <v>0</v>
      </c>
      <c r="L150">
        <v>200</v>
      </c>
      <c r="M150">
        <v>0</v>
      </c>
      <c r="N150">
        <v>30</v>
      </c>
      <c r="O150">
        <v>0</v>
      </c>
      <c r="P150">
        <v>0</v>
      </c>
      <c r="Q150">
        <v>0</v>
      </c>
      <c r="R150">
        <v>0</v>
      </c>
      <c r="S150">
        <v>0</v>
      </c>
      <c r="T150">
        <v>0</v>
      </c>
      <c r="U150">
        <v>0</v>
      </c>
      <c r="V150">
        <v>84</v>
      </c>
      <c r="W150">
        <v>588</v>
      </c>
      <c r="X150">
        <v>0</v>
      </c>
      <c r="Z150">
        <v>0</v>
      </c>
      <c r="AA150">
        <v>0</v>
      </c>
      <c r="AB150">
        <v>0</v>
      </c>
      <c r="AC150">
        <v>0</v>
      </c>
      <c r="AD150">
        <v>1511</v>
      </c>
    </row>
    <row r="151" spans="1:30" x14ac:dyDescent="0.25">
      <c r="H151" t="s">
        <v>367</v>
      </c>
    </row>
    <row r="152" spans="1:30" x14ac:dyDescent="0.25">
      <c r="A152">
        <v>73</v>
      </c>
      <c r="B152">
        <v>3813</v>
      </c>
      <c r="C152" t="s">
        <v>368</v>
      </c>
      <c r="D152" t="s">
        <v>369</v>
      </c>
      <c r="E152" t="s">
        <v>14</v>
      </c>
      <c r="F152" t="s">
        <v>370</v>
      </c>
      <c r="G152" t="str">
        <f>"200904000593"</f>
        <v>200904000593</v>
      </c>
      <c r="H152" t="s">
        <v>371</v>
      </c>
      <c r="I152">
        <v>0</v>
      </c>
      <c r="J152">
        <v>0</v>
      </c>
      <c r="K152">
        <v>0</v>
      </c>
      <c r="L152">
        <v>200</v>
      </c>
      <c r="M152">
        <v>0</v>
      </c>
      <c r="N152">
        <v>50</v>
      </c>
      <c r="O152">
        <v>0</v>
      </c>
      <c r="P152">
        <v>0</v>
      </c>
      <c r="Q152">
        <v>0</v>
      </c>
      <c r="R152">
        <v>0</v>
      </c>
      <c r="S152">
        <v>0</v>
      </c>
      <c r="T152">
        <v>0</v>
      </c>
      <c r="U152">
        <v>0</v>
      </c>
      <c r="V152">
        <v>76</v>
      </c>
      <c r="W152">
        <v>532</v>
      </c>
      <c r="X152">
        <v>0</v>
      </c>
      <c r="Z152">
        <v>0</v>
      </c>
      <c r="AA152">
        <v>0</v>
      </c>
      <c r="AB152">
        <v>0</v>
      </c>
      <c r="AC152">
        <v>0</v>
      </c>
      <c r="AD152" t="s">
        <v>372</v>
      </c>
    </row>
    <row r="153" spans="1:30" x14ac:dyDescent="0.25">
      <c r="H153" t="s">
        <v>373</v>
      </c>
    </row>
    <row r="154" spans="1:30" x14ac:dyDescent="0.25">
      <c r="A154">
        <v>74</v>
      </c>
      <c r="B154">
        <v>5846</v>
      </c>
      <c r="C154" t="s">
        <v>374</v>
      </c>
      <c r="D154" t="s">
        <v>82</v>
      </c>
      <c r="E154" t="s">
        <v>375</v>
      </c>
      <c r="F154" t="s">
        <v>376</v>
      </c>
      <c r="G154" t="str">
        <f>"201406015105"</f>
        <v>201406015105</v>
      </c>
      <c r="H154">
        <v>814</v>
      </c>
      <c r="I154">
        <v>0</v>
      </c>
      <c r="J154">
        <v>0</v>
      </c>
      <c r="K154">
        <v>0</v>
      </c>
      <c r="L154">
        <v>0</v>
      </c>
      <c r="M154">
        <v>0</v>
      </c>
      <c r="N154">
        <v>70</v>
      </c>
      <c r="O154">
        <v>0</v>
      </c>
      <c r="P154">
        <v>0</v>
      </c>
      <c r="Q154">
        <v>30</v>
      </c>
      <c r="R154">
        <v>0</v>
      </c>
      <c r="S154">
        <v>0</v>
      </c>
      <c r="T154">
        <v>0</v>
      </c>
      <c r="U154">
        <v>0</v>
      </c>
      <c r="V154">
        <v>84</v>
      </c>
      <c r="W154">
        <v>588</v>
      </c>
      <c r="X154">
        <v>0</v>
      </c>
      <c r="Z154">
        <v>0</v>
      </c>
      <c r="AA154">
        <v>0</v>
      </c>
      <c r="AB154">
        <v>0</v>
      </c>
      <c r="AC154">
        <v>0</v>
      </c>
      <c r="AD154">
        <v>1502</v>
      </c>
    </row>
    <row r="155" spans="1:30" x14ac:dyDescent="0.25">
      <c r="H155" t="s">
        <v>377</v>
      </c>
    </row>
    <row r="156" spans="1:30" x14ac:dyDescent="0.25">
      <c r="A156">
        <v>75</v>
      </c>
      <c r="B156">
        <v>2931</v>
      </c>
      <c r="C156" t="s">
        <v>378</v>
      </c>
      <c r="D156" t="s">
        <v>379</v>
      </c>
      <c r="E156" t="s">
        <v>21</v>
      </c>
      <c r="F156" t="s">
        <v>380</v>
      </c>
      <c r="G156" t="str">
        <f>"00326704"</f>
        <v>00326704</v>
      </c>
      <c r="H156" t="s">
        <v>287</v>
      </c>
      <c r="I156">
        <v>0</v>
      </c>
      <c r="J156">
        <v>0</v>
      </c>
      <c r="K156">
        <v>0</v>
      </c>
      <c r="L156">
        <v>200</v>
      </c>
      <c r="M156">
        <v>0</v>
      </c>
      <c r="N156">
        <v>70</v>
      </c>
      <c r="O156">
        <v>0</v>
      </c>
      <c r="P156">
        <v>0</v>
      </c>
      <c r="Q156">
        <v>0</v>
      </c>
      <c r="R156">
        <v>0</v>
      </c>
      <c r="S156">
        <v>0</v>
      </c>
      <c r="T156">
        <v>0</v>
      </c>
      <c r="U156">
        <v>0</v>
      </c>
      <c r="V156">
        <v>75</v>
      </c>
      <c r="W156">
        <v>525</v>
      </c>
      <c r="X156">
        <v>0</v>
      </c>
      <c r="Z156">
        <v>0</v>
      </c>
      <c r="AA156">
        <v>0</v>
      </c>
      <c r="AB156">
        <v>0</v>
      </c>
      <c r="AC156">
        <v>0</v>
      </c>
      <c r="AD156" t="s">
        <v>381</v>
      </c>
    </row>
    <row r="157" spans="1:30" x14ac:dyDescent="0.25">
      <c r="H157" t="s">
        <v>382</v>
      </c>
    </row>
    <row r="158" spans="1:30" x14ac:dyDescent="0.25">
      <c r="A158">
        <v>76</v>
      </c>
      <c r="B158">
        <v>5110</v>
      </c>
      <c r="C158" t="s">
        <v>383</v>
      </c>
      <c r="D158" t="s">
        <v>83</v>
      </c>
      <c r="E158" t="s">
        <v>384</v>
      </c>
      <c r="F158" t="s">
        <v>385</v>
      </c>
      <c r="G158" t="str">
        <f>"200908000198"</f>
        <v>200908000198</v>
      </c>
      <c r="H158">
        <v>660</v>
      </c>
      <c r="I158">
        <v>0</v>
      </c>
      <c r="J158">
        <v>0</v>
      </c>
      <c r="K158">
        <v>0</v>
      </c>
      <c r="L158">
        <v>200</v>
      </c>
      <c r="M158">
        <v>0</v>
      </c>
      <c r="N158">
        <v>50</v>
      </c>
      <c r="O158">
        <v>0</v>
      </c>
      <c r="P158">
        <v>0</v>
      </c>
      <c r="Q158">
        <v>0</v>
      </c>
      <c r="R158">
        <v>0</v>
      </c>
      <c r="S158">
        <v>0</v>
      </c>
      <c r="T158">
        <v>0</v>
      </c>
      <c r="U158">
        <v>0</v>
      </c>
      <c r="V158">
        <v>84</v>
      </c>
      <c r="W158">
        <v>588</v>
      </c>
      <c r="X158">
        <v>0</v>
      </c>
      <c r="Z158">
        <v>0</v>
      </c>
      <c r="AA158">
        <v>0</v>
      </c>
      <c r="AB158">
        <v>0</v>
      </c>
      <c r="AC158">
        <v>0</v>
      </c>
      <c r="AD158">
        <v>1498</v>
      </c>
    </row>
    <row r="159" spans="1:30" x14ac:dyDescent="0.25">
      <c r="H159" t="s">
        <v>386</v>
      </c>
    </row>
    <row r="160" spans="1:30" x14ac:dyDescent="0.25">
      <c r="A160">
        <v>77</v>
      </c>
      <c r="B160">
        <v>18</v>
      </c>
      <c r="C160" t="s">
        <v>387</v>
      </c>
      <c r="D160" t="s">
        <v>44</v>
      </c>
      <c r="E160" t="s">
        <v>388</v>
      </c>
      <c r="F160" t="s">
        <v>389</v>
      </c>
      <c r="G160" t="str">
        <f>"201507002293"</f>
        <v>201507002293</v>
      </c>
      <c r="H160">
        <v>671</v>
      </c>
      <c r="I160">
        <v>0</v>
      </c>
      <c r="J160">
        <v>0</v>
      </c>
      <c r="K160">
        <v>0</v>
      </c>
      <c r="L160">
        <v>200</v>
      </c>
      <c r="M160">
        <v>0</v>
      </c>
      <c r="N160">
        <v>30</v>
      </c>
      <c r="O160">
        <v>0</v>
      </c>
      <c r="P160">
        <v>0</v>
      </c>
      <c r="Q160">
        <v>0</v>
      </c>
      <c r="R160">
        <v>0</v>
      </c>
      <c r="S160">
        <v>0</v>
      </c>
      <c r="T160">
        <v>0</v>
      </c>
      <c r="U160">
        <v>0</v>
      </c>
      <c r="V160">
        <v>84</v>
      </c>
      <c r="W160">
        <v>588</v>
      </c>
      <c r="X160">
        <v>0</v>
      </c>
      <c r="Z160">
        <v>0</v>
      </c>
      <c r="AA160">
        <v>0</v>
      </c>
      <c r="AB160">
        <v>0</v>
      </c>
      <c r="AC160">
        <v>0</v>
      </c>
      <c r="AD160">
        <v>1489</v>
      </c>
    </row>
    <row r="161" spans="1:30" x14ac:dyDescent="0.25">
      <c r="H161" t="s">
        <v>390</v>
      </c>
    </row>
    <row r="162" spans="1:30" x14ac:dyDescent="0.25">
      <c r="A162">
        <v>78</v>
      </c>
      <c r="B162">
        <v>4642</v>
      </c>
      <c r="C162" t="s">
        <v>391</v>
      </c>
      <c r="D162" t="s">
        <v>392</v>
      </c>
      <c r="E162" t="s">
        <v>38</v>
      </c>
      <c r="F162" t="s">
        <v>393</v>
      </c>
      <c r="G162" t="str">
        <f>"00345369"</f>
        <v>00345369</v>
      </c>
      <c r="H162">
        <v>671</v>
      </c>
      <c r="I162">
        <v>0</v>
      </c>
      <c r="J162">
        <v>0</v>
      </c>
      <c r="K162">
        <v>0</v>
      </c>
      <c r="L162">
        <v>0</v>
      </c>
      <c r="M162">
        <v>0</v>
      </c>
      <c r="N162">
        <v>50</v>
      </c>
      <c r="O162">
        <v>0</v>
      </c>
      <c r="P162">
        <v>0</v>
      </c>
      <c r="Q162">
        <v>0</v>
      </c>
      <c r="R162">
        <v>0</v>
      </c>
      <c r="S162">
        <v>0</v>
      </c>
      <c r="T162">
        <v>0</v>
      </c>
      <c r="U162">
        <v>0</v>
      </c>
      <c r="V162">
        <v>66</v>
      </c>
      <c r="W162">
        <v>462</v>
      </c>
      <c r="X162">
        <v>0</v>
      </c>
      <c r="Z162">
        <v>0</v>
      </c>
      <c r="AA162">
        <v>0</v>
      </c>
      <c r="AB162">
        <v>18</v>
      </c>
      <c r="AC162">
        <v>306</v>
      </c>
      <c r="AD162">
        <v>1489</v>
      </c>
    </row>
    <row r="163" spans="1:30" x14ac:dyDescent="0.25">
      <c r="H163" t="s">
        <v>394</v>
      </c>
    </row>
    <row r="164" spans="1:30" x14ac:dyDescent="0.25">
      <c r="A164">
        <v>79</v>
      </c>
      <c r="B164">
        <v>1914</v>
      </c>
      <c r="C164" t="s">
        <v>395</v>
      </c>
      <c r="D164" t="s">
        <v>198</v>
      </c>
      <c r="E164" t="s">
        <v>28</v>
      </c>
      <c r="F164" t="s">
        <v>396</v>
      </c>
      <c r="G164" t="str">
        <f>"201511042903"</f>
        <v>201511042903</v>
      </c>
      <c r="H164" t="s">
        <v>34</v>
      </c>
      <c r="I164">
        <v>0</v>
      </c>
      <c r="J164">
        <v>0</v>
      </c>
      <c r="K164">
        <v>0</v>
      </c>
      <c r="L164">
        <v>0</v>
      </c>
      <c r="M164">
        <v>100</v>
      </c>
      <c r="N164">
        <v>70</v>
      </c>
      <c r="O164">
        <v>0</v>
      </c>
      <c r="P164">
        <v>0</v>
      </c>
      <c r="Q164">
        <v>0</v>
      </c>
      <c r="R164">
        <v>0</v>
      </c>
      <c r="S164">
        <v>0</v>
      </c>
      <c r="T164">
        <v>0</v>
      </c>
      <c r="U164">
        <v>0</v>
      </c>
      <c r="V164">
        <v>84</v>
      </c>
      <c r="W164">
        <v>588</v>
      </c>
      <c r="X164">
        <v>0</v>
      </c>
      <c r="Z164">
        <v>0</v>
      </c>
      <c r="AA164">
        <v>0</v>
      </c>
      <c r="AB164">
        <v>0</v>
      </c>
      <c r="AC164">
        <v>0</v>
      </c>
      <c r="AD164" t="s">
        <v>397</v>
      </c>
    </row>
    <row r="165" spans="1:30" x14ac:dyDescent="0.25">
      <c r="H165" t="s">
        <v>398</v>
      </c>
    </row>
    <row r="166" spans="1:30" x14ac:dyDescent="0.25">
      <c r="A166">
        <v>80</v>
      </c>
      <c r="B166">
        <v>3585</v>
      </c>
      <c r="C166" t="s">
        <v>399</v>
      </c>
      <c r="D166" t="s">
        <v>400</v>
      </c>
      <c r="E166" t="s">
        <v>401</v>
      </c>
      <c r="F166" t="s">
        <v>402</v>
      </c>
      <c r="G166" t="str">
        <f>"200802005991"</f>
        <v>200802005991</v>
      </c>
      <c r="H166">
        <v>660</v>
      </c>
      <c r="I166">
        <v>0</v>
      </c>
      <c r="J166">
        <v>0</v>
      </c>
      <c r="K166">
        <v>0</v>
      </c>
      <c r="L166">
        <v>200</v>
      </c>
      <c r="M166">
        <v>0</v>
      </c>
      <c r="N166">
        <v>30</v>
      </c>
      <c r="O166">
        <v>0</v>
      </c>
      <c r="P166">
        <v>0</v>
      </c>
      <c r="Q166">
        <v>0</v>
      </c>
      <c r="R166">
        <v>0</v>
      </c>
      <c r="S166">
        <v>0</v>
      </c>
      <c r="T166">
        <v>0</v>
      </c>
      <c r="U166">
        <v>0</v>
      </c>
      <c r="V166">
        <v>84</v>
      </c>
      <c r="W166">
        <v>588</v>
      </c>
      <c r="X166">
        <v>0</v>
      </c>
      <c r="Z166">
        <v>0</v>
      </c>
      <c r="AA166">
        <v>0</v>
      </c>
      <c r="AB166">
        <v>0</v>
      </c>
      <c r="AC166">
        <v>0</v>
      </c>
      <c r="AD166">
        <v>1478</v>
      </c>
    </row>
    <row r="167" spans="1:30" x14ac:dyDescent="0.25">
      <c r="H167" t="s">
        <v>403</v>
      </c>
    </row>
    <row r="168" spans="1:30" x14ac:dyDescent="0.25">
      <c r="A168">
        <v>81</v>
      </c>
      <c r="B168">
        <v>827</v>
      </c>
      <c r="C168" t="s">
        <v>404</v>
      </c>
      <c r="D168" t="s">
        <v>126</v>
      </c>
      <c r="E168" t="s">
        <v>15</v>
      </c>
      <c r="F168" t="s">
        <v>405</v>
      </c>
      <c r="G168" t="str">
        <f>"201603000604"</f>
        <v>201603000604</v>
      </c>
      <c r="H168" t="s">
        <v>406</v>
      </c>
      <c r="I168">
        <v>0</v>
      </c>
      <c r="J168">
        <v>0</v>
      </c>
      <c r="K168">
        <v>0</v>
      </c>
      <c r="L168">
        <v>0</v>
      </c>
      <c r="M168">
        <v>0</v>
      </c>
      <c r="N168">
        <v>70</v>
      </c>
      <c r="O168">
        <v>0</v>
      </c>
      <c r="P168">
        <v>0</v>
      </c>
      <c r="Q168">
        <v>0</v>
      </c>
      <c r="R168">
        <v>0</v>
      </c>
      <c r="S168">
        <v>0</v>
      </c>
      <c r="T168">
        <v>0</v>
      </c>
      <c r="U168">
        <v>0</v>
      </c>
      <c r="V168">
        <v>84</v>
      </c>
      <c r="W168">
        <v>588</v>
      </c>
      <c r="X168">
        <v>0</v>
      </c>
      <c r="Z168">
        <v>2</v>
      </c>
      <c r="AA168">
        <v>0</v>
      </c>
      <c r="AB168">
        <v>0</v>
      </c>
      <c r="AC168">
        <v>0</v>
      </c>
      <c r="AD168" t="s">
        <v>407</v>
      </c>
    </row>
    <row r="169" spans="1:30" x14ac:dyDescent="0.25">
      <c r="H169" t="s">
        <v>408</v>
      </c>
    </row>
    <row r="170" spans="1:30" x14ac:dyDescent="0.25">
      <c r="A170">
        <v>82</v>
      </c>
      <c r="B170">
        <v>2325</v>
      </c>
      <c r="C170" t="s">
        <v>409</v>
      </c>
      <c r="D170" t="s">
        <v>410</v>
      </c>
      <c r="E170" t="s">
        <v>15</v>
      </c>
      <c r="F170" t="s">
        <v>411</v>
      </c>
      <c r="G170" t="str">
        <f>"00009042"</f>
        <v>00009042</v>
      </c>
      <c r="H170" t="s">
        <v>412</v>
      </c>
      <c r="I170">
        <v>0</v>
      </c>
      <c r="J170">
        <v>0</v>
      </c>
      <c r="K170">
        <v>0</v>
      </c>
      <c r="L170">
        <v>200</v>
      </c>
      <c r="M170">
        <v>0</v>
      </c>
      <c r="N170">
        <v>70</v>
      </c>
      <c r="O170">
        <v>0</v>
      </c>
      <c r="P170">
        <v>0</v>
      </c>
      <c r="Q170">
        <v>0</v>
      </c>
      <c r="R170">
        <v>0</v>
      </c>
      <c r="S170">
        <v>0</v>
      </c>
      <c r="T170">
        <v>0</v>
      </c>
      <c r="U170">
        <v>0</v>
      </c>
      <c r="V170">
        <v>73</v>
      </c>
      <c r="W170">
        <v>511</v>
      </c>
      <c r="X170">
        <v>0</v>
      </c>
      <c r="Z170">
        <v>0</v>
      </c>
      <c r="AA170">
        <v>0</v>
      </c>
      <c r="AB170">
        <v>0</v>
      </c>
      <c r="AC170">
        <v>0</v>
      </c>
      <c r="AD170" t="s">
        <v>413</v>
      </c>
    </row>
    <row r="171" spans="1:30" x14ac:dyDescent="0.25">
      <c r="H171" t="s">
        <v>414</v>
      </c>
    </row>
    <row r="172" spans="1:30" x14ac:dyDescent="0.25">
      <c r="A172">
        <v>83</v>
      </c>
      <c r="B172">
        <v>5560</v>
      </c>
      <c r="C172" t="s">
        <v>415</v>
      </c>
      <c r="D172" t="s">
        <v>416</v>
      </c>
      <c r="E172" t="s">
        <v>21</v>
      </c>
      <c r="F172" t="s">
        <v>417</v>
      </c>
      <c r="G172" t="str">
        <f>"00338317"</f>
        <v>00338317</v>
      </c>
      <c r="H172" t="s">
        <v>144</v>
      </c>
      <c r="I172">
        <v>0</v>
      </c>
      <c r="J172">
        <v>0</v>
      </c>
      <c r="K172">
        <v>0</v>
      </c>
      <c r="L172">
        <v>200</v>
      </c>
      <c r="M172">
        <v>0</v>
      </c>
      <c r="N172">
        <v>30</v>
      </c>
      <c r="O172">
        <v>30</v>
      </c>
      <c r="P172">
        <v>30</v>
      </c>
      <c r="Q172">
        <v>0</v>
      </c>
      <c r="R172">
        <v>0</v>
      </c>
      <c r="S172">
        <v>0</v>
      </c>
      <c r="T172">
        <v>0</v>
      </c>
      <c r="U172">
        <v>0</v>
      </c>
      <c r="V172">
        <v>49</v>
      </c>
      <c r="W172">
        <v>343</v>
      </c>
      <c r="X172">
        <v>0</v>
      </c>
      <c r="Z172">
        <v>0</v>
      </c>
      <c r="AA172">
        <v>0</v>
      </c>
      <c r="AB172">
        <v>5</v>
      </c>
      <c r="AC172">
        <v>85</v>
      </c>
      <c r="AD172" t="s">
        <v>418</v>
      </c>
    </row>
    <row r="173" spans="1:30" x14ac:dyDescent="0.25">
      <c r="H173" t="s">
        <v>419</v>
      </c>
    </row>
    <row r="174" spans="1:30" x14ac:dyDescent="0.25">
      <c r="A174">
        <v>84</v>
      </c>
      <c r="B174">
        <v>5309</v>
      </c>
      <c r="C174" t="s">
        <v>420</v>
      </c>
      <c r="D174" t="s">
        <v>32</v>
      </c>
      <c r="E174" t="s">
        <v>179</v>
      </c>
      <c r="F174" t="s">
        <v>421</v>
      </c>
      <c r="G174" t="str">
        <f>"00364346"</f>
        <v>00364346</v>
      </c>
      <c r="H174">
        <v>726</v>
      </c>
      <c r="I174">
        <v>0</v>
      </c>
      <c r="J174">
        <v>0</v>
      </c>
      <c r="K174">
        <v>0</v>
      </c>
      <c r="L174">
        <v>0</v>
      </c>
      <c r="M174">
        <v>0</v>
      </c>
      <c r="N174">
        <v>50</v>
      </c>
      <c r="O174">
        <v>0</v>
      </c>
      <c r="P174">
        <v>0</v>
      </c>
      <c r="Q174">
        <v>0</v>
      </c>
      <c r="R174">
        <v>0</v>
      </c>
      <c r="S174">
        <v>0</v>
      </c>
      <c r="T174">
        <v>0</v>
      </c>
      <c r="U174">
        <v>0</v>
      </c>
      <c r="V174">
        <v>74</v>
      </c>
      <c r="W174">
        <v>518</v>
      </c>
      <c r="X174">
        <v>0</v>
      </c>
      <c r="Z174">
        <v>2</v>
      </c>
      <c r="AA174">
        <v>0</v>
      </c>
      <c r="AB174">
        <v>10</v>
      </c>
      <c r="AC174">
        <v>170</v>
      </c>
      <c r="AD174">
        <v>1464</v>
      </c>
    </row>
    <row r="175" spans="1:30" x14ac:dyDescent="0.25">
      <c r="H175" t="s">
        <v>422</v>
      </c>
    </row>
    <row r="176" spans="1:30" x14ac:dyDescent="0.25">
      <c r="A176">
        <v>85</v>
      </c>
      <c r="B176">
        <v>2202</v>
      </c>
      <c r="C176" t="s">
        <v>423</v>
      </c>
      <c r="D176" t="s">
        <v>28</v>
      </c>
      <c r="E176" t="s">
        <v>388</v>
      </c>
      <c r="F176" t="s">
        <v>424</v>
      </c>
      <c r="G176" t="str">
        <f>"00218549"</f>
        <v>00218549</v>
      </c>
      <c r="H176" t="s">
        <v>425</v>
      </c>
      <c r="I176">
        <v>0</v>
      </c>
      <c r="J176">
        <v>0</v>
      </c>
      <c r="K176">
        <v>0</v>
      </c>
      <c r="L176">
        <v>200</v>
      </c>
      <c r="M176">
        <v>0</v>
      </c>
      <c r="N176">
        <v>70</v>
      </c>
      <c r="O176">
        <v>0</v>
      </c>
      <c r="P176">
        <v>0</v>
      </c>
      <c r="Q176">
        <v>0</v>
      </c>
      <c r="R176">
        <v>0</v>
      </c>
      <c r="S176">
        <v>0</v>
      </c>
      <c r="T176">
        <v>0</v>
      </c>
      <c r="U176">
        <v>0</v>
      </c>
      <c r="V176">
        <v>84</v>
      </c>
      <c r="W176">
        <v>588</v>
      </c>
      <c r="X176">
        <v>0</v>
      </c>
      <c r="Z176">
        <v>0</v>
      </c>
      <c r="AA176">
        <v>0</v>
      </c>
      <c r="AB176">
        <v>0</v>
      </c>
      <c r="AC176">
        <v>0</v>
      </c>
      <c r="AD176" t="s">
        <v>426</v>
      </c>
    </row>
    <row r="177" spans="1:30" x14ac:dyDescent="0.25">
      <c r="H177" t="s">
        <v>427</v>
      </c>
    </row>
    <row r="178" spans="1:30" x14ac:dyDescent="0.25">
      <c r="A178">
        <v>86</v>
      </c>
      <c r="B178">
        <v>2631</v>
      </c>
      <c r="C178" t="s">
        <v>428</v>
      </c>
      <c r="D178" t="s">
        <v>429</v>
      </c>
      <c r="E178" t="s">
        <v>38</v>
      </c>
      <c r="F178" t="s">
        <v>430</v>
      </c>
      <c r="G178" t="str">
        <f>"00322329"</f>
        <v>00322329</v>
      </c>
      <c r="H178">
        <v>836</v>
      </c>
      <c r="I178">
        <v>0</v>
      </c>
      <c r="J178">
        <v>0</v>
      </c>
      <c r="K178">
        <v>0</v>
      </c>
      <c r="L178">
        <v>0</v>
      </c>
      <c r="M178">
        <v>0</v>
      </c>
      <c r="N178">
        <v>30</v>
      </c>
      <c r="O178">
        <v>30</v>
      </c>
      <c r="P178">
        <v>0</v>
      </c>
      <c r="Q178">
        <v>0</v>
      </c>
      <c r="R178">
        <v>0</v>
      </c>
      <c r="S178">
        <v>0</v>
      </c>
      <c r="T178">
        <v>0</v>
      </c>
      <c r="U178">
        <v>0</v>
      </c>
      <c r="V178">
        <v>80</v>
      </c>
      <c r="W178">
        <v>560</v>
      </c>
      <c r="X178">
        <v>0</v>
      </c>
      <c r="Z178">
        <v>0</v>
      </c>
      <c r="AA178">
        <v>0</v>
      </c>
      <c r="AB178">
        <v>0</v>
      </c>
      <c r="AC178">
        <v>0</v>
      </c>
      <c r="AD178">
        <v>1456</v>
      </c>
    </row>
    <row r="179" spans="1:30" x14ac:dyDescent="0.25">
      <c r="H179" t="s">
        <v>431</v>
      </c>
    </row>
    <row r="180" spans="1:30" x14ac:dyDescent="0.25">
      <c r="A180">
        <v>87</v>
      </c>
      <c r="B180">
        <v>3767</v>
      </c>
      <c r="C180" t="s">
        <v>432</v>
      </c>
      <c r="D180" t="s">
        <v>32</v>
      </c>
      <c r="E180" t="s">
        <v>15</v>
      </c>
      <c r="F180" t="s">
        <v>433</v>
      </c>
      <c r="G180" t="str">
        <f>"00010060"</f>
        <v>00010060</v>
      </c>
      <c r="H180">
        <v>671</v>
      </c>
      <c r="I180">
        <v>0</v>
      </c>
      <c r="J180">
        <v>0</v>
      </c>
      <c r="K180">
        <v>0</v>
      </c>
      <c r="L180">
        <v>200</v>
      </c>
      <c r="M180">
        <v>0</v>
      </c>
      <c r="N180">
        <v>70</v>
      </c>
      <c r="O180">
        <v>0</v>
      </c>
      <c r="P180">
        <v>0</v>
      </c>
      <c r="Q180">
        <v>0</v>
      </c>
      <c r="R180">
        <v>0</v>
      </c>
      <c r="S180">
        <v>0</v>
      </c>
      <c r="T180">
        <v>0</v>
      </c>
      <c r="U180">
        <v>0</v>
      </c>
      <c r="V180">
        <v>73</v>
      </c>
      <c r="W180">
        <v>511</v>
      </c>
      <c r="X180">
        <v>0</v>
      </c>
      <c r="Z180">
        <v>0</v>
      </c>
      <c r="AA180">
        <v>0</v>
      </c>
      <c r="AB180">
        <v>0</v>
      </c>
      <c r="AC180">
        <v>0</v>
      </c>
      <c r="AD180">
        <v>1452</v>
      </c>
    </row>
    <row r="181" spans="1:30" x14ac:dyDescent="0.25">
      <c r="H181" t="s">
        <v>434</v>
      </c>
    </row>
    <row r="182" spans="1:30" x14ac:dyDescent="0.25">
      <c r="A182">
        <v>88</v>
      </c>
      <c r="B182">
        <v>6088</v>
      </c>
      <c r="C182" t="s">
        <v>435</v>
      </c>
      <c r="D182" t="s">
        <v>28</v>
      </c>
      <c r="E182" t="s">
        <v>436</v>
      </c>
      <c r="F182" t="s">
        <v>437</v>
      </c>
      <c r="G182" t="str">
        <f>"00146012"</f>
        <v>00146012</v>
      </c>
      <c r="H182" t="s">
        <v>438</v>
      </c>
      <c r="I182">
        <v>150</v>
      </c>
      <c r="J182">
        <v>0</v>
      </c>
      <c r="K182">
        <v>0</v>
      </c>
      <c r="L182">
        <v>0</v>
      </c>
      <c r="M182">
        <v>0</v>
      </c>
      <c r="N182">
        <v>50</v>
      </c>
      <c r="O182">
        <v>0</v>
      </c>
      <c r="P182">
        <v>0</v>
      </c>
      <c r="Q182">
        <v>0</v>
      </c>
      <c r="R182">
        <v>0</v>
      </c>
      <c r="S182">
        <v>0</v>
      </c>
      <c r="T182">
        <v>0</v>
      </c>
      <c r="U182">
        <v>0</v>
      </c>
      <c r="V182">
        <v>41</v>
      </c>
      <c r="W182">
        <v>287</v>
      </c>
      <c r="X182">
        <v>0</v>
      </c>
      <c r="Z182">
        <v>0</v>
      </c>
      <c r="AA182">
        <v>0</v>
      </c>
      <c r="AB182">
        <v>0</v>
      </c>
      <c r="AC182">
        <v>0</v>
      </c>
      <c r="AD182" t="s">
        <v>439</v>
      </c>
    </row>
    <row r="183" spans="1:30" x14ac:dyDescent="0.25">
      <c r="H183" t="s">
        <v>440</v>
      </c>
    </row>
    <row r="184" spans="1:30" x14ac:dyDescent="0.25">
      <c r="A184">
        <v>89</v>
      </c>
      <c r="B184">
        <v>3101</v>
      </c>
      <c r="C184" t="s">
        <v>441</v>
      </c>
      <c r="D184" t="s">
        <v>83</v>
      </c>
      <c r="E184" t="s">
        <v>442</v>
      </c>
      <c r="F184" t="s">
        <v>443</v>
      </c>
      <c r="G184" t="str">
        <f>"00366999"</f>
        <v>00366999</v>
      </c>
      <c r="H184" t="s">
        <v>287</v>
      </c>
      <c r="I184">
        <v>150</v>
      </c>
      <c r="J184">
        <v>0</v>
      </c>
      <c r="K184">
        <v>0</v>
      </c>
      <c r="L184">
        <v>0</v>
      </c>
      <c r="M184">
        <v>0</v>
      </c>
      <c r="N184">
        <v>0</v>
      </c>
      <c r="O184">
        <v>0</v>
      </c>
      <c r="P184">
        <v>0</v>
      </c>
      <c r="Q184">
        <v>0</v>
      </c>
      <c r="R184">
        <v>0</v>
      </c>
      <c r="S184">
        <v>0</v>
      </c>
      <c r="T184">
        <v>0</v>
      </c>
      <c r="U184">
        <v>0</v>
      </c>
      <c r="V184">
        <v>84</v>
      </c>
      <c r="W184">
        <v>588</v>
      </c>
      <c r="X184">
        <v>0</v>
      </c>
      <c r="Z184">
        <v>1</v>
      </c>
      <c r="AA184">
        <v>0</v>
      </c>
      <c r="AB184">
        <v>0</v>
      </c>
      <c r="AC184">
        <v>0</v>
      </c>
      <c r="AD184" t="s">
        <v>444</v>
      </c>
    </row>
    <row r="185" spans="1:30" x14ac:dyDescent="0.25">
      <c r="H185" t="s">
        <v>445</v>
      </c>
    </row>
    <row r="186" spans="1:30" x14ac:dyDescent="0.25">
      <c r="A186">
        <v>90</v>
      </c>
      <c r="B186">
        <v>2689</v>
      </c>
      <c r="C186" t="s">
        <v>446</v>
      </c>
      <c r="D186" t="s">
        <v>132</v>
      </c>
      <c r="E186" t="s">
        <v>384</v>
      </c>
      <c r="F186" t="s">
        <v>447</v>
      </c>
      <c r="G186" t="str">
        <f>"201412006229"</f>
        <v>201412006229</v>
      </c>
      <c r="H186">
        <v>726</v>
      </c>
      <c r="I186">
        <v>0</v>
      </c>
      <c r="J186">
        <v>0</v>
      </c>
      <c r="K186">
        <v>0</v>
      </c>
      <c r="L186">
        <v>0</v>
      </c>
      <c r="M186">
        <v>100</v>
      </c>
      <c r="N186">
        <v>30</v>
      </c>
      <c r="O186">
        <v>0</v>
      </c>
      <c r="P186">
        <v>0</v>
      </c>
      <c r="Q186">
        <v>0</v>
      </c>
      <c r="R186">
        <v>0</v>
      </c>
      <c r="S186">
        <v>0</v>
      </c>
      <c r="T186">
        <v>0</v>
      </c>
      <c r="U186">
        <v>0</v>
      </c>
      <c r="V186">
        <v>84</v>
      </c>
      <c r="W186">
        <v>588</v>
      </c>
      <c r="X186">
        <v>0</v>
      </c>
      <c r="Z186">
        <v>2</v>
      </c>
      <c r="AA186">
        <v>0</v>
      </c>
      <c r="AB186">
        <v>0</v>
      </c>
      <c r="AC186">
        <v>0</v>
      </c>
      <c r="AD186">
        <v>1444</v>
      </c>
    </row>
    <row r="187" spans="1:30" x14ac:dyDescent="0.25">
      <c r="H187" t="s">
        <v>448</v>
      </c>
    </row>
    <row r="188" spans="1:30" x14ac:dyDescent="0.25">
      <c r="A188">
        <v>91</v>
      </c>
      <c r="B188">
        <v>2619</v>
      </c>
      <c r="C188" t="s">
        <v>449</v>
      </c>
      <c r="D188" t="s">
        <v>450</v>
      </c>
      <c r="E188" t="s">
        <v>388</v>
      </c>
      <c r="F188" t="s">
        <v>451</v>
      </c>
      <c r="G188" t="str">
        <f>"00328741"</f>
        <v>00328741</v>
      </c>
      <c r="H188" t="s">
        <v>144</v>
      </c>
      <c r="I188">
        <v>0</v>
      </c>
      <c r="J188">
        <v>0</v>
      </c>
      <c r="K188">
        <v>0</v>
      </c>
      <c r="L188">
        <v>0</v>
      </c>
      <c r="M188">
        <v>0</v>
      </c>
      <c r="N188">
        <v>70</v>
      </c>
      <c r="O188">
        <v>0</v>
      </c>
      <c r="P188">
        <v>0</v>
      </c>
      <c r="Q188">
        <v>30</v>
      </c>
      <c r="R188">
        <v>0</v>
      </c>
      <c r="S188">
        <v>0</v>
      </c>
      <c r="T188">
        <v>0</v>
      </c>
      <c r="U188">
        <v>0</v>
      </c>
      <c r="V188">
        <v>84</v>
      </c>
      <c r="W188">
        <v>588</v>
      </c>
      <c r="X188">
        <v>0</v>
      </c>
      <c r="Z188">
        <v>0</v>
      </c>
      <c r="AA188">
        <v>0</v>
      </c>
      <c r="AB188">
        <v>0</v>
      </c>
      <c r="AC188">
        <v>0</v>
      </c>
      <c r="AD188" t="s">
        <v>452</v>
      </c>
    </row>
    <row r="189" spans="1:30" x14ac:dyDescent="0.25">
      <c r="H189" t="s">
        <v>453</v>
      </c>
    </row>
    <row r="190" spans="1:30" x14ac:dyDescent="0.25">
      <c r="A190">
        <v>92</v>
      </c>
      <c r="B190">
        <v>3510</v>
      </c>
      <c r="C190" t="s">
        <v>454</v>
      </c>
      <c r="D190" t="s">
        <v>107</v>
      </c>
      <c r="E190" t="s">
        <v>28</v>
      </c>
      <c r="F190" t="s">
        <v>455</v>
      </c>
      <c r="G190" t="str">
        <f>"00033059"</f>
        <v>00033059</v>
      </c>
      <c r="H190">
        <v>682</v>
      </c>
      <c r="I190">
        <v>0</v>
      </c>
      <c r="J190">
        <v>0</v>
      </c>
      <c r="K190">
        <v>0</v>
      </c>
      <c r="L190">
        <v>0</v>
      </c>
      <c r="M190">
        <v>100</v>
      </c>
      <c r="N190">
        <v>70</v>
      </c>
      <c r="O190">
        <v>0</v>
      </c>
      <c r="P190">
        <v>0</v>
      </c>
      <c r="Q190">
        <v>0</v>
      </c>
      <c r="R190">
        <v>0</v>
      </c>
      <c r="S190">
        <v>0</v>
      </c>
      <c r="T190">
        <v>0</v>
      </c>
      <c r="U190">
        <v>0</v>
      </c>
      <c r="V190">
        <v>84</v>
      </c>
      <c r="W190">
        <v>588</v>
      </c>
      <c r="X190">
        <v>0</v>
      </c>
      <c r="Z190">
        <v>0</v>
      </c>
      <c r="AA190">
        <v>0</v>
      </c>
      <c r="AB190">
        <v>0</v>
      </c>
      <c r="AC190">
        <v>0</v>
      </c>
      <c r="AD190">
        <v>1440</v>
      </c>
    </row>
    <row r="191" spans="1:30" x14ac:dyDescent="0.25">
      <c r="H191" t="s">
        <v>456</v>
      </c>
    </row>
    <row r="192" spans="1:30" x14ac:dyDescent="0.25">
      <c r="A192">
        <v>93</v>
      </c>
      <c r="B192">
        <v>3804</v>
      </c>
      <c r="C192" t="s">
        <v>457</v>
      </c>
      <c r="D192" t="s">
        <v>458</v>
      </c>
      <c r="E192" t="s">
        <v>21</v>
      </c>
      <c r="F192" t="s">
        <v>459</v>
      </c>
      <c r="G192" t="str">
        <f>"00294946"</f>
        <v>00294946</v>
      </c>
      <c r="H192" t="s">
        <v>406</v>
      </c>
      <c r="I192">
        <v>0</v>
      </c>
      <c r="J192">
        <v>0</v>
      </c>
      <c r="K192">
        <v>0</v>
      </c>
      <c r="L192">
        <v>0</v>
      </c>
      <c r="M192">
        <v>0</v>
      </c>
      <c r="N192">
        <v>30</v>
      </c>
      <c r="O192">
        <v>0</v>
      </c>
      <c r="P192">
        <v>0</v>
      </c>
      <c r="Q192">
        <v>0</v>
      </c>
      <c r="R192">
        <v>0</v>
      </c>
      <c r="S192">
        <v>0</v>
      </c>
      <c r="T192">
        <v>0</v>
      </c>
      <c r="U192">
        <v>0</v>
      </c>
      <c r="V192">
        <v>84</v>
      </c>
      <c r="W192">
        <v>588</v>
      </c>
      <c r="X192">
        <v>0</v>
      </c>
      <c r="Z192">
        <v>0</v>
      </c>
      <c r="AA192">
        <v>0</v>
      </c>
      <c r="AB192">
        <v>0</v>
      </c>
      <c r="AC192">
        <v>0</v>
      </c>
      <c r="AD192" t="s">
        <v>460</v>
      </c>
    </row>
    <row r="193" spans="1:30" x14ac:dyDescent="0.25">
      <c r="H193" t="s">
        <v>461</v>
      </c>
    </row>
    <row r="194" spans="1:30" x14ac:dyDescent="0.25">
      <c r="A194">
        <v>94</v>
      </c>
      <c r="B194">
        <v>2220</v>
      </c>
      <c r="C194" t="s">
        <v>462</v>
      </c>
      <c r="D194" t="s">
        <v>172</v>
      </c>
      <c r="E194" t="s">
        <v>165</v>
      </c>
      <c r="F194" t="s">
        <v>463</v>
      </c>
      <c r="G194" t="str">
        <f>"201511035545"</f>
        <v>201511035545</v>
      </c>
      <c r="H194" t="s">
        <v>464</v>
      </c>
      <c r="I194">
        <v>0</v>
      </c>
      <c r="J194">
        <v>0</v>
      </c>
      <c r="K194">
        <v>0</v>
      </c>
      <c r="L194">
        <v>0</v>
      </c>
      <c r="M194">
        <v>0</v>
      </c>
      <c r="N194">
        <v>50</v>
      </c>
      <c r="O194">
        <v>0</v>
      </c>
      <c r="P194">
        <v>0</v>
      </c>
      <c r="Q194">
        <v>0</v>
      </c>
      <c r="R194">
        <v>0</v>
      </c>
      <c r="S194">
        <v>0</v>
      </c>
      <c r="T194">
        <v>0</v>
      </c>
      <c r="U194">
        <v>0</v>
      </c>
      <c r="V194">
        <v>84</v>
      </c>
      <c r="W194">
        <v>588</v>
      </c>
      <c r="X194">
        <v>0</v>
      </c>
      <c r="Z194">
        <v>0</v>
      </c>
      <c r="AA194">
        <v>0</v>
      </c>
      <c r="AB194">
        <v>0</v>
      </c>
      <c r="AC194">
        <v>0</v>
      </c>
      <c r="AD194" t="s">
        <v>465</v>
      </c>
    </row>
    <row r="195" spans="1:30" x14ac:dyDescent="0.25">
      <c r="H195" t="s">
        <v>466</v>
      </c>
    </row>
    <row r="196" spans="1:30" x14ac:dyDescent="0.25">
      <c r="A196">
        <v>95</v>
      </c>
      <c r="B196">
        <v>4835</v>
      </c>
      <c r="C196" t="s">
        <v>467</v>
      </c>
      <c r="D196" t="s">
        <v>468</v>
      </c>
      <c r="E196" t="s">
        <v>469</v>
      </c>
      <c r="F196" t="s">
        <v>470</v>
      </c>
      <c r="G196" t="str">
        <f>"00300165"</f>
        <v>00300165</v>
      </c>
      <c r="H196">
        <v>814</v>
      </c>
      <c r="I196">
        <v>0</v>
      </c>
      <c r="J196">
        <v>0</v>
      </c>
      <c r="K196">
        <v>0</v>
      </c>
      <c r="L196">
        <v>0</v>
      </c>
      <c r="M196">
        <v>0</v>
      </c>
      <c r="N196">
        <v>30</v>
      </c>
      <c r="O196">
        <v>0</v>
      </c>
      <c r="P196">
        <v>0</v>
      </c>
      <c r="Q196">
        <v>0</v>
      </c>
      <c r="R196">
        <v>0</v>
      </c>
      <c r="S196">
        <v>0</v>
      </c>
      <c r="T196">
        <v>0</v>
      </c>
      <c r="U196">
        <v>0</v>
      </c>
      <c r="V196">
        <v>84</v>
      </c>
      <c r="W196">
        <v>588</v>
      </c>
      <c r="X196">
        <v>0</v>
      </c>
      <c r="Z196">
        <v>0</v>
      </c>
      <c r="AA196">
        <v>0</v>
      </c>
      <c r="AB196">
        <v>0</v>
      </c>
      <c r="AC196">
        <v>0</v>
      </c>
      <c r="AD196">
        <v>1432</v>
      </c>
    </row>
    <row r="197" spans="1:30" x14ac:dyDescent="0.25">
      <c r="H197" t="s">
        <v>471</v>
      </c>
    </row>
    <row r="198" spans="1:30" x14ac:dyDescent="0.25">
      <c r="A198">
        <v>96</v>
      </c>
      <c r="B198">
        <v>3900</v>
      </c>
      <c r="C198" t="s">
        <v>472</v>
      </c>
      <c r="D198" t="s">
        <v>473</v>
      </c>
      <c r="E198" t="s">
        <v>21</v>
      </c>
      <c r="F198" t="s">
        <v>474</v>
      </c>
      <c r="G198" t="str">
        <f>"00034993"</f>
        <v>00034993</v>
      </c>
      <c r="H198">
        <v>814</v>
      </c>
      <c r="I198">
        <v>0</v>
      </c>
      <c r="J198">
        <v>0</v>
      </c>
      <c r="K198">
        <v>0</v>
      </c>
      <c r="L198">
        <v>0</v>
      </c>
      <c r="M198">
        <v>0</v>
      </c>
      <c r="N198">
        <v>30</v>
      </c>
      <c r="O198">
        <v>0</v>
      </c>
      <c r="P198">
        <v>0</v>
      </c>
      <c r="Q198">
        <v>0</v>
      </c>
      <c r="R198">
        <v>0</v>
      </c>
      <c r="S198">
        <v>0</v>
      </c>
      <c r="T198">
        <v>0</v>
      </c>
      <c r="U198">
        <v>0</v>
      </c>
      <c r="V198">
        <v>84</v>
      </c>
      <c r="W198">
        <v>588</v>
      </c>
      <c r="X198">
        <v>0</v>
      </c>
      <c r="Z198">
        <v>0</v>
      </c>
      <c r="AA198">
        <v>0</v>
      </c>
      <c r="AB198">
        <v>0</v>
      </c>
      <c r="AC198">
        <v>0</v>
      </c>
      <c r="AD198">
        <v>1432</v>
      </c>
    </row>
    <row r="199" spans="1:30" x14ac:dyDescent="0.25">
      <c r="H199" t="s">
        <v>475</v>
      </c>
    </row>
    <row r="200" spans="1:30" x14ac:dyDescent="0.25">
      <c r="A200">
        <v>97</v>
      </c>
      <c r="B200">
        <v>493</v>
      </c>
      <c r="C200" t="s">
        <v>476</v>
      </c>
      <c r="D200" t="s">
        <v>477</v>
      </c>
      <c r="E200" t="s">
        <v>478</v>
      </c>
      <c r="F200" t="s">
        <v>479</v>
      </c>
      <c r="G200" t="str">
        <f>"00283744"</f>
        <v>00283744</v>
      </c>
      <c r="H200">
        <v>814</v>
      </c>
      <c r="I200">
        <v>0</v>
      </c>
      <c r="J200">
        <v>0</v>
      </c>
      <c r="K200">
        <v>0</v>
      </c>
      <c r="L200">
        <v>0</v>
      </c>
      <c r="M200">
        <v>0</v>
      </c>
      <c r="N200">
        <v>30</v>
      </c>
      <c r="O200">
        <v>0</v>
      </c>
      <c r="P200">
        <v>0</v>
      </c>
      <c r="Q200">
        <v>0</v>
      </c>
      <c r="R200">
        <v>0</v>
      </c>
      <c r="S200">
        <v>0</v>
      </c>
      <c r="T200">
        <v>0</v>
      </c>
      <c r="U200">
        <v>0</v>
      </c>
      <c r="V200">
        <v>84</v>
      </c>
      <c r="W200">
        <v>588</v>
      </c>
      <c r="X200">
        <v>0</v>
      </c>
      <c r="Z200">
        <v>2</v>
      </c>
      <c r="AA200">
        <v>0</v>
      </c>
      <c r="AB200">
        <v>0</v>
      </c>
      <c r="AC200">
        <v>0</v>
      </c>
      <c r="AD200">
        <v>1432</v>
      </c>
    </row>
    <row r="201" spans="1:30" x14ac:dyDescent="0.25">
      <c r="H201" t="s">
        <v>480</v>
      </c>
    </row>
    <row r="202" spans="1:30" x14ac:dyDescent="0.25">
      <c r="A202">
        <v>98</v>
      </c>
      <c r="B202">
        <v>4958</v>
      </c>
      <c r="C202" t="s">
        <v>481</v>
      </c>
      <c r="D202" t="s">
        <v>384</v>
      </c>
      <c r="E202" t="s">
        <v>482</v>
      </c>
      <c r="F202" t="s">
        <v>483</v>
      </c>
      <c r="G202" t="str">
        <f>"00026067"</f>
        <v>00026067</v>
      </c>
      <c r="H202" t="s">
        <v>484</v>
      </c>
      <c r="I202">
        <v>0</v>
      </c>
      <c r="J202">
        <v>0</v>
      </c>
      <c r="K202">
        <v>0</v>
      </c>
      <c r="L202">
        <v>0</v>
      </c>
      <c r="M202">
        <v>0</v>
      </c>
      <c r="N202">
        <v>70</v>
      </c>
      <c r="O202">
        <v>0</v>
      </c>
      <c r="P202">
        <v>0</v>
      </c>
      <c r="Q202">
        <v>0</v>
      </c>
      <c r="R202">
        <v>0</v>
      </c>
      <c r="S202">
        <v>0</v>
      </c>
      <c r="T202">
        <v>0</v>
      </c>
      <c r="U202">
        <v>0</v>
      </c>
      <c r="V202">
        <v>22</v>
      </c>
      <c r="W202">
        <v>154</v>
      </c>
      <c r="X202">
        <v>0</v>
      </c>
      <c r="Z202">
        <v>0</v>
      </c>
      <c r="AA202">
        <v>0</v>
      </c>
      <c r="AB202">
        <v>24</v>
      </c>
      <c r="AC202">
        <v>408</v>
      </c>
      <c r="AD202" t="s">
        <v>485</v>
      </c>
    </row>
    <row r="203" spans="1:30" x14ac:dyDescent="0.25">
      <c r="H203" t="s">
        <v>486</v>
      </c>
    </row>
    <row r="204" spans="1:30" x14ac:dyDescent="0.25">
      <c r="A204">
        <v>99</v>
      </c>
      <c r="B204">
        <v>2632</v>
      </c>
      <c r="C204" t="s">
        <v>487</v>
      </c>
      <c r="D204" t="s">
        <v>87</v>
      </c>
      <c r="E204" t="s">
        <v>15</v>
      </c>
      <c r="F204" t="s">
        <v>488</v>
      </c>
      <c r="G204" t="str">
        <f>"00291815"</f>
        <v>00291815</v>
      </c>
      <c r="H204">
        <v>638</v>
      </c>
      <c r="I204">
        <v>0</v>
      </c>
      <c r="J204">
        <v>0</v>
      </c>
      <c r="K204">
        <v>0</v>
      </c>
      <c r="L204">
        <v>200</v>
      </c>
      <c r="M204">
        <v>0</v>
      </c>
      <c r="N204">
        <v>30</v>
      </c>
      <c r="O204">
        <v>0</v>
      </c>
      <c r="P204">
        <v>0</v>
      </c>
      <c r="Q204">
        <v>0</v>
      </c>
      <c r="R204">
        <v>0</v>
      </c>
      <c r="S204">
        <v>0</v>
      </c>
      <c r="T204">
        <v>0</v>
      </c>
      <c r="U204">
        <v>0</v>
      </c>
      <c r="V204">
        <v>80</v>
      </c>
      <c r="W204">
        <v>560</v>
      </c>
      <c r="X204">
        <v>0</v>
      </c>
      <c r="Z204">
        <v>0</v>
      </c>
      <c r="AA204">
        <v>0</v>
      </c>
      <c r="AB204">
        <v>0</v>
      </c>
      <c r="AC204">
        <v>0</v>
      </c>
      <c r="AD204">
        <v>1428</v>
      </c>
    </row>
    <row r="205" spans="1:30" x14ac:dyDescent="0.25">
      <c r="H205" t="s">
        <v>489</v>
      </c>
    </row>
    <row r="206" spans="1:30" x14ac:dyDescent="0.25">
      <c r="A206">
        <v>100</v>
      </c>
      <c r="B206">
        <v>1151</v>
      </c>
      <c r="C206" t="s">
        <v>490</v>
      </c>
      <c r="D206" t="s">
        <v>236</v>
      </c>
      <c r="E206" t="s">
        <v>15</v>
      </c>
      <c r="F206" t="s">
        <v>491</v>
      </c>
      <c r="G206" t="str">
        <f>"00012488"</f>
        <v>00012488</v>
      </c>
      <c r="H206" t="s">
        <v>492</v>
      </c>
      <c r="I206">
        <v>150</v>
      </c>
      <c r="J206">
        <v>0</v>
      </c>
      <c r="K206">
        <v>0</v>
      </c>
      <c r="L206">
        <v>200</v>
      </c>
      <c r="M206">
        <v>0</v>
      </c>
      <c r="N206">
        <v>70</v>
      </c>
      <c r="O206">
        <v>0</v>
      </c>
      <c r="P206">
        <v>0</v>
      </c>
      <c r="Q206">
        <v>0</v>
      </c>
      <c r="R206">
        <v>0</v>
      </c>
      <c r="S206">
        <v>0</v>
      </c>
      <c r="T206">
        <v>0</v>
      </c>
      <c r="U206">
        <v>0</v>
      </c>
      <c r="V206">
        <v>16</v>
      </c>
      <c r="W206">
        <v>112</v>
      </c>
      <c r="X206">
        <v>0</v>
      </c>
      <c r="Z206">
        <v>1</v>
      </c>
      <c r="AA206">
        <v>0</v>
      </c>
      <c r="AB206">
        <v>0</v>
      </c>
      <c r="AC206">
        <v>0</v>
      </c>
      <c r="AD206" t="s">
        <v>493</v>
      </c>
    </row>
    <row r="207" spans="1:30" x14ac:dyDescent="0.25">
      <c r="H207" t="s">
        <v>494</v>
      </c>
    </row>
    <row r="208" spans="1:30" x14ac:dyDescent="0.25">
      <c r="A208">
        <v>101</v>
      </c>
      <c r="B208">
        <v>15</v>
      </c>
      <c r="C208" t="s">
        <v>495</v>
      </c>
      <c r="D208" t="s">
        <v>28</v>
      </c>
      <c r="E208" t="s">
        <v>327</v>
      </c>
      <c r="F208" t="s">
        <v>496</v>
      </c>
      <c r="G208" t="str">
        <f>"00007617"</f>
        <v>00007617</v>
      </c>
      <c r="H208" t="s">
        <v>497</v>
      </c>
      <c r="I208">
        <v>0</v>
      </c>
      <c r="J208">
        <v>0</v>
      </c>
      <c r="K208">
        <v>0</v>
      </c>
      <c r="L208">
        <v>0</v>
      </c>
      <c r="M208">
        <v>100</v>
      </c>
      <c r="N208">
        <v>70</v>
      </c>
      <c r="O208">
        <v>0</v>
      </c>
      <c r="P208">
        <v>0</v>
      </c>
      <c r="Q208">
        <v>0</v>
      </c>
      <c r="R208">
        <v>0</v>
      </c>
      <c r="S208">
        <v>0</v>
      </c>
      <c r="T208">
        <v>0</v>
      </c>
      <c r="U208">
        <v>0</v>
      </c>
      <c r="V208">
        <v>66</v>
      </c>
      <c r="W208">
        <v>462</v>
      </c>
      <c r="X208">
        <v>0</v>
      </c>
      <c r="Z208">
        <v>0</v>
      </c>
      <c r="AA208">
        <v>0</v>
      </c>
      <c r="AB208">
        <v>0</v>
      </c>
      <c r="AC208">
        <v>0</v>
      </c>
      <c r="AD208" t="s">
        <v>498</v>
      </c>
    </row>
    <row r="209" spans="1:30" x14ac:dyDescent="0.25">
      <c r="H209" t="s">
        <v>499</v>
      </c>
    </row>
    <row r="210" spans="1:30" x14ac:dyDescent="0.25">
      <c r="A210">
        <v>102</v>
      </c>
      <c r="B210">
        <v>2013</v>
      </c>
      <c r="C210" t="s">
        <v>500</v>
      </c>
      <c r="D210" t="s">
        <v>501</v>
      </c>
      <c r="E210" t="s">
        <v>502</v>
      </c>
      <c r="F210" t="s">
        <v>503</v>
      </c>
      <c r="G210" t="str">
        <f>"00006661"</f>
        <v>00006661</v>
      </c>
      <c r="H210" t="s">
        <v>72</v>
      </c>
      <c r="I210">
        <v>0</v>
      </c>
      <c r="J210">
        <v>0</v>
      </c>
      <c r="K210">
        <v>0</v>
      </c>
      <c r="L210">
        <v>0</v>
      </c>
      <c r="M210">
        <v>0</v>
      </c>
      <c r="N210">
        <v>30</v>
      </c>
      <c r="O210">
        <v>0</v>
      </c>
      <c r="P210">
        <v>0</v>
      </c>
      <c r="Q210">
        <v>30</v>
      </c>
      <c r="R210">
        <v>0</v>
      </c>
      <c r="S210">
        <v>0</v>
      </c>
      <c r="T210">
        <v>0</v>
      </c>
      <c r="U210">
        <v>0</v>
      </c>
      <c r="V210">
        <v>84</v>
      </c>
      <c r="W210">
        <v>588</v>
      </c>
      <c r="X210">
        <v>0</v>
      </c>
      <c r="Z210">
        <v>2</v>
      </c>
      <c r="AA210">
        <v>0</v>
      </c>
      <c r="AB210">
        <v>0</v>
      </c>
      <c r="AC210">
        <v>0</v>
      </c>
      <c r="AD210" t="s">
        <v>504</v>
      </c>
    </row>
    <row r="211" spans="1:30" x14ac:dyDescent="0.25">
      <c r="H211" t="s">
        <v>505</v>
      </c>
    </row>
    <row r="212" spans="1:30" x14ac:dyDescent="0.25">
      <c r="A212">
        <v>103</v>
      </c>
      <c r="B212">
        <v>4227</v>
      </c>
      <c r="C212" t="s">
        <v>506</v>
      </c>
      <c r="D212" t="s">
        <v>327</v>
      </c>
      <c r="E212" t="s">
        <v>507</v>
      </c>
      <c r="F212" t="s">
        <v>508</v>
      </c>
      <c r="G212" t="str">
        <f>"00017547"</f>
        <v>00017547</v>
      </c>
      <c r="H212" t="s">
        <v>509</v>
      </c>
      <c r="I212">
        <v>0</v>
      </c>
      <c r="J212">
        <v>0</v>
      </c>
      <c r="K212">
        <v>0</v>
      </c>
      <c r="L212">
        <v>200</v>
      </c>
      <c r="M212">
        <v>0</v>
      </c>
      <c r="N212">
        <v>30</v>
      </c>
      <c r="O212">
        <v>0</v>
      </c>
      <c r="P212">
        <v>0</v>
      </c>
      <c r="Q212">
        <v>0</v>
      </c>
      <c r="R212">
        <v>0</v>
      </c>
      <c r="S212">
        <v>0</v>
      </c>
      <c r="T212">
        <v>0</v>
      </c>
      <c r="U212">
        <v>0</v>
      </c>
      <c r="V212">
        <v>53</v>
      </c>
      <c r="W212">
        <v>371</v>
      </c>
      <c r="X212">
        <v>0</v>
      </c>
      <c r="Z212">
        <v>0</v>
      </c>
      <c r="AA212">
        <v>0</v>
      </c>
      <c r="AB212">
        <v>0</v>
      </c>
      <c r="AC212">
        <v>0</v>
      </c>
      <c r="AD212" t="s">
        <v>510</v>
      </c>
    </row>
    <row r="213" spans="1:30" x14ac:dyDescent="0.25">
      <c r="H213" t="s">
        <v>511</v>
      </c>
    </row>
    <row r="214" spans="1:30" x14ac:dyDescent="0.25">
      <c r="A214">
        <v>104</v>
      </c>
      <c r="B214">
        <v>4030</v>
      </c>
      <c r="C214" t="s">
        <v>512</v>
      </c>
      <c r="D214" t="s">
        <v>64</v>
      </c>
      <c r="E214" t="s">
        <v>32</v>
      </c>
      <c r="F214" t="s">
        <v>513</v>
      </c>
      <c r="G214" t="str">
        <f>"201512003882"</f>
        <v>201512003882</v>
      </c>
      <c r="H214">
        <v>671</v>
      </c>
      <c r="I214">
        <v>0</v>
      </c>
      <c r="J214">
        <v>0</v>
      </c>
      <c r="K214">
        <v>0</v>
      </c>
      <c r="L214">
        <v>0</v>
      </c>
      <c r="M214">
        <v>0</v>
      </c>
      <c r="N214">
        <v>0</v>
      </c>
      <c r="O214">
        <v>0</v>
      </c>
      <c r="P214">
        <v>0</v>
      </c>
      <c r="Q214">
        <v>0</v>
      </c>
      <c r="R214">
        <v>0</v>
      </c>
      <c r="S214">
        <v>0</v>
      </c>
      <c r="T214">
        <v>0</v>
      </c>
      <c r="U214">
        <v>0</v>
      </c>
      <c r="V214">
        <v>68</v>
      </c>
      <c r="W214">
        <v>476</v>
      </c>
      <c r="X214">
        <v>0</v>
      </c>
      <c r="Z214">
        <v>1</v>
      </c>
      <c r="AA214">
        <v>0</v>
      </c>
      <c r="AB214">
        <v>16</v>
      </c>
      <c r="AC214">
        <v>272</v>
      </c>
      <c r="AD214">
        <v>1419</v>
      </c>
    </row>
    <row r="215" spans="1:30" x14ac:dyDescent="0.25">
      <c r="H215" t="s">
        <v>514</v>
      </c>
    </row>
    <row r="216" spans="1:30" x14ac:dyDescent="0.25">
      <c r="A216">
        <v>105</v>
      </c>
      <c r="B216">
        <v>2521</v>
      </c>
      <c r="C216" t="s">
        <v>515</v>
      </c>
      <c r="D216" t="s">
        <v>516</v>
      </c>
      <c r="E216" t="s">
        <v>388</v>
      </c>
      <c r="F216" t="s">
        <v>517</v>
      </c>
      <c r="G216" t="str">
        <f>"00023058"</f>
        <v>00023058</v>
      </c>
      <c r="H216" t="s">
        <v>518</v>
      </c>
      <c r="I216">
        <v>0</v>
      </c>
      <c r="J216">
        <v>0</v>
      </c>
      <c r="K216">
        <v>0</v>
      </c>
      <c r="L216">
        <v>0</v>
      </c>
      <c r="M216">
        <v>0</v>
      </c>
      <c r="N216">
        <v>50</v>
      </c>
      <c r="O216">
        <v>0</v>
      </c>
      <c r="P216">
        <v>0</v>
      </c>
      <c r="Q216">
        <v>0</v>
      </c>
      <c r="R216">
        <v>0</v>
      </c>
      <c r="S216">
        <v>0</v>
      </c>
      <c r="T216">
        <v>0</v>
      </c>
      <c r="U216">
        <v>0</v>
      </c>
      <c r="V216">
        <v>84</v>
      </c>
      <c r="W216">
        <v>588</v>
      </c>
      <c r="X216">
        <v>0</v>
      </c>
      <c r="Z216">
        <v>0</v>
      </c>
      <c r="AA216">
        <v>0</v>
      </c>
      <c r="AB216">
        <v>0</v>
      </c>
      <c r="AC216">
        <v>0</v>
      </c>
      <c r="AD216" t="s">
        <v>519</v>
      </c>
    </row>
    <row r="217" spans="1:30" x14ac:dyDescent="0.25">
      <c r="H217" t="s">
        <v>520</v>
      </c>
    </row>
    <row r="218" spans="1:30" x14ac:dyDescent="0.25">
      <c r="A218">
        <v>106</v>
      </c>
      <c r="B218">
        <v>416</v>
      </c>
      <c r="C218" t="s">
        <v>521</v>
      </c>
      <c r="D218" t="s">
        <v>522</v>
      </c>
      <c r="E218" t="s">
        <v>32</v>
      </c>
      <c r="F218" t="s">
        <v>523</v>
      </c>
      <c r="G218" t="str">
        <f>"00272461"</f>
        <v>00272461</v>
      </c>
      <c r="H218">
        <v>825</v>
      </c>
      <c r="I218">
        <v>0</v>
      </c>
      <c r="J218">
        <v>0</v>
      </c>
      <c r="K218">
        <v>0</v>
      </c>
      <c r="L218">
        <v>0</v>
      </c>
      <c r="M218">
        <v>0</v>
      </c>
      <c r="N218">
        <v>0</v>
      </c>
      <c r="O218">
        <v>0</v>
      </c>
      <c r="P218">
        <v>0</v>
      </c>
      <c r="Q218">
        <v>0</v>
      </c>
      <c r="R218">
        <v>0</v>
      </c>
      <c r="S218">
        <v>0</v>
      </c>
      <c r="T218">
        <v>0</v>
      </c>
      <c r="U218">
        <v>0</v>
      </c>
      <c r="V218">
        <v>84</v>
      </c>
      <c r="W218">
        <v>588</v>
      </c>
      <c r="X218">
        <v>0</v>
      </c>
      <c r="Z218">
        <v>0</v>
      </c>
      <c r="AA218">
        <v>0</v>
      </c>
      <c r="AB218">
        <v>0</v>
      </c>
      <c r="AC218">
        <v>0</v>
      </c>
      <c r="AD218">
        <v>1413</v>
      </c>
    </row>
    <row r="219" spans="1:30" x14ac:dyDescent="0.25">
      <c r="H219" t="s">
        <v>524</v>
      </c>
    </row>
    <row r="220" spans="1:30" x14ac:dyDescent="0.25">
      <c r="A220">
        <v>107</v>
      </c>
      <c r="B220">
        <v>539</v>
      </c>
      <c r="C220" t="s">
        <v>525</v>
      </c>
      <c r="D220" t="s">
        <v>69</v>
      </c>
      <c r="E220" t="s">
        <v>21</v>
      </c>
      <c r="F220" t="s">
        <v>526</v>
      </c>
      <c r="G220" t="str">
        <f>"201411003397"</f>
        <v>201411003397</v>
      </c>
      <c r="H220" t="s">
        <v>205</v>
      </c>
      <c r="I220">
        <v>0</v>
      </c>
      <c r="J220">
        <v>0</v>
      </c>
      <c r="K220">
        <v>0</v>
      </c>
      <c r="L220">
        <v>0</v>
      </c>
      <c r="M220">
        <v>0</v>
      </c>
      <c r="N220">
        <v>30</v>
      </c>
      <c r="O220">
        <v>0</v>
      </c>
      <c r="P220">
        <v>0</v>
      </c>
      <c r="Q220">
        <v>0</v>
      </c>
      <c r="R220">
        <v>0</v>
      </c>
      <c r="S220">
        <v>0</v>
      </c>
      <c r="T220">
        <v>0</v>
      </c>
      <c r="U220">
        <v>0</v>
      </c>
      <c r="V220">
        <v>84</v>
      </c>
      <c r="W220">
        <v>588</v>
      </c>
      <c r="X220">
        <v>0</v>
      </c>
      <c r="Z220">
        <v>1</v>
      </c>
      <c r="AA220">
        <v>0</v>
      </c>
      <c r="AB220">
        <v>0</v>
      </c>
      <c r="AC220">
        <v>0</v>
      </c>
      <c r="AD220" t="s">
        <v>527</v>
      </c>
    </row>
    <row r="221" spans="1:30" x14ac:dyDescent="0.25">
      <c r="H221" t="s">
        <v>528</v>
      </c>
    </row>
    <row r="222" spans="1:30" x14ac:dyDescent="0.25">
      <c r="A222">
        <v>108</v>
      </c>
      <c r="B222">
        <v>1376</v>
      </c>
      <c r="C222" t="s">
        <v>529</v>
      </c>
      <c r="D222" t="s">
        <v>530</v>
      </c>
      <c r="E222" t="s">
        <v>28</v>
      </c>
      <c r="F222" t="s">
        <v>531</v>
      </c>
      <c r="G222" t="str">
        <f>"00276093"</f>
        <v>00276093</v>
      </c>
      <c r="H222" t="s">
        <v>532</v>
      </c>
      <c r="I222">
        <v>150</v>
      </c>
      <c r="J222">
        <v>0</v>
      </c>
      <c r="K222">
        <v>0</v>
      </c>
      <c r="L222">
        <v>200</v>
      </c>
      <c r="M222">
        <v>0</v>
      </c>
      <c r="N222">
        <v>30</v>
      </c>
      <c r="O222">
        <v>0</v>
      </c>
      <c r="P222">
        <v>0</v>
      </c>
      <c r="Q222">
        <v>0</v>
      </c>
      <c r="R222">
        <v>0</v>
      </c>
      <c r="S222">
        <v>0</v>
      </c>
      <c r="T222">
        <v>0</v>
      </c>
      <c r="U222">
        <v>0</v>
      </c>
      <c r="V222">
        <v>49</v>
      </c>
      <c r="W222">
        <v>343</v>
      </c>
      <c r="X222">
        <v>0</v>
      </c>
      <c r="Z222">
        <v>0</v>
      </c>
      <c r="AA222">
        <v>0</v>
      </c>
      <c r="AB222">
        <v>5</v>
      </c>
      <c r="AC222">
        <v>85</v>
      </c>
      <c r="AD222" t="s">
        <v>533</v>
      </c>
    </row>
    <row r="223" spans="1:30" x14ac:dyDescent="0.25">
      <c r="H223" t="s">
        <v>534</v>
      </c>
    </row>
    <row r="224" spans="1:30" x14ac:dyDescent="0.25">
      <c r="A224">
        <v>109</v>
      </c>
      <c r="B224">
        <v>1850</v>
      </c>
      <c r="C224" t="s">
        <v>391</v>
      </c>
      <c r="D224" t="s">
        <v>535</v>
      </c>
      <c r="E224" t="s">
        <v>21</v>
      </c>
      <c r="F224" t="s">
        <v>536</v>
      </c>
      <c r="G224" t="str">
        <f>"00265081"</f>
        <v>00265081</v>
      </c>
      <c r="H224">
        <v>770</v>
      </c>
      <c r="I224">
        <v>0</v>
      </c>
      <c r="J224">
        <v>0</v>
      </c>
      <c r="K224">
        <v>0</v>
      </c>
      <c r="L224">
        <v>0</v>
      </c>
      <c r="M224">
        <v>0</v>
      </c>
      <c r="N224">
        <v>50</v>
      </c>
      <c r="O224">
        <v>0</v>
      </c>
      <c r="P224">
        <v>0</v>
      </c>
      <c r="Q224">
        <v>0</v>
      </c>
      <c r="R224">
        <v>0</v>
      </c>
      <c r="S224">
        <v>0</v>
      </c>
      <c r="T224">
        <v>0</v>
      </c>
      <c r="U224">
        <v>0</v>
      </c>
      <c r="V224">
        <v>84</v>
      </c>
      <c r="W224">
        <v>588</v>
      </c>
      <c r="X224">
        <v>0</v>
      </c>
      <c r="Z224">
        <v>0</v>
      </c>
      <c r="AA224">
        <v>0</v>
      </c>
      <c r="AB224">
        <v>0</v>
      </c>
      <c r="AC224">
        <v>0</v>
      </c>
      <c r="AD224">
        <v>1408</v>
      </c>
    </row>
    <row r="225" spans="1:30" x14ac:dyDescent="0.25">
      <c r="H225" t="s">
        <v>537</v>
      </c>
    </row>
    <row r="226" spans="1:30" x14ac:dyDescent="0.25">
      <c r="A226">
        <v>110</v>
      </c>
      <c r="B226">
        <v>5543</v>
      </c>
      <c r="C226" t="s">
        <v>538</v>
      </c>
      <c r="D226" t="s">
        <v>44</v>
      </c>
      <c r="E226" t="s">
        <v>38</v>
      </c>
      <c r="F226" t="s">
        <v>539</v>
      </c>
      <c r="G226" t="str">
        <f>"00345679"</f>
        <v>00345679</v>
      </c>
      <c r="H226" t="s">
        <v>540</v>
      </c>
      <c r="I226">
        <v>150</v>
      </c>
      <c r="J226">
        <v>0</v>
      </c>
      <c r="K226">
        <v>0</v>
      </c>
      <c r="L226">
        <v>0</v>
      </c>
      <c r="M226">
        <v>0</v>
      </c>
      <c r="N226">
        <v>30</v>
      </c>
      <c r="O226">
        <v>30</v>
      </c>
      <c r="P226">
        <v>0</v>
      </c>
      <c r="Q226">
        <v>0</v>
      </c>
      <c r="R226">
        <v>0</v>
      </c>
      <c r="S226">
        <v>0</v>
      </c>
      <c r="T226">
        <v>0</v>
      </c>
      <c r="U226">
        <v>0</v>
      </c>
      <c r="V226">
        <v>55</v>
      </c>
      <c r="W226">
        <v>385</v>
      </c>
      <c r="X226">
        <v>0</v>
      </c>
      <c r="Z226">
        <v>0</v>
      </c>
      <c r="AA226">
        <v>0</v>
      </c>
      <c r="AB226">
        <v>0</v>
      </c>
      <c r="AC226">
        <v>0</v>
      </c>
      <c r="AD226" t="s">
        <v>541</v>
      </c>
    </row>
    <row r="227" spans="1:30" x14ac:dyDescent="0.25">
      <c r="H227" t="s">
        <v>542</v>
      </c>
    </row>
    <row r="228" spans="1:30" x14ac:dyDescent="0.25">
      <c r="A228">
        <v>111</v>
      </c>
      <c r="B228">
        <v>456</v>
      </c>
      <c r="C228" t="s">
        <v>543</v>
      </c>
      <c r="D228" t="s">
        <v>87</v>
      </c>
      <c r="E228" t="s">
        <v>107</v>
      </c>
      <c r="F228" t="s">
        <v>544</v>
      </c>
      <c r="G228" t="str">
        <f>"00297900"</f>
        <v>00297900</v>
      </c>
      <c r="H228">
        <v>814</v>
      </c>
      <c r="I228">
        <v>0</v>
      </c>
      <c r="J228">
        <v>0</v>
      </c>
      <c r="K228">
        <v>0</v>
      </c>
      <c r="L228">
        <v>0</v>
      </c>
      <c r="M228">
        <v>0</v>
      </c>
      <c r="N228">
        <v>30</v>
      </c>
      <c r="O228">
        <v>0</v>
      </c>
      <c r="P228">
        <v>0</v>
      </c>
      <c r="Q228">
        <v>0</v>
      </c>
      <c r="R228">
        <v>0</v>
      </c>
      <c r="S228">
        <v>0</v>
      </c>
      <c r="T228">
        <v>0</v>
      </c>
      <c r="U228">
        <v>0</v>
      </c>
      <c r="V228">
        <v>80</v>
      </c>
      <c r="W228">
        <v>560</v>
      </c>
      <c r="X228">
        <v>0</v>
      </c>
      <c r="Z228">
        <v>0</v>
      </c>
      <c r="AA228">
        <v>0</v>
      </c>
      <c r="AB228">
        <v>0</v>
      </c>
      <c r="AC228">
        <v>0</v>
      </c>
      <c r="AD228">
        <v>1404</v>
      </c>
    </row>
    <row r="229" spans="1:30" x14ac:dyDescent="0.25">
      <c r="H229" t="s">
        <v>545</v>
      </c>
    </row>
    <row r="230" spans="1:30" x14ac:dyDescent="0.25">
      <c r="A230">
        <v>112</v>
      </c>
      <c r="B230">
        <v>5259</v>
      </c>
      <c r="C230" t="s">
        <v>546</v>
      </c>
      <c r="D230" t="s">
        <v>547</v>
      </c>
      <c r="E230" t="s">
        <v>21</v>
      </c>
      <c r="F230" t="s">
        <v>548</v>
      </c>
      <c r="G230" t="str">
        <f>"200802007333"</f>
        <v>200802007333</v>
      </c>
      <c r="H230" t="s">
        <v>549</v>
      </c>
      <c r="I230">
        <v>150</v>
      </c>
      <c r="J230">
        <v>0</v>
      </c>
      <c r="K230">
        <v>0</v>
      </c>
      <c r="L230">
        <v>200</v>
      </c>
      <c r="M230">
        <v>0</v>
      </c>
      <c r="N230">
        <v>30</v>
      </c>
      <c r="O230">
        <v>0</v>
      </c>
      <c r="P230">
        <v>0</v>
      </c>
      <c r="Q230">
        <v>30</v>
      </c>
      <c r="R230">
        <v>0</v>
      </c>
      <c r="S230">
        <v>0</v>
      </c>
      <c r="T230">
        <v>0</v>
      </c>
      <c r="U230">
        <v>0</v>
      </c>
      <c r="V230">
        <v>20</v>
      </c>
      <c r="W230">
        <v>140</v>
      </c>
      <c r="X230">
        <v>0</v>
      </c>
      <c r="Z230">
        <v>0</v>
      </c>
      <c r="AA230">
        <v>0</v>
      </c>
      <c r="AB230">
        <v>0</v>
      </c>
      <c r="AC230">
        <v>0</v>
      </c>
      <c r="AD230" t="s">
        <v>550</v>
      </c>
    </row>
    <row r="231" spans="1:30" x14ac:dyDescent="0.25">
      <c r="H231" t="s">
        <v>551</v>
      </c>
    </row>
    <row r="232" spans="1:30" x14ac:dyDescent="0.25">
      <c r="A232">
        <v>113</v>
      </c>
      <c r="B232">
        <v>3917</v>
      </c>
      <c r="C232" t="s">
        <v>552</v>
      </c>
      <c r="D232" t="s">
        <v>82</v>
      </c>
      <c r="E232" t="s">
        <v>21</v>
      </c>
      <c r="F232" t="s">
        <v>553</v>
      </c>
      <c r="G232" t="str">
        <f>"00230308"</f>
        <v>00230308</v>
      </c>
      <c r="H232" t="s">
        <v>554</v>
      </c>
      <c r="I232">
        <v>0</v>
      </c>
      <c r="J232">
        <v>0</v>
      </c>
      <c r="K232">
        <v>0</v>
      </c>
      <c r="L232">
        <v>0</v>
      </c>
      <c r="M232">
        <v>0</v>
      </c>
      <c r="N232">
        <v>30</v>
      </c>
      <c r="O232">
        <v>0</v>
      </c>
      <c r="P232">
        <v>50</v>
      </c>
      <c r="Q232">
        <v>0</v>
      </c>
      <c r="R232">
        <v>0</v>
      </c>
      <c r="S232">
        <v>0</v>
      </c>
      <c r="T232">
        <v>0</v>
      </c>
      <c r="U232">
        <v>0</v>
      </c>
      <c r="V232">
        <v>82</v>
      </c>
      <c r="W232">
        <v>574</v>
      </c>
      <c r="X232">
        <v>0</v>
      </c>
      <c r="Z232">
        <v>1</v>
      </c>
      <c r="AA232">
        <v>0</v>
      </c>
      <c r="AB232">
        <v>0</v>
      </c>
      <c r="AC232">
        <v>0</v>
      </c>
      <c r="AD232" t="s">
        <v>555</v>
      </c>
    </row>
    <row r="233" spans="1:30" x14ac:dyDescent="0.25">
      <c r="H233" t="s">
        <v>556</v>
      </c>
    </row>
    <row r="234" spans="1:30" x14ac:dyDescent="0.25">
      <c r="A234">
        <v>114</v>
      </c>
      <c r="B234">
        <v>2524</v>
      </c>
      <c r="C234" t="s">
        <v>557</v>
      </c>
      <c r="D234" t="s">
        <v>28</v>
      </c>
      <c r="E234" t="s">
        <v>14</v>
      </c>
      <c r="F234" t="s">
        <v>558</v>
      </c>
      <c r="G234" t="str">
        <f>"00333506"</f>
        <v>00333506</v>
      </c>
      <c r="H234">
        <v>781</v>
      </c>
      <c r="I234">
        <v>0</v>
      </c>
      <c r="J234">
        <v>0</v>
      </c>
      <c r="K234">
        <v>0</v>
      </c>
      <c r="L234">
        <v>0</v>
      </c>
      <c r="M234">
        <v>0</v>
      </c>
      <c r="N234">
        <v>30</v>
      </c>
      <c r="O234">
        <v>0</v>
      </c>
      <c r="P234">
        <v>0</v>
      </c>
      <c r="Q234">
        <v>0</v>
      </c>
      <c r="R234">
        <v>0</v>
      </c>
      <c r="S234">
        <v>0</v>
      </c>
      <c r="T234">
        <v>0</v>
      </c>
      <c r="U234">
        <v>0</v>
      </c>
      <c r="V234">
        <v>84</v>
      </c>
      <c r="W234">
        <v>588</v>
      </c>
      <c r="X234">
        <v>0</v>
      </c>
      <c r="Z234">
        <v>0</v>
      </c>
      <c r="AA234">
        <v>0</v>
      </c>
      <c r="AB234">
        <v>0</v>
      </c>
      <c r="AC234">
        <v>0</v>
      </c>
      <c r="AD234">
        <v>1399</v>
      </c>
    </row>
    <row r="235" spans="1:30" x14ac:dyDescent="0.25">
      <c r="H235">
        <v>1266</v>
      </c>
    </row>
    <row r="236" spans="1:30" x14ac:dyDescent="0.25">
      <c r="A236">
        <v>115</v>
      </c>
      <c r="B236">
        <v>445</v>
      </c>
      <c r="C236" t="s">
        <v>559</v>
      </c>
      <c r="D236" t="s">
        <v>70</v>
      </c>
      <c r="E236" t="s">
        <v>32</v>
      </c>
      <c r="F236" t="s">
        <v>560</v>
      </c>
      <c r="G236" t="str">
        <f>"200712001367"</f>
        <v>200712001367</v>
      </c>
      <c r="H236" t="s">
        <v>561</v>
      </c>
      <c r="I236">
        <v>0</v>
      </c>
      <c r="J236">
        <v>0</v>
      </c>
      <c r="K236">
        <v>0</v>
      </c>
      <c r="L236">
        <v>0</v>
      </c>
      <c r="M236">
        <v>0</v>
      </c>
      <c r="N236">
        <v>30</v>
      </c>
      <c r="O236">
        <v>0</v>
      </c>
      <c r="P236">
        <v>0</v>
      </c>
      <c r="Q236">
        <v>30</v>
      </c>
      <c r="R236">
        <v>0</v>
      </c>
      <c r="S236">
        <v>0</v>
      </c>
      <c r="T236">
        <v>0</v>
      </c>
      <c r="U236">
        <v>0</v>
      </c>
      <c r="V236">
        <v>67</v>
      </c>
      <c r="W236">
        <v>469</v>
      </c>
      <c r="X236">
        <v>0</v>
      </c>
      <c r="Z236">
        <v>0</v>
      </c>
      <c r="AA236">
        <v>0</v>
      </c>
      <c r="AB236">
        <v>8</v>
      </c>
      <c r="AC236">
        <v>136</v>
      </c>
      <c r="AD236" t="s">
        <v>562</v>
      </c>
    </row>
    <row r="237" spans="1:30" x14ac:dyDescent="0.25">
      <c r="H237" t="s">
        <v>563</v>
      </c>
    </row>
    <row r="238" spans="1:30" x14ac:dyDescent="0.25">
      <c r="A238">
        <v>116</v>
      </c>
      <c r="B238">
        <v>3784</v>
      </c>
      <c r="C238" t="s">
        <v>564</v>
      </c>
      <c r="D238" t="s">
        <v>241</v>
      </c>
      <c r="E238" t="s">
        <v>32</v>
      </c>
      <c r="F238" t="s">
        <v>565</v>
      </c>
      <c r="G238" t="str">
        <f>"00298858"</f>
        <v>00298858</v>
      </c>
      <c r="H238" t="s">
        <v>566</v>
      </c>
      <c r="I238">
        <v>150</v>
      </c>
      <c r="J238">
        <v>0</v>
      </c>
      <c r="K238">
        <v>0</v>
      </c>
      <c r="L238">
        <v>0</v>
      </c>
      <c r="M238">
        <v>0</v>
      </c>
      <c r="N238">
        <v>0</v>
      </c>
      <c r="O238">
        <v>0</v>
      </c>
      <c r="P238">
        <v>0</v>
      </c>
      <c r="Q238">
        <v>0</v>
      </c>
      <c r="R238">
        <v>0</v>
      </c>
      <c r="S238">
        <v>0</v>
      </c>
      <c r="T238">
        <v>0</v>
      </c>
      <c r="U238">
        <v>0</v>
      </c>
      <c r="V238">
        <v>84</v>
      </c>
      <c r="W238">
        <v>588</v>
      </c>
      <c r="X238">
        <v>0</v>
      </c>
      <c r="Z238">
        <v>0</v>
      </c>
      <c r="AA238">
        <v>0</v>
      </c>
      <c r="AB238">
        <v>0</v>
      </c>
      <c r="AC238">
        <v>0</v>
      </c>
      <c r="AD238" t="s">
        <v>567</v>
      </c>
    </row>
    <row r="239" spans="1:30" x14ac:dyDescent="0.25">
      <c r="H239" t="s">
        <v>329</v>
      </c>
    </row>
    <row r="240" spans="1:30" x14ac:dyDescent="0.25">
      <c r="A240">
        <v>117</v>
      </c>
      <c r="B240">
        <v>165</v>
      </c>
      <c r="C240" t="s">
        <v>568</v>
      </c>
      <c r="D240" t="s">
        <v>82</v>
      </c>
      <c r="E240" t="s">
        <v>569</v>
      </c>
      <c r="F240" t="s">
        <v>570</v>
      </c>
      <c r="G240" t="str">
        <f>"00251356"</f>
        <v>00251356</v>
      </c>
      <c r="H240" t="s">
        <v>34</v>
      </c>
      <c r="I240">
        <v>0</v>
      </c>
      <c r="J240">
        <v>0</v>
      </c>
      <c r="K240">
        <v>0</v>
      </c>
      <c r="L240">
        <v>0</v>
      </c>
      <c r="M240">
        <v>0</v>
      </c>
      <c r="N240">
        <v>70</v>
      </c>
      <c r="O240">
        <v>0</v>
      </c>
      <c r="P240">
        <v>0</v>
      </c>
      <c r="Q240">
        <v>0</v>
      </c>
      <c r="R240">
        <v>0</v>
      </c>
      <c r="S240">
        <v>0</v>
      </c>
      <c r="T240">
        <v>0</v>
      </c>
      <c r="U240">
        <v>0</v>
      </c>
      <c r="V240">
        <v>84</v>
      </c>
      <c r="W240">
        <v>588</v>
      </c>
      <c r="X240">
        <v>0</v>
      </c>
      <c r="Z240">
        <v>0</v>
      </c>
      <c r="AA240">
        <v>0</v>
      </c>
      <c r="AB240">
        <v>0</v>
      </c>
      <c r="AC240">
        <v>0</v>
      </c>
      <c r="AD240" t="s">
        <v>571</v>
      </c>
    </row>
    <row r="241" spans="1:30" x14ac:dyDescent="0.25">
      <c r="H241" t="s">
        <v>572</v>
      </c>
    </row>
    <row r="242" spans="1:30" x14ac:dyDescent="0.25">
      <c r="A242">
        <v>118</v>
      </c>
      <c r="B242">
        <v>3286</v>
      </c>
      <c r="C242" t="s">
        <v>573</v>
      </c>
      <c r="D242" t="s">
        <v>28</v>
      </c>
      <c r="E242" t="s">
        <v>21</v>
      </c>
      <c r="F242" t="s">
        <v>574</v>
      </c>
      <c r="G242" t="str">
        <f>"00358324"</f>
        <v>00358324</v>
      </c>
      <c r="H242" t="s">
        <v>575</v>
      </c>
      <c r="I242">
        <v>0</v>
      </c>
      <c r="J242">
        <v>0</v>
      </c>
      <c r="K242">
        <v>0</v>
      </c>
      <c r="L242">
        <v>0</v>
      </c>
      <c r="M242">
        <v>0</v>
      </c>
      <c r="N242">
        <v>50</v>
      </c>
      <c r="O242">
        <v>0</v>
      </c>
      <c r="P242">
        <v>0</v>
      </c>
      <c r="Q242">
        <v>0</v>
      </c>
      <c r="R242">
        <v>0</v>
      </c>
      <c r="S242">
        <v>0</v>
      </c>
      <c r="T242">
        <v>0</v>
      </c>
      <c r="U242">
        <v>0</v>
      </c>
      <c r="V242">
        <v>71</v>
      </c>
      <c r="W242">
        <v>497</v>
      </c>
      <c r="X242">
        <v>0</v>
      </c>
      <c r="Z242">
        <v>0</v>
      </c>
      <c r="AA242">
        <v>0</v>
      </c>
      <c r="AB242">
        <v>8</v>
      </c>
      <c r="AC242">
        <v>136</v>
      </c>
      <c r="AD242" t="s">
        <v>576</v>
      </c>
    </row>
    <row r="243" spans="1:30" x14ac:dyDescent="0.25">
      <c r="H243" t="s">
        <v>577</v>
      </c>
    </row>
    <row r="244" spans="1:30" x14ac:dyDescent="0.25">
      <c r="A244">
        <v>119</v>
      </c>
      <c r="B244">
        <v>3915</v>
      </c>
      <c r="C244" t="s">
        <v>578</v>
      </c>
      <c r="D244" t="s">
        <v>107</v>
      </c>
      <c r="E244" t="s">
        <v>375</v>
      </c>
      <c r="F244" t="s">
        <v>579</v>
      </c>
      <c r="G244" t="str">
        <f>"00359846"</f>
        <v>00359846</v>
      </c>
      <c r="H244">
        <v>770</v>
      </c>
      <c r="I244">
        <v>0</v>
      </c>
      <c r="J244">
        <v>0</v>
      </c>
      <c r="K244">
        <v>0</v>
      </c>
      <c r="L244">
        <v>0</v>
      </c>
      <c r="M244">
        <v>0</v>
      </c>
      <c r="N244">
        <v>30</v>
      </c>
      <c r="O244">
        <v>0</v>
      </c>
      <c r="P244">
        <v>0</v>
      </c>
      <c r="Q244">
        <v>0</v>
      </c>
      <c r="R244">
        <v>0</v>
      </c>
      <c r="S244">
        <v>0</v>
      </c>
      <c r="T244">
        <v>0</v>
      </c>
      <c r="U244">
        <v>0</v>
      </c>
      <c r="V244">
        <v>84</v>
      </c>
      <c r="W244">
        <v>588</v>
      </c>
      <c r="X244">
        <v>0</v>
      </c>
      <c r="Z244">
        <v>0</v>
      </c>
      <c r="AA244">
        <v>0</v>
      </c>
      <c r="AB244">
        <v>0</v>
      </c>
      <c r="AC244">
        <v>0</v>
      </c>
      <c r="AD244">
        <v>1388</v>
      </c>
    </row>
    <row r="245" spans="1:30" x14ac:dyDescent="0.25">
      <c r="H245" t="s">
        <v>580</v>
      </c>
    </row>
    <row r="246" spans="1:30" x14ac:dyDescent="0.25">
      <c r="A246">
        <v>120</v>
      </c>
      <c r="B246">
        <v>249</v>
      </c>
      <c r="C246" t="s">
        <v>581</v>
      </c>
      <c r="D246" t="s">
        <v>582</v>
      </c>
      <c r="E246" t="s">
        <v>107</v>
      </c>
      <c r="F246" t="s">
        <v>583</v>
      </c>
      <c r="G246" t="str">
        <f>"200811000863"</f>
        <v>200811000863</v>
      </c>
      <c r="H246" t="s">
        <v>584</v>
      </c>
      <c r="I246">
        <v>0</v>
      </c>
      <c r="J246">
        <v>0</v>
      </c>
      <c r="K246">
        <v>0</v>
      </c>
      <c r="L246">
        <v>200</v>
      </c>
      <c r="M246">
        <v>0</v>
      </c>
      <c r="N246">
        <v>70</v>
      </c>
      <c r="O246">
        <v>0</v>
      </c>
      <c r="P246">
        <v>30</v>
      </c>
      <c r="Q246">
        <v>0</v>
      </c>
      <c r="R246">
        <v>0</v>
      </c>
      <c r="S246">
        <v>0</v>
      </c>
      <c r="T246">
        <v>0</v>
      </c>
      <c r="U246">
        <v>0</v>
      </c>
      <c r="V246">
        <v>41</v>
      </c>
      <c r="W246">
        <v>287</v>
      </c>
      <c r="X246">
        <v>0</v>
      </c>
      <c r="Z246">
        <v>0</v>
      </c>
      <c r="AA246">
        <v>0</v>
      </c>
      <c r="AB246">
        <v>0</v>
      </c>
      <c r="AC246">
        <v>0</v>
      </c>
      <c r="AD246" t="s">
        <v>585</v>
      </c>
    </row>
    <row r="247" spans="1:30" x14ac:dyDescent="0.25">
      <c r="H247" t="s">
        <v>586</v>
      </c>
    </row>
    <row r="248" spans="1:30" x14ac:dyDescent="0.25">
      <c r="A248">
        <v>121</v>
      </c>
      <c r="B248">
        <v>1548</v>
      </c>
      <c r="C248" t="s">
        <v>587</v>
      </c>
      <c r="D248" t="s">
        <v>588</v>
      </c>
      <c r="E248" t="s">
        <v>589</v>
      </c>
      <c r="F248" t="s">
        <v>590</v>
      </c>
      <c r="G248" t="str">
        <f>"00020706"</f>
        <v>00020706</v>
      </c>
      <c r="H248" t="s">
        <v>591</v>
      </c>
      <c r="I248">
        <v>0</v>
      </c>
      <c r="J248">
        <v>0</v>
      </c>
      <c r="K248">
        <v>0</v>
      </c>
      <c r="L248">
        <v>200</v>
      </c>
      <c r="M248">
        <v>0</v>
      </c>
      <c r="N248">
        <v>70</v>
      </c>
      <c r="O248">
        <v>30</v>
      </c>
      <c r="P248">
        <v>0</v>
      </c>
      <c r="Q248">
        <v>0</v>
      </c>
      <c r="R248">
        <v>0</v>
      </c>
      <c r="S248">
        <v>0</v>
      </c>
      <c r="T248">
        <v>0</v>
      </c>
      <c r="U248">
        <v>0</v>
      </c>
      <c r="V248">
        <v>53</v>
      </c>
      <c r="W248">
        <v>371</v>
      </c>
      <c r="X248">
        <v>0</v>
      </c>
      <c r="Z248">
        <v>0</v>
      </c>
      <c r="AA248">
        <v>0</v>
      </c>
      <c r="AB248">
        <v>0</v>
      </c>
      <c r="AC248">
        <v>0</v>
      </c>
      <c r="AD248" t="s">
        <v>592</v>
      </c>
    </row>
    <row r="249" spans="1:30" x14ac:dyDescent="0.25">
      <c r="H249" t="s">
        <v>593</v>
      </c>
    </row>
    <row r="250" spans="1:30" x14ac:dyDescent="0.25">
      <c r="A250">
        <v>122</v>
      </c>
      <c r="B250">
        <v>4791</v>
      </c>
      <c r="C250" t="s">
        <v>594</v>
      </c>
      <c r="D250" t="s">
        <v>236</v>
      </c>
      <c r="E250" t="s">
        <v>32</v>
      </c>
      <c r="F250" t="s">
        <v>595</v>
      </c>
      <c r="G250" t="str">
        <f>"201012000193"</f>
        <v>201012000193</v>
      </c>
      <c r="H250" t="s">
        <v>596</v>
      </c>
      <c r="I250">
        <v>0</v>
      </c>
      <c r="J250">
        <v>0</v>
      </c>
      <c r="K250">
        <v>0</v>
      </c>
      <c r="L250">
        <v>0</v>
      </c>
      <c r="M250">
        <v>0</v>
      </c>
      <c r="N250">
        <v>30</v>
      </c>
      <c r="O250">
        <v>0</v>
      </c>
      <c r="P250">
        <v>0</v>
      </c>
      <c r="Q250">
        <v>0</v>
      </c>
      <c r="R250">
        <v>0</v>
      </c>
      <c r="S250">
        <v>0</v>
      </c>
      <c r="T250">
        <v>0</v>
      </c>
      <c r="U250">
        <v>0</v>
      </c>
      <c r="V250">
        <v>84</v>
      </c>
      <c r="W250">
        <v>588</v>
      </c>
      <c r="X250">
        <v>0</v>
      </c>
      <c r="Z250">
        <v>2</v>
      </c>
      <c r="AA250">
        <v>0</v>
      </c>
      <c r="AB250">
        <v>0</v>
      </c>
      <c r="AC250">
        <v>0</v>
      </c>
      <c r="AD250" t="s">
        <v>597</v>
      </c>
    </row>
    <row r="251" spans="1:30" x14ac:dyDescent="0.25">
      <c r="H251" t="s">
        <v>598</v>
      </c>
    </row>
    <row r="252" spans="1:30" x14ac:dyDescent="0.25">
      <c r="A252">
        <v>123</v>
      </c>
      <c r="B252">
        <v>5418</v>
      </c>
      <c r="C252" t="s">
        <v>599</v>
      </c>
      <c r="D252" t="s">
        <v>126</v>
      </c>
      <c r="E252" t="s">
        <v>15</v>
      </c>
      <c r="F252" t="s">
        <v>600</v>
      </c>
      <c r="G252" t="str">
        <f>"00360130"</f>
        <v>00360130</v>
      </c>
      <c r="H252" t="s">
        <v>253</v>
      </c>
      <c r="I252">
        <v>0</v>
      </c>
      <c r="J252">
        <v>0</v>
      </c>
      <c r="K252">
        <v>0</v>
      </c>
      <c r="L252">
        <v>0</v>
      </c>
      <c r="M252">
        <v>0</v>
      </c>
      <c r="N252">
        <v>30</v>
      </c>
      <c r="O252">
        <v>0</v>
      </c>
      <c r="P252">
        <v>0</v>
      </c>
      <c r="Q252">
        <v>0</v>
      </c>
      <c r="R252">
        <v>0</v>
      </c>
      <c r="S252">
        <v>0</v>
      </c>
      <c r="T252">
        <v>0</v>
      </c>
      <c r="U252">
        <v>0</v>
      </c>
      <c r="V252">
        <v>36</v>
      </c>
      <c r="W252">
        <v>252</v>
      </c>
      <c r="X252">
        <v>0</v>
      </c>
      <c r="Z252">
        <v>0</v>
      </c>
      <c r="AA252">
        <v>0</v>
      </c>
      <c r="AB252">
        <v>24</v>
      </c>
      <c r="AC252">
        <v>408</v>
      </c>
      <c r="AD252" t="s">
        <v>601</v>
      </c>
    </row>
    <row r="253" spans="1:30" x14ac:dyDescent="0.25">
      <c r="H253" t="s">
        <v>316</v>
      </c>
    </row>
    <row r="254" spans="1:30" x14ac:dyDescent="0.25">
      <c r="A254">
        <v>124</v>
      </c>
      <c r="B254">
        <v>793</v>
      </c>
      <c r="C254" t="s">
        <v>602</v>
      </c>
      <c r="D254" t="s">
        <v>198</v>
      </c>
      <c r="E254" t="s">
        <v>32</v>
      </c>
      <c r="F254" t="s">
        <v>603</v>
      </c>
      <c r="G254" t="str">
        <f>"201412000689"</f>
        <v>201412000689</v>
      </c>
      <c r="H254">
        <v>726</v>
      </c>
      <c r="I254">
        <v>0</v>
      </c>
      <c r="J254">
        <v>0</v>
      </c>
      <c r="K254">
        <v>0</v>
      </c>
      <c r="L254">
        <v>0</v>
      </c>
      <c r="M254">
        <v>0</v>
      </c>
      <c r="N254">
        <v>70</v>
      </c>
      <c r="O254">
        <v>0</v>
      </c>
      <c r="P254">
        <v>0</v>
      </c>
      <c r="Q254">
        <v>0</v>
      </c>
      <c r="R254">
        <v>0</v>
      </c>
      <c r="S254">
        <v>0</v>
      </c>
      <c r="T254">
        <v>0</v>
      </c>
      <c r="U254">
        <v>0</v>
      </c>
      <c r="V254">
        <v>84</v>
      </c>
      <c r="W254">
        <v>588</v>
      </c>
      <c r="X254">
        <v>0</v>
      </c>
      <c r="Z254">
        <v>0</v>
      </c>
      <c r="AA254">
        <v>0</v>
      </c>
      <c r="AB254">
        <v>0</v>
      </c>
      <c r="AC254">
        <v>0</v>
      </c>
      <c r="AD254">
        <v>1384</v>
      </c>
    </row>
    <row r="255" spans="1:30" x14ac:dyDescent="0.25">
      <c r="H255" t="s">
        <v>604</v>
      </c>
    </row>
    <row r="256" spans="1:30" x14ac:dyDescent="0.25">
      <c r="A256">
        <v>125</v>
      </c>
      <c r="B256">
        <v>2532</v>
      </c>
      <c r="C256" t="s">
        <v>605</v>
      </c>
      <c r="D256" t="s">
        <v>45</v>
      </c>
      <c r="E256" t="s">
        <v>32</v>
      </c>
      <c r="F256" t="s">
        <v>606</v>
      </c>
      <c r="G256" t="str">
        <f>"200712001750"</f>
        <v>200712001750</v>
      </c>
      <c r="H256">
        <v>726</v>
      </c>
      <c r="I256">
        <v>0</v>
      </c>
      <c r="J256">
        <v>0</v>
      </c>
      <c r="K256">
        <v>0</v>
      </c>
      <c r="L256">
        <v>0</v>
      </c>
      <c r="M256">
        <v>0</v>
      </c>
      <c r="N256">
        <v>70</v>
      </c>
      <c r="O256">
        <v>0</v>
      </c>
      <c r="P256">
        <v>0</v>
      </c>
      <c r="Q256">
        <v>0</v>
      </c>
      <c r="R256">
        <v>0</v>
      </c>
      <c r="S256">
        <v>0</v>
      </c>
      <c r="T256">
        <v>0</v>
      </c>
      <c r="U256">
        <v>0</v>
      </c>
      <c r="V256">
        <v>84</v>
      </c>
      <c r="W256">
        <v>588</v>
      </c>
      <c r="X256">
        <v>0</v>
      </c>
      <c r="Z256">
        <v>0</v>
      </c>
      <c r="AA256">
        <v>0</v>
      </c>
      <c r="AB256">
        <v>0</v>
      </c>
      <c r="AC256">
        <v>0</v>
      </c>
      <c r="AD256">
        <v>1384</v>
      </c>
    </row>
    <row r="257" spans="1:30" x14ac:dyDescent="0.25">
      <c r="H257" t="s">
        <v>607</v>
      </c>
    </row>
    <row r="258" spans="1:30" x14ac:dyDescent="0.25">
      <c r="A258">
        <v>126</v>
      </c>
      <c r="B258">
        <v>460</v>
      </c>
      <c r="C258" t="s">
        <v>608</v>
      </c>
      <c r="D258" t="s">
        <v>609</v>
      </c>
      <c r="E258" t="s">
        <v>179</v>
      </c>
      <c r="F258" t="s">
        <v>610</v>
      </c>
      <c r="G258" t="str">
        <f>"201511034203"</f>
        <v>201511034203</v>
      </c>
      <c r="H258">
        <v>759</v>
      </c>
      <c r="I258">
        <v>0</v>
      </c>
      <c r="J258">
        <v>0</v>
      </c>
      <c r="K258">
        <v>0</v>
      </c>
      <c r="L258">
        <v>0</v>
      </c>
      <c r="M258">
        <v>0</v>
      </c>
      <c r="N258">
        <v>30</v>
      </c>
      <c r="O258">
        <v>0</v>
      </c>
      <c r="P258">
        <v>0</v>
      </c>
      <c r="Q258">
        <v>0</v>
      </c>
      <c r="R258">
        <v>0</v>
      </c>
      <c r="S258">
        <v>0</v>
      </c>
      <c r="T258">
        <v>0</v>
      </c>
      <c r="U258">
        <v>0</v>
      </c>
      <c r="V258">
        <v>84</v>
      </c>
      <c r="W258">
        <v>588</v>
      </c>
      <c r="X258">
        <v>0</v>
      </c>
      <c r="Z258">
        <v>0</v>
      </c>
      <c r="AA258">
        <v>0</v>
      </c>
      <c r="AB258">
        <v>0</v>
      </c>
      <c r="AC258">
        <v>0</v>
      </c>
      <c r="AD258">
        <v>1377</v>
      </c>
    </row>
    <row r="259" spans="1:30" x14ac:dyDescent="0.25">
      <c r="H259" t="s">
        <v>611</v>
      </c>
    </row>
    <row r="260" spans="1:30" x14ac:dyDescent="0.25">
      <c r="A260">
        <v>127</v>
      </c>
      <c r="B260">
        <v>2543</v>
      </c>
      <c r="C260" t="s">
        <v>612</v>
      </c>
      <c r="D260" t="s">
        <v>384</v>
      </c>
      <c r="E260" t="s">
        <v>613</v>
      </c>
      <c r="F260" t="s">
        <v>614</v>
      </c>
      <c r="G260" t="str">
        <f>"00016772"</f>
        <v>00016772</v>
      </c>
      <c r="H260">
        <v>880</v>
      </c>
      <c r="I260">
        <v>150</v>
      </c>
      <c r="J260">
        <v>0</v>
      </c>
      <c r="K260">
        <v>0</v>
      </c>
      <c r="L260">
        <v>0</v>
      </c>
      <c r="M260">
        <v>0</v>
      </c>
      <c r="N260">
        <v>30</v>
      </c>
      <c r="O260">
        <v>0</v>
      </c>
      <c r="P260">
        <v>0</v>
      </c>
      <c r="Q260">
        <v>0</v>
      </c>
      <c r="R260">
        <v>0</v>
      </c>
      <c r="S260">
        <v>0</v>
      </c>
      <c r="T260">
        <v>0</v>
      </c>
      <c r="U260">
        <v>0</v>
      </c>
      <c r="V260">
        <v>40</v>
      </c>
      <c r="W260">
        <v>280</v>
      </c>
      <c r="X260">
        <v>0</v>
      </c>
      <c r="Z260">
        <v>0</v>
      </c>
      <c r="AA260">
        <v>0</v>
      </c>
      <c r="AB260">
        <v>2</v>
      </c>
      <c r="AC260">
        <v>34</v>
      </c>
      <c r="AD260">
        <v>1374</v>
      </c>
    </row>
    <row r="261" spans="1:30" x14ac:dyDescent="0.25">
      <c r="H261" t="s">
        <v>615</v>
      </c>
    </row>
    <row r="262" spans="1:30" x14ac:dyDescent="0.25">
      <c r="A262">
        <v>128</v>
      </c>
      <c r="B262">
        <v>2272</v>
      </c>
      <c r="C262" t="s">
        <v>616</v>
      </c>
      <c r="D262" t="s">
        <v>617</v>
      </c>
      <c r="E262" t="s">
        <v>28</v>
      </c>
      <c r="F262" t="s">
        <v>618</v>
      </c>
      <c r="G262" t="str">
        <f>"00105194"</f>
        <v>00105194</v>
      </c>
      <c r="H262">
        <v>693</v>
      </c>
      <c r="I262">
        <v>0</v>
      </c>
      <c r="J262">
        <v>0</v>
      </c>
      <c r="K262">
        <v>0</v>
      </c>
      <c r="L262">
        <v>0</v>
      </c>
      <c r="M262">
        <v>0</v>
      </c>
      <c r="N262">
        <v>0</v>
      </c>
      <c r="O262">
        <v>0</v>
      </c>
      <c r="P262">
        <v>0</v>
      </c>
      <c r="Q262">
        <v>0</v>
      </c>
      <c r="R262">
        <v>0</v>
      </c>
      <c r="S262">
        <v>0</v>
      </c>
      <c r="T262">
        <v>0</v>
      </c>
      <c r="U262">
        <v>0</v>
      </c>
      <c r="V262">
        <v>39</v>
      </c>
      <c r="W262">
        <v>273</v>
      </c>
      <c r="X262">
        <v>0</v>
      </c>
      <c r="Z262">
        <v>0</v>
      </c>
      <c r="AA262">
        <v>0</v>
      </c>
      <c r="AB262">
        <v>24</v>
      </c>
      <c r="AC262">
        <v>408</v>
      </c>
      <c r="AD262">
        <v>1374</v>
      </c>
    </row>
    <row r="263" spans="1:30" x14ac:dyDescent="0.25">
      <c r="H263" t="s">
        <v>619</v>
      </c>
    </row>
    <row r="264" spans="1:30" x14ac:dyDescent="0.25">
      <c r="A264">
        <v>129</v>
      </c>
      <c r="B264">
        <v>2463</v>
      </c>
      <c r="C264" t="s">
        <v>620</v>
      </c>
      <c r="D264" t="s">
        <v>621</v>
      </c>
      <c r="E264" t="s">
        <v>38</v>
      </c>
      <c r="F264" t="s">
        <v>622</v>
      </c>
      <c r="G264" t="str">
        <f>"00322368"</f>
        <v>00322368</v>
      </c>
      <c r="H264" t="s">
        <v>623</v>
      </c>
      <c r="I264">
        <v>0</v>
      </c>
      <c r="J264">
        <v>0</v>
      </c>
      <c r="K264">
        <v>0</v>
      </c>
      <c r="L264">
        <v>0</v>
      </c>
      <c r="M264">
        <v>0</v>
      </c>
      <c r="N264">
        <v>0</v>
      </c>
      <c r="O264">
        <v>0</v>
      </c>
      <c r="P264">
        <v>0</v>
      </c>
      <c r="Q264">
        <v>0</v>
      </c>
      <c r="R264">
        <v>0</v>
      </c>
      <c r="S264">
        <v>0</v>
      </c>
      <c r="T264">
        <v>0</v>
      </c>
      <c r="U264">
        <v>0</v>
      </c>
      <c r="V264">
        <v>84</v>
      </c>
      <c r="W264">
        <v>588</v>
      </c>
      <c r="X264">
        <v>0</v>
      </c>
      <c r="Z264">
        <v>0</v>
      </c>
      <c r="AA264">
        <v>0</v>
      </c>
      <c r="AB264">
        <v>0</v>
      </c>
      <c r="AC264">
        <v>0</v>
      </c>
      <c r="AD264" t="s">
        <v>624</v>
      </c>
    </row>
    <row r="265" spans="1:30" x14ac:dyDescent="0.25">
      <c r="H265" t="s">
        <v>625</v>
      </c>
    </row>
    <row r="266" spans="1:30" x14ac:dyDescent="0.25">
      <c r="A266">
        <v>130</v>
      </c>
      <c r="B266">
        <v>3656</v>
      </c>
      <c r="C266" t="s">
        <v>626</v>
      </c>
      <c r="D266" t="s">
        <v>627</v>
      </c>
      <c r="E266" t="s">
        <v>178</v>
      </c>
      <c r="F266" t="s">
        <v>628</v>
      </c>
      <c r="G266" t="str">
        <f>"00356953"</f>
        <v>00356953</v>
      </c>
      <c r="H266" t="s">
        <v>518</v>
      </c>
      <c r="I266">
        <v>0</v>
      </c>
      <c r="J266">
        <v>0</v>
      </c>
      <c r="K266">
        <v>0</v>
      </c>
      <c r="L266">
        <v>0</v>
      </c>
      <c r="M266">
        <v>0</v>
      </c>
      <c r="N266">
        <v>0</v>
      </c>
      <c r="O266">
        <v>0</v>
      </c>
      <c r="P266">
        <v>0</v>
      </c>
      <c r="Q266">
        <v>0</v>
      </c>
      <c r="R266">
        <v>0</v>
      </c>
      <c r="S266">
        <v>0</v>
      </c>
      <c r="T266">
        <v>0</v>
      </c>
      <c r="U266">
        <v>0</v>
      </c>
      <c r="V266">
        <v>84</v>
      </c>
      <c r="W266">
        <v>588</v>
      </c>
      <c r="X266">
        <v>0</v>
      </c>
      <c r="Z266">
        <v>0</v>
      </c>
      <c r="AA266">
        <v>0</v>
      </c>
      <c r="AB266">
        <v>0</v>
      </c>
      <c r="AC266">
        <v>0</v>
      </c>
      <c r="AD266" t="s">
        <v>629</v>
      </c>
    </row>
    <row r="267" spans="1:30" x14ac:dyDescent="0.25">
      <c r="H267" t="s">
        <v>630</v>
      </c>
    </row>
    <row r="268" spans="1:30" x14ac:dyDescent="0.25">
      <c r="A268">
        <v>131</v>
      </c>
      <c r="B268">
        <v>4049</v>
      </c>
      <c r="C268" t="s">
        <v>631</v>
      </c>
      <c r="D268" t="s">
        <v>632</v>
      </c>
      <c r="E268" t="s">
        <v>70</v>
      </c>
      <c r="F268" t="s">
        <v>633</v>
      </c>
      <c r="G268" t="str">
        <f>"201406015873"</f>
        <v>201406015873</v>
      </c>
      <c r="H268" t="s">
        <v>634</v>
      </c>
      <c r="I268">
        <v>0</v>
      </c>
      <c r="J268">
        <v>0</v>
      </c>
      <c r="K268">
        <v>0</v>
      </c>
      <c r="L268">
        <v>200</v>
      </c>
      <c r="M268">
        <v>0</v>
      </c>
      <c r="N268">
        <v>30</v>
      </c>
      <c r="O268">
        <v>0</v>
      </c>
      <c r="P268">
        <v>0</v>
      </c>
      <c r="Q268">
        <v>0</v>
      </c>
      <c r="R268">
        <v>0</v>
      </c>
      <c r="S268">
        <v>0</v>
      </c>
      <c r="T268">
        <v>0</v>
      </c>
      <c r="U268">
        <v>0</v>
      </c>
      <c r="V268">
        <v>66</v>
      </c>
      <c r="W268">
        <v>462</v>
      </c>
      <c r="X268">
        <v>0</v>
      </c>
      <c r="Z268">
        <v>0</v>
      </c>
      <c r="AA268">
        <v>0</v>
      </c>
      <c r="AB268">
        <v>0</v>
      </c>
      <c r="AC268">
        <v>0</v>
      </c>
      <c r="AD268" t="s">
        <v>635</v>
      </c>
    </row>
    <row r="269" spans="1:30" x14ac:dyDescent="0.25">
      <c r="H269" t="s">
        <v>636</v>
      </c>
    </row>
    <row r="270" spans="1:30" x14ac:dyDescent="0.25">
      <c r="A270">
        <v>132</v>
      </c>
      <c r="B270">
        <v>1437</v>
      </c>
      <c r="C270" t="s">
        <v>637</v>
      </c>
      <c r="D270" t="s">
        <v>178</v>
      </c>
      <c r="E270" t="s">
        <v>638</v>
      </c>
      <c r="F270" t="s">
        <v>639</v>
      </c>
      <c r="G270" t="str">
        <f>"201510001511"</f>
        <v>201510001511</v>
      </c>
      <c r="H270">
        <v>748</v>
      </c>
      <c r="I270">
        <v>0</v>
      </c>
      <c r="J270">
        <v>0</v>
      </c>
      <c r="K270">
        <v>0</v>
      </c>
      <c r="L270">
        <v>0</v>
      </c>
      <c r="M270">
        <v>0</v>
      </c>
      <c r="N270">
        <v>30</v>
      </c>
      <c r="O270">
        <v>0</v>
      </c>
      <c r="P270">
        <v>0</v>
      </c>
      <c r="Q270">
        <v>0</v>
      </c>
      <c r="R270">
        <v>0</v>
      </c>
      <c r="S270">
        <v>0</v>
      </c>
      <c r="T270">
        <v>0</v>
      </c>
      <c r="U270">
        <v>0</v>
      </c>
      <c r="V270">
        <v>84</v>
      </c>
      <c r="W270">
        <v>588</v>
      </c>
      <c r="X270">
        <v>0</v>
      </c>
      <c r="Z270">
        <v>0</v>
      </c>
      <c r="AA270">
        <v>0</v>
      </c>
      <c r="AB270">
        <v>0</v>
      </c>
      <c r="AC270">
        <v>0</v>
      </c>
      <c r="AD270">
        <v>1366</v>
      </c>
    </row>
    <row r="271" spans="1:30" x14ac:dyDescent="0.25">
      <c r="H271" t="s">
        <v>640</v>
      </c>
    </row>
    <row r="272" spans="1:30" x14ac:dyDescent="0.25">
      <c r="A272">
        <v>133</v>
      </c>
      <c r="B272">
        <v>158</v>
      </c>
      <c r="C272" t="s">
        <v>641</v>
      </c>
      <c r="D272" t="s">
        <v>64</v>
      </c>
      <c r="E272" t="s">
        <v>32</v>
      </c>
      <c r="F272" t="s">
        <v>642</v>
      </c>
      <c r="G272" t="str">
        <f>"00292629"</f>
        <v>00292629</v>
      </c>
      <c r="H272" t="s">
        <v>174</v>
      </c>
      <c r="I272">
        <v>0</v>
      </c>
      <c r="J272">
        <v>0</v>
      </c>
      <c r="K272">
        <v>0</v>
      </c>
      <c r="L272">
        <v>0</v>
      </c>
      <c r="M272">
        <v>0</v>
      </c>
      <c r="N272">
        <v>30</v>
      </c>
      <c r="O272">
        <v>0</v>
      </c>
      <c r="P272">
        <v>0</v>
      </c>
      <c r="Q272">
        <v>0</v>
      </c>
      <c r="R272">
        <v>0</v>
      </c>
      <c r="S272">
        <v>0</v>
      </c>
      <c r="T272">
        <v>0</v>
      </c>
      <c r="U272">
        <v>0</v>
      </c>
      <c r="V272">
        <v>84</v>
      </c>
      <c r="W272">
        <v>588</v>
      </c>
      <c r="X272">
        <v>0</v>
      </c>
      <c r="Z272">
        <v>0</v>
      </c>
      <c r="AA272">
        <v>0</v>
      </c>
      <c r="AB272">
        <v>0</v>
      </c>
      <c r="AC272">
        <v>0</v>
      </c>
      <c r="AD272" t="s">
        <v>643</v>
      </c>
    </row>
    <row r="273" spans="1:30" x14ac:dyDescent="0.25">
      <c r="H273" t="s">
        <v>644</v>
      </c>
    </row>
    <row r="274" spans="1:30" x14ac:dyDescent="0.25">
      <c r="A274">
        <v>134</v>
      </c>
      <c r="B274">
        <v>2657</v>
      </c>
      <c r="C274" t="s">
        <v>645</v>
      </c>
      <c r="D274" t="s">
        <v>646</v>
      </c>
      <c r="E274" t="s">
        <v>638</v>
      </c>
      <c r="F274" t="s">
        <v>647</v>
      </c>
      <c r="G274" t="str">
        <f>"200802003234"</f>
        <v>200802003234</v>
      </c>
      <c r="H274" t="s">
        <v>623</v>
      </c>
      <c r="I274">
        <v>0</v>
      </c>
      <c r="J274">
        <v>0</v>
      </c>
      <c r="K274">
        <v>0</v>
      </c>
      <c r="L274">
        <v>0</v>
      </c>
      <c r="M274">
        <v>0</v>
      </c>
      <c r="N274">
        <v>50</v>
      </c>
      <c r="O274">
        <v>0</v>
      </c>
      <c r="P274">
        <v>0</v>
      </c>
      <c r="Q274">
        <v>30</v>
      </c>
      <c r="R274">
        <v>0</v>
      </c>
      <c r="S274">
        <v>0</v>
      </c>
      <c r="T274">
        <v>0</v>
      </c>
      <c r="U274">
        <v>0</v>
      </c>
      <c r="V274">
        <v>71</v>
      </c>
      <c r="W274">
        <v>497</v>
      </c>
      <c r="X274">
        <v>0</v>
      </c>
      <c r="Z274">
        <v>0</v>
      </c>
      <c r="AA274">
        <v>0</v>
      </c>
      <c r="AB274">
        <v>0</v>
      </c>
      <c r="AC274">
        <v>0</v>
      </c>
      <c r="AD274" t="s">
        <v>648</v>
      </c>
    </row>
    <row r="275" spans="1:30" x14ac:dyDescent="0.25">
      <c r="H275" t="s">
        <v>649</v>
      </c>
    </row>
    <row r="276" spans="1:30" x14ac:dyDescent="0.25">
      <c r="A276">
        <v>135</v>
      </c>
      <c r="B276">
        <v>151</v>
      </c>
      <c r="C276" t="s">
        <v>650</v>
      </c>
      <c r="D276" t="s">
        <v>651</v>
      </c>
      <c r="E276" t="s">
        <v>257</v>
      </c>
      <c r="F276" t="s">
        <v>652</v>
      </c>
      <c r="G276" t="str">
        <f>"00249430"</f>
        <v>00249430</v>
      </c>
      <c r="H276" t="s">
        <v>653</v>
      </c>
      <c r="I276">
        <v>0</v>
      </c>
      <c r="J276">
        <v>0</v>
      </c>
      <c r="K276">
        <v>0</v>
      </c>
      <c r="L276">
        <v>0</v>
      </c>
      <c r="M276">
        <v>0</v>
      </c>
      <c r="N276">
        <v>30</v>
      </c>
      <c r="O276">
        <v>0</v>
      </c>
      <c r="P276">
        <v>0</v>
      </c>
      <c r="Q276">
        <v>0</v>
      </c>
      <c r="R276">
        <v>0</v>
      </c>
      <c r="S276">
        <v>0</v>
      </c>
      <c r="T276">
        <v>0</v>
      </c>
      <c r="U276">
        <v>0</v>
      </c>
      <c r="V276">
        <v>83</v>
      </c>
      <c r="W276">
        <v>581</v>
      </c>
      <c r="X276">
        <v>0</v>
      </c>
      <c r="Z276">
        <v>0</v>
      </c>
      <c r="AA276">
        <v>0</v>
      </c>
      <c r="AB276">
        <v>0</v>
      </c>
      <c r="AC276">
        <v>0</v>
      </c>
      <c r="AD276" t="s">
        <v>654</v>
      </c>
    </row>
    <row r="277" spans="1:30" x14ac:dyDescent="0.25">
      <c r="H277" t="s">
        <v>655</v>
      </c>
    </row>
    <row r="278" spans="1:30" x14ac:dyDescent="0.25">
      <c r="A278">
        <v>136</v>
      </c>
      <c r="B278">
        <v>2784</v>
      </c>
      <c r="C278" t="s">
        <v>656</v>
      </c>
      <c r="D278" t="s">
        <v>657</v>
      </c>
      <c r="E278" t="s">
        <v>21</v>
      </c>
      <c r="F278" t="s">
        <v>658</v>
      </c>
      <c r="G278" t="str">
        <f>"00300637"</f>
        <v>00300637</v>
      </c>
      <c r="H278">
        <v>704</v>
      </c>
      <c r="I278">
        <v>0</v>
      </c>
      <c r="J278">
        <v>0</v>
      </c>
      <c r="K278">
        <v>0</v>
      </c>
      <c r="L278">
        <v>0</v>
      </c>
      <c r="M278">
        <v>0</v>
      </c>
      <c r="N278">
        <v>70</v>
      </c>
      <c r="O278">
        <v>0</v>
      </c>
      <c r="P278">
        <v>0</v>
      </c>
      <c r="Q278">
        <v>0</v>
      </c>
      <c r="R278">
        <v>0</v>
      </c>
      <c r="S278">
        <v>0</v>
      </c>
      <c r="T278">
        <v>0</v>
      </c>
      <c r="U278">
        <v>0</v>
      </c>
      <c r="V278">
        <v>84</v>
      </c>
      <c r="W278">
        <v>588</v>
      </c>
      <c r="X278">
        <v>0</v>
      </c>
      <c r="Z278">
        <v>0</v>
      </c>
      <c r="AA278">
        <v>0</v>
      </c>
      <c r="AB278">
        <v>0</v>
      </c>
      <c r="AC278">
        <v>0</v>
      </c>
      <c r="AD278">
        <v>1362</v>
      </c>
    </row>
    <row r="279" spans="1:30" x14ac:dyDescent="0.25">
      <c r="H279" t="s">
        <v>659</v>
      </c>
    </row>
    <row r="280" spans="1:30" x14ac:dyDescent="0.25">
      <c r="A280">
        <v>137</v>
      </c>
      <c r="B280">
        <v>4074</v>
      </c>
      <c r="C280" t="s">
        <v>660</v>
      </c>
      <c r="D280" t="s">
        <v>160</v>
      </c>
      <c r="E280" t="s">
        <v>15</v>
      </c>
      <c r="F280" t="s">
        <v>661</v>
      </c>
      <c r="G280" t="str">
        <f>"00321261"</f>
        <v>00321261</v>
      </c>
      <c r="H280" t="s">
        <v>662</v>
      </c>
      <c r="I280">
        <v>0</v>
      </c>
      <c r="J280">
        <v>0</v>
      </c>
      <c r="K280">
        <v>0</v>
      </c>
      <c r="L280">
        <v>0</v>
      </c>
      <c r="M280">
        <v>0</v>
      </c>
      <c r="N280">
        <v>30</v>
      </c>
      <c r="O280">
        <v>0</v>
      </c>
      <c r="P280">
        <v>0</v>
      </c>
      <c r="Q280">
        <v>0</v>
      </c>
      <c r="R280">
        <v>0</v>
      </c>
      <c r="S280">
        <v>0</v>
      </c>
      <c r="T280">
        <v>0</v>
      </c>
      <c r="U280">
        <v>0</v>
      </c>
      <c r="V280">
        <v>84</v>
      </c>
      <c r="W280">
        <v>588</v>
      </c>
      <c r="X280">
        <v>0</v>
      </c>
      <c r="Z280">
        <v>0</v>
      </c>
      <c r="AA280">
        <v>0</v>
      </c>
      <c r="AB280">
        <v>0</v>
      </c>
      <c r="AC280">
        <v>0</v>
      </c>
      <c r="AD280" t="s">
        <v>663</v>
      </c>
    </row>
    <row r="281" spans="1:30" x14ac:dyDescent="0.25">
      <c r="H281" t="s">
        <v>664</v>
      </c>
    </row>
    <row r="282" spans="1:30" x14ac:dyDescent="0.25">
      <c r="A282">
        <v>138</v>
      </c>
      <c r="B282">
        <v>1874</v>
      </c>
      <c r="C282" t="s">
        <v>665</v>
      </c>
      <c r="D282" t="s">
        <v>70</v>
      </c>
      <c r="E282" t="s">
        <v>666</v>
      </c>
      <c r="F282" t="s">
        <v>667</v>
      </c>
      <c r="G282" t="str">
        <f>"201510002430"</f>
        <v>201510002430</v>
      </c>
      <c r="H282" t="s">
        <v>668</v>
      </c>
      <c r="I282">
        <v>0</v>
      </c>
      <c r="J282">
        <v>0</v>
      </c>
      <c r="K282">
        <v>0</v>
      </c>
      <c r="L282">
        <v>0</v>
      </c>
      <c r="M282">
        <v>0</v>
      </c>
      <c r="N282">
        <v>0</v>
      </c>
      <c r="O282">
        <v>0</v>
      </c>
      <c r="P282">
        <v>0</v>
      </c>
      <c r="Q282">
        <v>0</v>
      </c>
      <c r="R282">
        <v>0</v>
      </c>
      <c r="S282">
        <v>0</v>
      </c>
      <c r="T282">
        <v>0</v>
      </c>
      <c r="U282">
        <v>0</v>
      </c>
      <c r="V282">
        <v>84</v>
      </c>
      <c r="W282">
        <v>588</v>
      </c>
      <c r="X282">
        <v>0</v>
      </c>
      <c r="Z282">
        <v>0</v>
      </c>
      <c r="AA282">
        <v>0</v>
      </c>
      <c r="AB282">
        <v>0</v>
      </c>
      <c r="AC282">
        <v>0</v>
      </c>
      <c r="AD282" t="s">
        <v>669</v>
      </c>
    </row>
    <row r="283" spans="1:30" x14ac:dyDescent="0.25">
      <c r="H283" t="s">
        <v>670</v>
      </c>
    </row>
    <row r="284" spans="1:30" x14ac:dyDescent="0.25">
      <c r="A284">
        <v>139</v>
      </c>
      <c r="B284">
        <v>2299</v>
      </c>
      <c r="C284" t="s">
        <v>671</v>
      </c>
      <c r="D284" t="s">
        <v>672</v>
      </c>
      <c r="E284" t="s">
        <v>179</v>
      </c>
      <c r="F284" t="s">
        <v>673</v>
      </c>
      <c r="G284" t="str">
        <f>"200802004625"</f>
        <v>200802004625</v>
      </c>
      <c r="H284" t="s">
        <v>674</v>
      </c>
      <c r="I284">
        <v>0</v>
      </c>
      <c r="J284">
        <v>0</v>
      </c>
      <c r="K284">
        <v>0</v>
      </c>
      <c r="L284">
        <v>0</v>
      </c>
      <c r="M284">
        <v>0</v>
      </c>
      <c r="N284">
        <v>30</v>
      </c>
      <c r="O284">
        <v>0</v>
      </c>
      <c r="P284">
        <v>0</v>
      </c>
      <c r="Q284">
        <v>0</v>
      </c>
      <c r="R284">
        <v>0</v>
      </c>
      <c r="S284">
        <v>0</v>
      </c>
      <c r="T284">
        <v>0</v>
      </c>
      <c r="U284">
        <v>0</v>
      </c>
      <c r="V284">
        <v>84</v>
      </c>
      <c r="W284">
        <v>588</v>
      </c>
      <c r="X284">
        <v>0</v>
      </c>
      <c r="Z284">
        <v>0</v>
      </c>
      <c r="AA284">
        <v>0</v>
      </c>
      <c r="AB284">
        <v>0</v>
      </c>
      <c r="AC284">
        <v>0</v>
      </c>
      <c r="AD284" t="s">
        <v>675</v>
      </c>
    </row>
    <row r="285" spans="1:30" x14ac:dyDescent="0.25">
      <c r="H285" t="s">
        <v>676</v>
      </c>
    </row>
    <row r="286" spans="1:30" x14ac:dyDescent="0.25">
      <c r="A286">
        <v>140</v>
      </c>
      <c r="B286">
        <v>6167</v>
      </c>
      <c r="C286" t="s">
        <v>677</v>
      </c>
      <c r="D286" t="s">
        <v>56</v>
      </c>
      <c r="E286" t="s">
        <v>113</v>
      </c>
      <c r="F286" t="s">
        <v>678</v>
      </c>
      <c r="G286" t="str">
        <f>"00369368"</f>
        <v>00369368</v>
      </c>
      <c r="H286" t="s">
        <v>323</v>
      </c>
      <c r="I286">
        <v>0</v>
      </c>
      <c r="J286">
        <v>0</v>
      </c>
      <c r="K286">
        <v>0</v>
      </c>
      <c r="L286">
        <v>0</v>
      </c>
      <c r="M286">
        <v>0</v>
      </c>
      <c r="N286">
        <v>70</v>
      </c>
      <c r="O286">
        <v>0</v>
      </c>
      <c r="P286">
        <v>0</v>
      </c>
      <c r="Q286">
        <v>0</v>
      </c>
      <c r="R286">
        <v>0</v>
      </c>
      <c r="S286">
        <v>0</v>
      </c>
      <c r="T286">
        <v>0</v>
      </c>
      <c r="U286">
        <v>0</v>
      </c>
      <c r="V286">
        <v>84</v>
      </c>
      <c r="W286">
        <v>588</v>
      </c>
      <c r="X286">
        <v>0</v>
      </c>
      <c r="Z286">
        <v>0</v>
      </c>
      <c r="AA286">
        <v>0</v>
      </c>
      <c r="AB286">
        <v>0</v>
      </c>
      <c r="AC286">
        <v>0</v>
      </c>
      <c r="AD286" t="s">
        <v>679</v>
      </c>
    </row>
    <row r="287" spans="1:30" x14ac:dyDescent="0.25">
      <c r="H287" t="s">
        <v>680</v>
      </c>
    </row>
    <row r="288" spans="1:30" x14ac:dyDescent="0.25">
      <c r="A288">
        <v>141</v>
      </c>
      <c r="B288">
        <v>913</v>
      </c>
      <c r="C288" t="s">
        <v>681</v>
      </c>
      <c r="D288" t="s">
        <v>126</v>
      </c>
      <c r="E288" t="s">
        <v>32</v>
      </c>
      <c r="F288" t="s">
        <v>682</v>
      </c>
      <c r="G288" t="str">
        <f>"00295076"</f>
        <v>00295076</v>
      </c>
      <c r="H288">
        <v>737</v>
      </c>
      <c r="I288">
        <v>0</v>
      </c>
      <c r="J288">
        <v>0</v>
      </c>
      <c r="K288">
        <v>0</v>
      </c>
      <c r="L288">
        <v>0</v>
      </c>
      <c r="M288">
        <v>0</v>
      </c>
      <c r="N288">
        <v>30</v>
      </c>
      <c r="O288">
        <v>0</v>
      </c>
      <c r="P288">
        <v>0</v>
      </c>
      <c r="Q288">
        <v>0</v>
      </c>
      <c r="R288">
        <v>0</v>
      </c>
      <c r="S288">
        <v>0</v>
      </c>
      <c r="T288">
        <v>0</v>
      </c>
      <c r="U288">
        <v>0</v>
      </c>
      <c r="V288">
        <v>84</v>
      </c>
      <c r="W288">
        <v>588</v>
      </c>
      <c r="X288">
        <v>0</v>
      </c>
      <c r="Z288">
        <v>0</v>
      </c>
      <c r="AA288">
        <v>0</v>
      </c>
      <c r="AB288">
        <v>0</v>
      </c>
      <c r="AC288">
        <v>0</v>
      </c>
      <c r="AD288">
        <v>1355</v>
      </c>
    </row>
    <row r="289" spans="1:30" x14ac:dyDescent="0.25">
      <c r="H289" t="s">
        <v>683</v>
      </c>
    </row>
    <row r="290" spans="1:30" x14ac:dyDescent="0.25">
      <c r="A290">
        <v>142</v>
      </c>
      <c r="B290">
        <v>1052</v>
      </c>
      <c r="C290" t="s">
        <v>684</v>
      </c>
      <c r="D290" t="s">
        <v>83</v>
      </c>
      <c r="E290" t="s">
        <v>107</v>
      </c>
      <c r="F290" t="s">
        <v>685</v>
      </c>
      <c r="G290" t="str">
        <f>"00292963"</f>
        <v>00292963</v>
      </c>
      <c r="H290">
        <v>737</v>
      </c>
      <c r="I290">
        <v>0</v>
      </c>
      <c r="J290">
        <v>0</v>
      </c>
      <c r="K290">
        <v>0</v>
      </c>
      <c r="L290">
        <v>0</v>
      </c>
      <c r="M290">
        <v>0</v>
      </c>
      <c r="N290">
        <v>30</v>
      </c>
      <c r="O290">
        <v>0</v>
      </c>
      <c r="P290">
        <v>0</v>
      </c>
      <c r="Q290">
        <v>0</v>
      </c>
      <c r="R290">
        <v>0</v>
      </c>
      <c r="S290">
        <v>0</v>
      </c>
      <c r="T290">
        <v>0</v>
      </c>
      <c r="U290">
        <v>0</v>
      </c>
      <c r="V290">
        <v>84</v>
      </c>
      <c r="W290">
        <v>588</v>
      </c>
      <c r="X290">
        <v>0</v>
      </c>
      <c r="Z290">
        <v>0</v>
      </c>
      <c r="AA290">
        <v>0</v>
      </c>
      <c r="AB290">
        <v>0</v>
      </c>
      <c r="AC290">
        <v>0</v>
      </c>
      <c r="AD290">
        <v>1355</v>
      </c>
    </row>
    <row r="291" spans="1:30" x14ac:dyDescent="0.25">
      <c r="H291">
        <v>1266</v>
      </c>
    </row>
    <row r="292" spans="1:30" x14ac:dyDescent="0.25">
      <c r="A292">
        <v>143</v>
      </c>
      <c r="B292">
        <v>1337</v>
      </c>
      <c r="C292" t="s">
        <v>686</v>
      </c>
      <c r="D292" t="s">
        <v>28</v>
      </c>
      <c r="E292" t="s">
        <v>687</v>
      </c>
      <c r="F292" t="s">
        <v>688</v>
      </c>
      <c r="G292" t="str">
        <f>"200801010810"</f>
        <v>200801010810</v>
      </c>
      <c r="H292">
        <v>737</v>
      </c>
      <c r="I292">
        <v>0</v>
      </c>
      <c r="J292">
        <v>0</v>
      </c>
      <c r="K292">
        <v>0</v>
      </c>
      <c r="L292">
        <v>0</v>
      </c>
      <c r="M292">
        <v>0</v>
      </c>
      <c r="N292">
        <v>30</v>
      </c>
      <c r="O292">
        <v>0</v>
      </c>
      <c r="P292">
        <v>0</v>
      </c>
      <c r="Q292">
        <v>0</v>
      </c>
      <c r="R292">
        <v>0</v>
      </c>
      <c r="S292">
        <v>0</v>
      </c>
      <c r="T292">
        <v>0</v>
      </c>
      <c r="U292">
        <v>0</v>
      </c>
      <c r="V292">
        <v>84</v>
      </c>
      <c r="W292">
        <v>588</v>
      </c>
      <c r="X292">
        <v>0</v>
      </c>
      <c r="Z292">
        <v>0</v>
      </c>
      <c r="AA292">
        <v>0</v>
      </c>
      <c r="AB292">
        <v>0</v>
      </c>
      <c r="AC292">
        <v>0</v>
      </c>
      <c r="AD292">
        <v>1355</v>
      </c>
    </row>
    <row r="293" spans="1:30" x14ac:dyDescent="0.25">
      <c r="H293" t="s">
        <v>689</v>
      </c>
    </row>
    <row r="294" spans="1:30" x14ac:dyDescent="0.25">
      <c r="A294">
        <v>144</v>
      </c>
      <c r="B294">
        <v>5712</v>
      </c>
      <c r="C294" t="s">
        <v>690</v>
      </c>
      <c r="D294" t="s">
        <v>83</v>
      </c>
      <c r="E294" t="s">
        <v>32</v>
      </c>
      <c r="F294" t="s">
        <v>691</v>
      </c>
      <c r="G294" t="str">
        <f>"00323841"</f>
        <v>00323841</v>
      </c>
      <c r="H294" t="s">
        <v>248</v>
      </c>
      <c r="I294">
        <v>0</v>
      </c>
      <c r="J294">
        <v>0</v>
      </c>
      <c r="K294">
        <v>0</v>
      </c>
      <c r="L294">
        <v>0</v>
      </c>
      <c r="M294">
        <v>0</v>
      </c>
      <c r="N294">
        <v>30</v>
      </c>
      <c r="O294">
        <v>0</v>
      </c>
      <c r="P294">
        <v>0</v>
      </c>
      <c r="Q294">
        <v>0</v>
      </c>
      <c r="R294">
        <v>0</v>
      </c>
      <c r="S294">
        <v>0</v>
      </c>
      <c r="T294">
        <v>0</v>
      </c>
      <c r="U294">
        <v>0</v>
      </c>
      <c r="V294">
        <v>77</v>
      </c>
      <c r="W294">
        <v>539</v>
      </c>
      <c r="X294">
        <v>0</v>
      </c>
      <c r="Z294">
        <v>0</v>
      </c>
      <c r="AA294">
        <v>0</v>
      </c>
      <c r="AB294">
        <v>7</v>
      </c>
      <c r="AC294">
        <v>119</v>
      </c>
      <c r="AD294" t="s">
        <v>692</v>
      </c>
    </row>
    <row r="295" spans="1:30" x14ac:dyDescent="0.25">
      <c r="H295" t="s">
        <v>693</v>
      </c>
    </row>
    <row r="296" spans="1:30" x14ac:dyDescent="0.25">
      <c r="A296">
        <v>145</v>
      </c>
      <c r="B296">
        <v>4536</v>
      </c>
      <c r="C296" t="s">
        <v>694</v>
      </c>
      <c r="D296" t="s">
        <v>70</v>
      </c>
      <c r="E296" t="s">
        <v>384</v>
      </c>
      <c r="F296" t="s">
        <v>695</v>
      </c>
      <c r="G296" t="str">
        <f>"200806000009"</f>
        <v>200806000009</v>
      </c>
      <c r="H296" t="s">
        <v>696</v>
      </c>
      <c r="I296">
        <v>150</v>
      </c>
      <c r="J296">
        <v>0</v>
      </c>
      <c r="K296">
        <v>0</v>
      </c>
      <c r="L296">
        <v>0</v>
      </c>
      <c r="M296">
        <v>0</v>
      </c>
      <c r="N296">
        <v>30</v>
      </c>
      <c r="O296">
        <v>0</v>
      </c>
      <c r="P296">
        <v>0</v>
      </c>
      <c r="Q296">
        <v>0</v>
      </c>
      <c r="R296">
        <v>0</v>
      </c>
      <c r="S296">
        <v>0</v>
      </c>
      <c r="T296">
        <v>0</v>
      </c>
      <c r="U296">
        <v>0</v>
      </c>
      <c r="V296">
        <v>28</v>
      </c>
      <c r="W296">
        <v>196</v>
      </c>
      <c r="X296">
        <v>0</v>
      </c>
      <c r="Z296">
        <v>0</v>
      </c>
      <c r="AA296">
        <v>0</v>
      </c>
      <c r="AB296">
        <v>0</v>
      </c>
      <c r="AC296">
        <v>0</v>
      </c>
      <c r="AD296" t="s">
        <v>697</v>
      </c>
    </row>
    <row r="297" spans="1:30" x14ac:dyDescent="0.25">
      <c r="H297" t="s">
        <v>456</v>
      </c>
    </row>
    <row r="298" spans="1:30" x14ac:dyDescent="0.25">
      <c r="A298">
        <v>146</v>
      </c>
      <c r="B298">
        <v>3272</v>
      </c>
      <c r="C298" t="s">
        <v>698</v>
      </c>
      <c r="D298" t="s">
        <v>699</v>
      </c>
      <c r="E298" t="s">
        <v>83</v>
      </c>
      <c r="F298" t="s">
        <v>700</v>
      </c>
      <c r="G298" t="str">
        <f>"00368605"</f>
        <v>00368605</v>
      </c>
      <c r="H298" t="s">
        <v>701</v>
      </c>
      <c r="I298">
        <v>0</v>
      </c>
      <c r="J298">
        <v>0</v>
      </c>
      <c r="K298">
        <v>0</v>
      </c>
      <c r="L298">
        <v>0</v>
      </c>
      <c r="M298">
        <v>0</v>
      </c>
      <c r="N298">
        <v>70</v>
      </c>
      <c r="O298">
        <v>0</v>
      </c>
      <c r="P298">
        <v>0</v>
      </c>
      <c r="Q298">
        <v>0</v>
      </c>
      <c r="R298">
        <v>0</v>
      </c>
      <c r="S298">
        <v>0</v>
      </c>
      <c r="T298">
        <v>0</v>
      </c>
      <c r="U298">
        <v>0</v>
      </c>
      <c r="V298">
        <v>81</v>
      </c>
      <c r="W298">
        <v>567</v>
      </c>
      <c r="X298">
        <v>0</v>
      </c>
      <c r="Z298">
        <v>0</v>
      </c>
      <c r="AA298">
        <v>0</v>
      </c>
      <c r="AB298">
        <v>3</v>
      </c>
      <c r="AC298">
        <v>51</v>
      </c>
      <c r="AD298" t="s">
        <v>702</v>
      </c>
    </row>
    <row r="299" spans="1:30" x14ac:dyDescent="0.25">
      <c r="H299" t="s">
        <v>703</v>
      </c>
    </row>
    <row r="300" spans="1:30" x14ac:dyDescent="0.25">
      <c r="A300">
        <v>147</v>
      </c>
      <c r="B300">
        <v>5248</v>
      </c>
      <c r="C300" t="s">
        <v>704</v>
      </c>
      <c r="D300" t="s">
        <v>705</v>
      </c>
      <c r="E300" t="s">
        <v>15</v>
      </c>
      <c r="F300" t="s">
        <v>706</v>
      </c>
      <c r="G300" t="str">
        <f>"00356269"</f>
        <v>00356269</v>
      </c>
      <c r="H300" t="s">
        <v>707</v>
      </c>
      <c r="I300">
        <v>0</v>
      </c>
      <c r="J300">
        <v>0</v>
      </c>
      <c r="K300">
        <v>0</v>
      </c>
      <c r="L300">
        <v>0</v>
      </c>
      <c r="M300">
        <v>0</v>
      </c>
      <c r="N300">
        <v>0</v>
      </c>
      <c r="O300">
        <v>30</v>
      </c>
      <c r="P300">
        <v>0</v>
      </c>
      <c r="Q300">
        <v>0</v>
      </c>
      <c r="R300">
        <v>0</v>
      </c>
      <c r="S300">
        <v>0</v>
      </c>
      <c r="T300">
        <v>0</v>
      </c>
      <c r="U300">
        <v>0</v>
      </c>
      <c r="V300">
        <v>84</v>
      </c>
      <c r="W300">
        <v>588</v>
      </c>
      <c r="X300">
        <v>0</v>
      </c>
      <c r="Z300">
        <v>0</v>
      </c>
      <c r="AA300">
        <v>0</v>
      </c>
      <c r="AB300">
        <v>0</v>
      </c>
      <c r="AC300">
        <v>0</v>
      </c>
      <c r="AD300" t="s">
        <v>708</v>
      </c>
    </row>
    <row r="301" spans="1:30" x14ac:dyDescent="0.25">
      <c r="H301" t="s">
        <v>709</v>
      </c>
    </row>
    <row r="302" spans="1:30" x14ac:dyDescent="0.25">
      <c r="A302">
        <v>148</v>
      </c>
      <c r="B302">
        <v>2415</v>
      </c>
      <c r="C302" t="s">
        <v>710</v>
      </c>
      <c r="D302" t="s">
        <v>711</v>
      </c>
      <c r="E302" t="s">
        <v>15</v>
      </c>
      <c r="F302" t="s">
        <v>712</v>
      </c>
      <c r="G302" t="str">
        <f>"00323967"</f>
        <v>00323967</v>
      </c>
      <c r="H302" t="s">
        <v>137</v>
      </c>
      <c r="I302">
        <v>0</v>
      </c>
      <c r="J302">
        <v>0</v>
      </c>
      <c r="K302">
        <v>0</v>
      </c>
      <c r="L302">
        <v>0</v>
      </c>
      <c r="M302">
        <v>0</v>
      </c>
      <c r="N302">
        <v>30</v>
      </c>
      <c r="O302">
        <v>0</v>
      </c>
      <c r="P302">
        <v>0</v>
      </c>
      <c r="Q302">
        <v>0</v>
      </c>
      <c r="R302">
        <v>0</v>
      </c>
      <c r="S302">
        <v>0</v>
      </c>
      <c r="T302">
        <v>0</v>
      </c>
      <c r="U302">
        <v>0</v>
      </c>
      <c r="V302">
        <v>84</v>
      </c>
      <c r="W302">
        <v>588</v>
      </c>
      <c r="X302">
        <v>0</v>
      </c>
      <c r="Z302">
        <v>0</v>
      </c>
      <c r="AA302">
        <v>0</v>
      </c>
      <c r="AB302">
        <v>0</v>
      </c>
      <c r="AC302">
        <v>0</v>
      </c>
      <c r="AD302" t="s">
        <v>713</v>
      </c>
    </row>
    <row r="303" spans="1:30" x14ac:dyDescent="0.25">
      <c r="H303" t="s">
        <v>714</v>
      </c>
    </row>
    <row r="304" spans="1:30" x14ac:dyDescent="0.25">
      <c r="A304">
        <v>149</v>
      </c>
      <c r="B304">
        <v>5857</v>
      </c>
      <c r="C304" t="s">
        <v>715</v>
      </c>
      <c r="D304" t="s">
        <v>82</v>
      </c>
      <c r="E304" t="s">
        <v>327</v>
      </c>
      <c r="F304" t="s">
        <v>716</v>
      </c>
      <c r="G304" t="str">
        <f>"00258855"</f>
        <v>00258855</v>
      </c>
      <c r="H304">
        <v>726</v>
      </c>
      <c r="I304">
        <v>0</v>
      </c>
      <c r="J304">
        <v>0</v>
      </c>
      <c r="K304">
        <v>0</v>
      </c>
      <c r="L304">
        <v>0</v>
      </c>
      <c r="M304">
        <v>0</v>
      </c>
      <c r="N304">
        <v>30</v>
      </c>
      <c r="O304">
        <v>0</v>
      </c>
      <c r="P304">
        <v>0</v>
      </c>
      <c r="Q304">
        <v>0</v>
      </c>
      <c r="R304">
        <v>0</v>
      </c>
      <c r="S304">
        <v>0</v>
      </c>
      <c r="T304">
        <v>0</v>
      </c>
      <c r="U304">
        <v>0</v>
      </c>
      <c r="V304">
        <v>84</v>
      </c>
      <c r="W304">
        <v>588</v>
      </c>
      <c r="X304">
        <v>0</v>
      </c>
      <c r="Z304">
        <v>0</v>
      </c>
      <c r="AA304">
        <v>0</v>
      </c>
      <c r="AB304">
        <v>0</v>
      </c>
      <c r="AC304">
        <v>0</v>
      </c>
      <c r="AD304">
        <v>1344</v>
      </c>
    </row>
    <row r="305" spans="1:30" x14ac:dyDescent="0.25">
      <c r="H305" t="s">
        <v>717</v>
      </c>
    </row>
    <row r="306" spans="1:30" x14ac:dyDescent="0.25">
      <c r="A306">
        <v>150</v>
      </c>
      <c r="B306">
        <v>4080</v>
      </c>
      <c r="C306" t="s">
        <v>718</v>
      </c>
      <c r="D306" t="s">
        <v>126</v>
      </c>
      <c r="E306" t="s">
        <v>32</v>
      </c>
      <c r="F306" t="s">
        <v>719</v>
      </c>
      <c r="G306" t="str">
        <f>"200801005918"</f>
        <v>200801005918</v>
      </c>
      <c r="H306">
        <v>682</v>
      </c>
      <c r="I306">
        <v>0</v>
      </c>
      <c r="J306">
        <v>0</v>
      </c>
      <c r="K306">
        <v>0</v>
      </c>
      <c r="L306">
        <v>0</v>
      </c>
      <c r="M306">
        <v>0</v>
      </c>
      <c r="N306">
        <v>70</v>
      </c>
      <c r="O306">
        <v>0</v>
      </c>
      <c r="P306">
        <v>0</v>
      </c>
      <c r="Q306">
        <v>0</v>
      </c>
      <c r="R306">
        <v>0</v>
      </c>
      <c r="S306">
        <v>0</v>
      </c>
      <c r="T306">
        <v>0</v>
      </c>
      <c r="U306">
        <v>0</v>
      </c>
      <c r="V306">
        <v>84</v>
      </c>
      <c r="W306">
        <v>588</v>
      </c>
      <c r="X306">
        <v>0</v>
      </c>
      <c r="Z306">
        <v>0</v>
      </c>
      <c r="AA306">
        <v>0</v>
      </c>
      <c r="AB306">
        <v>0</v>
      </c>
      <c r="AC306">
        <v>0</v>
      </c>
      <c r="AD306">
        <v>1340</v>
      </c>
    </row>
    <row r="307" spans="1:30" x14ac:dyDescent="0.25">
      <c r="H307" t="s">
        <v>720</v>
      </c>
    </row>
    <row r="308" spans="1:30" x14ac:dyDescent="0.25">
      <c r="A308">
        <v>151</v>
      </c>
      <c r="B308">
        <v>2247</v>
      </c>
      <c r="C308" t="s">
        <v>721</v>
      </c>
      <c r="D308" t="s">
        <v>722</v>
      </c>
      <c r="E308" t="s">
        <v>723</v>
      </c>
      <c r="F308" t="s">
        <v>724</v>
      </c>
      <c r="G308" t="str">
        <f>"00034596"</f>
        <v>00034596</v>
      </c>
      <c r="H308" t="s">
        <v>725</v>
      </c>
      <c r="I308">
        <v>0</v>
      </c>
      <c r="J308">
        <v>0</v>
      </c>
      <c r="K308">
        <v>0</v>
      </c>
      <c r="L308">
        <v>0</v>
      </c>
      <c r="M308">
        <v>0</v>
      </c>
      <c r="N308">
        <v>30</v>
      </c>
      <c r="O308">
        <v>0</v>
      </c>
      <c r="P308">
        <v>0</v>
      </c>
      <c r="Q308">
        <v>0</v>
      </c>
      <c r="R308">
        <v>0</v>
      </c>
      <c r="S308">
        <v>0</v>
      </c>
      <c r="T308">
        <v>0</v>
      </c>
      <c r="U308">
        <v>0</v>
      </c>
      <c r="V308">
        <v>84</v>
      </c>
      <c r="W308">
        <v>588</v>
      </c>
      <c r="X308">
        <v>0</v>
      </c>
      <c r="Z308">
        <v>0</v>
      </c>
      <c r="AA308">
        <v>0</v>
      </c>
      <c r="AB308">
        <v>0</v>
      </c>
      <c r="AC308">
        <v>0</v>
      </c>
      <c r="AD308" t="s">
        <v>726</v>
      </c>
    </row>
    <row r="309" spans="1:30" x14ac:dyDescent="0.25">
      <c r="H309" t="s">
        <v>727</v>
      </c>
    </row>
    <row r="310" spans="1:30" x14ac:dyDescent="0.25">
      <c r="A310">
        <v>152</v>
      </c>
      <c r="B310">
        <v>5590</v>
      </c>
      <c r="C310" t="s">
        <v>728</v>
      </c>
      <c r="D310" t="s">
        <v>32</v>
      </c>
      <c r="E310" t="s">
        <v>28</v>
      </c>
      <c r="F310" t="s">
        <v>729</v>
      </c>
      <c r="G310" t="str">
        <f>"00019518"</f>
        <v>00019518</v>
      </c>
      <c r="H310" t="s">
        <v>730</v>
      </c>
      <c r="I310">
        <v>0</v>
      </c>
      <c r="J310">
        <v>0</v>
      </c>
      <c r="K310">
        <v>0</v>
      </c>
      <c r="L310">
        <v>0</v>
      </c>
      <c r="M310">
        <v>0</v>
      </c>
      <c r="N310">
        <v>30</v>
      </c>
      <c r="O310">
        <v>0</v>
      </c>
      <c r="P310">
        <v>0</v>
      </c>
      <c r="Q310">
        <v>0</v>
      </c>
      <c r="R310">
        <v>0</v>
      </c>
      <c r="S310">
        <v>0</v>
      </c>
      <c r="T310">
        <v>0</v>
      </c>
      <c r="U310">
        <v>0</v>
      </c>
      <c r="V310">
        <v>84</v>
      </c>
      <c r="W310">
        <v>588</v>
      </c>
      <c r="X310">
        <v>0</v>
      </c>
      <c r="Z310">
        <v>1</v>
      </c>
      <c r="AA310">
        <v>0</v>
      </c>
      <c r="AB310">
        <v>0</v>
      </c>
      <c r="AC310">
        <v>0</v>
      </c>
      <c r="AD310" t="s">
        <v>731</v>
      </c>
    </row>
    <row r="311" spans="1:30" x14ac:dyDescent="0.25">
      <c r="H311" t="s">
        <v>732</v>
      </c>
    </row>
    <row r="312" spans="1:30" x14ac:dyDescent="0.25">
      <c r="A312">
        <v>153</v>
      </c>
      <c r="B312">
        <v>4163</v>
      </c>
      <c r="C312" t="s">
        <v>733</v>
      </c>
      <c r="D312" t="s">
        <v>21</v>
      </c>
      <c r="E312" t="s">
        <v>342</v>
      </c>
      <c r="F312" t="s">
        <v>734</v>
      </c>
      <c r="G312" t="str">
        <f>"00108412"</f>
        <v>00108412</v>
      </c>
      <c r="H312" t="s">
        <v>730</v>
      </c>
      <c r="I312">
        <v>0</v>
      </c>
      <c r="J312">
        <v>0</v>
      </c>
      <c r="K312">
        <v>0</v>
      </c>
      <c r="L312">
        <v>0</v>
      </c>
      <c r="M312">
        <v>0</v>
      </c>
      <c r="N312">
        <v>30</v>
      </c>
      <c r="O312">
        <v>0</v>
      </c>
      <c r="P312">
        <v>0</v>
      </c>
      <c r="Q312">
        <v>0</v>
      </c>
      <c r="R312">
        <v>0</v>
      </c>
      <c r="S312">
        <v>0</v>
      </c>
      <c r="T312">
        <v>0</v>
      </c>
      <c r="U312">
        <v>0</v>
      </c>
      <c r="V312">
        <v>84</v>
      </c>
      <c r="W312">
        <v>588</v>
      </c>
      <c r="X312">
        <v>0</v>
      </c>
      <c r="Z312">
        <v>0</v>
      </c>
      <c r="AA312">
        <v>0</v>
      </c>
      <c r="AB312">
        <v>0</v>
      </c>
      <c r="AC312">
        <v>0</v>
      </c>
      <c r="AD312" t="s">
        <v>731</v>
      </c>
    </row>
    <row r="313" spans="1:30" x14ac:dyDescent="0.25">
      <c r="H313" t="s">
        <v>735</v>
      </c>
    </row>
    <row r="314" spans="1:30" x14ac:dyDescent="0.25">
      <c r="A314">
        <v>154</v>
      </c>
      <c r="B314">
        <v>1623</v>
      </c>
      <c r="C314" t="s">
        <v>736</v>
      </c>
      <c r="D314" t="s">
        <v>672</v>
      </c>
      <c r="E314" t="s">
        <v>179</v>
      </c>
      <c r="F314" t="s">
        <v>737</v>
      </c>
      <c r="G314" t="str">
        <f>"201604002230"</f>
        <v>201604002230</v>
      </c>
      <c r="H314" t="s">
        <v>738</v>
      </c>
      <c r="I314">
        <v>150</v>
      </c>
      <c r="J314">
        <v>0</v>
      </c>
      <c r="K314">
        <v>0</v>
      </c>
      <c r="L314">
        <v>0</v>
      </c>
      <c r="M314">
        <v>100</v>
      </c>
      <c r="N314">
        <v>70</v>
      </c>
      <c r="O314">
        <v>0</v>
      </c>
      <c r="P314">
        <v>0</v>
      </c>
      <c r="Q314">
        <v>0</v>
      </c>
      <c r="R314">
        <v>30</v>
      </c>
      <c r="S314">
        <v>0</v>
      </c>
      <c r="T314">
        <v>0</v>
      </c>
      <c r="U314">
        <v>0</v>
      </c>
      <c r="V314">
        <v>29</v>
      </c>
      <c r="W314">
        <v>203</v>
      </c>
      <c r="X314">
        <v>0</v>
      </c>
      <c r="Z314">
        <v>0</v>
      </c>
      <c r="AA314">
        <v>0</v>
      </c>
      <c r="AB314">
        <v>0</v>
      </c>
      <c r="AC314">
        <v>0</v>
      </c>
      <c r="AD314" t="s">
        <v>739</v>
      </c>
    </row>
    <row r="315" spans="1:30" x14ac:dyDescent="0.25">
      <c r="H315" t="s">
        <v>740</v>
      </c>
    </row>
    <row r="316" spans="1:30" x14ac:dyDescent="0.25">
      <c r="A316">
        <v>155</v>
      </c>
      <c r="B316">
        <v>4301</v>
      </c>
      <c r="C316" t="s">
        <v>741</v>
      </c>
      <c r="D316" t="s">
        <v>257</v>
      </c>
      <c r="E316" t="s">
        <v>327</v>
      </c>
      <c r="F316" t="s">
        <v>742</v>
      </c>
      <c r="G316" t="str">
        <f>"200802004384"</f>
        <v>200802004384</v>
      </c>
      <c r="H316" t="s">
        <v>743</v>
      </c>
      <c r="I316">
        <v>150</v>
      </c>
      <c r="J316">
        <v>0</v>
      </c>
      <c r="K316">
        <v>0</v>
      </c>
      <c r="L316">
        <v>0</v>
      </c>
      <c r="M316">
        <v>0</v>
      </c>
      <c r="N316">
        <v>50</v>
      </c>
      <c r="O316">
        <v>0</v>
      </c>
      <c r="P316">
        <v>0</v>
      </c>
      <c r="Q316">
        <v>0</v>
      </c>
      <c r="R316">
        <v>0</v>
      </c>
      <c r="S316">
        <v>0</v>
      </c>
      <c r="T316">
        <v>0</v>
      </c>
      <c r="U316">
        <v>0</v>
      </c>
      <c r="V316">
        <v>44</v>
      </c>
      <c r="W316">
        <v>308</v>
      </c>
      <c r="X316">
        <v>0</v>
      </c>
      <c r="Z316">
        <v>2</v>
      </c>
      <c r="AA316">
        <v>0</v>
      </c>
      <c r="AB316">
        <v>0</v>
      </c>
      <c r="AC316">
        <v>0</v>
      </c>
      <c r="AD316" t="s">
        <v>744</v>
      </c>
    </row>
    <row r="317" spans="1:30" x14ac:dyDescent="0.25">
      <c r="H317" t="s">
        <v>745</v>
      </c>
    </row>
    <row r="318" spans="1:30" x14ac:dyDescent="0.25">
      <c r="A318">
        <v>156</v>
      </c>
      <c r="B318">
        <v>3017</v>
      </c>
      <c r="C318" t="s">
        <v>746</v>
      </c>
      <c r="D318" t="s">
        <v>747</v>
      </c>
      <c r="E318" t="s">
        <v>21</v>
      </c>
      <c r="F318" t="s">
        <v>748</v>
      </c>
      <c r="G318" t="str">
        <f>"00031701"</f>
        <v>00031701</v>
      </c>
      <c r="H318">
        <v>748</v>
      </c>
      <c r="I318">
        <v>0</v>
      </c>
      <c r="J318">
        <v>0</v>
      </c>
      <c r="K318">
        <v>0</v>
      </c>
      <c r="L318">
        <v>0</v>
      </c>
      <c r="M318">
        <v>0</v>
      </c>
      <c r="N318">
        <v>0</v>
      </c>
      <c r="O318">
        <v>0</v>
      </c>
      <c r="P318">
        <v>0</v>
      </c>
      <c r="Q318">
        <v>0</v>
      </c>
      <c r="R318">
        <v>0</v>
      </c>
      <c r="S318">
        <v>0</v>
      </c>
      <c r="T318">
        <v>0</v>
      </c>
      <c r="U318">
        <v>0</v>
      </c>
      <c r="V318">
        <v>84</v>
      </c>
      <c r="W318">
        <v>588</v>
      </c>
      <c r="X318">
        <v>0</v>
      </c>
      <c r="Z318">
        <v>0</v>
      </c>
      <c r="AA318">
        <v>0</v>
      </c>
      <c r="AB318">
        <v>0</v>
      </c>
      <c r="AC318">
        <v>0</v>
      </c>
      <c r="AD318">
        <v>1336</v>
      </c>
    </row>
    <row r="319" spans="1:30" x14ac:dyDescent="0.25">
      <c r="H319" t="s">
        <v>749</v>
      </c>
    </row>
    <row r="320" spans="1:30" x14ac:dyDescent="0.25">
      <c r="A320">
        <v>157</v>
      </c>
      <c r="B320">
        <v>2720</v>
      </c>
      <c r="C320" t="s">
        <v>750</v>
      </c>
      <c r="D320" t="s">
        <v>379</v>
      </c>
      <c r="E320" t="s">
        <v>70</v>
      </c>
      <c r="F320" t="s">
        <v>751</v>
      </c>
      <c r="G320" t="str">
        <f>"200805000263"</f>
        <v>200805000263</v>
      </c>
      <c r="H320">
        <v>704</v>
      </c>
      <c r="I320">
        <v>0</v>
      </c>
      <c r="J320">
        <v>0</v>
      </c>
      <c r="K320">
        <v>0</v>
      </c>
      <c r="L320">
        <v>0</v>
      </c>
      <c r="M320">
        <v>0</v>
      </c>
      <c r="N320">
        <v>30</v>
      </c>
      <c r="O320">
        <v>0</v>
      </c>
      <c r="P320">
        <v>0</v>
      </c>
      <c r="Q320">
        <v>0</v>
      </c>
      <c r="R320">
        <v>0</v>
      </c>
      <c r="S320">
        <v>0</v>
      </c>
      <c r="T320">
        <v>0</v>
      </c>
      <c r="U320">
        <v>0</v>
      </c>
      <c r="V320">
        <v>69</v>
      </c>
      <c r="W320">
        <v>483</v>
      </c>
      <c r="X320">
        <v>0</v>
      </c>
      <c r="Z320">
        <v>0</v>
      </c>
      <c r="AA320">
        <v>0</v>
      </c>
      <c r="AB320">
        <v>7</v>
      </c>
      <c r="AC320">
        <v>119</v>
      </c>
      <c r="AD320">
        <v>1336</v>
      </c>
    </row>
    <row r="321" spans="1:30" x14ac:dyDescent="0.25">
      <c r="H321" t="s">
        <v>752</v>
      </c>
    </row>
    <row r="322" spans="1:30" x14ac:dyDescent="0.25">
      <c r="A322">
        <v>158</v>
      </c>
      <c r="B322">
        <v>4644</v>
      </c>
      <c r="C322" t="s">
        <v>753</v>
      </c>
      <c r="D322" t="s">
        <v>165</v>
      </c>
      <c r="E322" t="s">
        <v>32</v>
      </c>
      <c r="F322" t="s">
        <v>754</v>
      </c>
      <c r="G322" t="str">
        <f>"00314324"</f>
        <v>00314324</v>
      </c>
      <c r="H322" t="s">
        <v>755</v>
      </c>
      <c r="I322">
        <v>0</v>
      </c>
      <c r="J322">
        <v>0</v>
      </c>
      <c r="K322">
        <v>0</v>
      </c>
      <c r="L322">
        <v>0</v>
      </c>
      <c r="M322">
        <v>0</v>
      </c>
      <c r="N322">
        <v>70</v>
      </c>
      <c r="O322">
        <v>0</v>
      </c>
      <c r="P322">
        <v>0</v>
      </c>
      <c r="Q322">
        <v>0</v>
      </c>
      <c r="R322">
        <v>0</v>
      </c>
      <c r="S322">
        <v>0</v>
      </c>
      <c r="T322">
        <v>0</v>
      </c>
      <c r="U322">
        <v>0</v>
      </c>
      <c r="V322">
        <v>84</v>
      </c>
      <c r="W322">
        <v>588</v>
      </c>
      <c r="X322">
        <v>0</v>
      </c>
      <c r="Z322">
        <v>2</v>
      </c>
      <c r="AA322">
        <v>0</v>
      </c>
      <c r="AB322">
        <v>0</v>
      </c>
      <c r="AC322">
        <v>0</v>
      </c>
      <c r="AD322" t="s">
        <v>756</v>
      </c>
    </row>
    <row r="323" spans="1:30" x14ac:dyDescent="0.25">
      <c r="H323" t="s">
        <v>757</v>
      </c>
    </row>
    <row r="324" spans="1:30" x14ac:dyDescent="0.25">
      <c r="A324">
        <v>159</v>
      </c>
      <c r="B324">
        <v>2774</v>
      </c>
      <c r="C324" t="s">
        <v>758</v>
      </c>
      <c r="D324" t="s">
        <v>257</v>
      </c>
      <c r="E324" t="s">
        <v>21</v>
      </c>
      <c r="F324" t="s">
        <v>759</v>
      </c>
      <c r="G324" t="str">
        <f>"00233967"</f>
        <v>00233967</v>
      </c>
      <c r="H324">
        <v>836</v>
      </c>
      <c r="I324">
        <v>0</v>
      </c>
      <c r="J324">
        <v>0</v>
      </c>
      <c r="K324">
        <v>0</v>
      </c>
      <c r="L324">
        <v>0</v>
      </c>
      <c r="M324">
        <v>0</v>
      </c>
      <c r="N324">
        <v>30</v>
      </c>
      <c r="O324">
        <v>0</v>
      </c>
      <c r="P324">
        <v>0</v>
      </c>
      <c r="Q324">
        <v>0</v>
      </c>
      <c r="R324">
        <v>0</v>
      </c>
      <c r="S324">
        <v>0</v>
      </c>
      <c r="T324">
        <v>0</v>
      </c>
      <c r="U324">
        <v>0</v>
      </c>
      <c r="V324">
        <v>67</v>
      </c>
      <c r="W324">
        <v>469</v>
      </c>
      <c r="X324">
        <v>0</v>
      </c>
      <c r="Z324">
        <v>2</v>
      </c>
      <c r="AA324">
        <v>0</v>
      </c>
      <c r="AB324">
        <v>0</v>
      </c>
      <c r="AC324">
        <v>0</v>
      </c>
      <c r="AD324">
        <v>1335</v>
      </c>
    </row>
    <row r="325" spans="1:30" x14ac:dyDescent="0.25">
      <c r="H325" t="s">
        <v>760</v>
      </c>
    </row>
    <row r="326" spans="1:30" x14ac:dyDescent="0.25">
      <c r="A326">
        <v>160</v>
      </c>
      <c r="B326">
        <v>5504</v>
      </c>
      <c r="C326" t="s">
        <v>761</v>
      </c>
      <c r="D326" t="s">
        <v>83</v>
      </c>
      <c r="E326" t="s">
        <v>32</v>
      </c>
      <c r="F326" t="s">
        <v>762</v>
      </c>
      <c r="G326" t="str">
        <f>"00202406"</f>
        <v>00202406</v>
      </c>
      <c r="H326">
        <v>682</v>
      </c>
      <c r="I326">
        <v>0</v>
      </c>
      <c r="J326">
        <v>0</v>
      </c>
      <c r="K326">
        <v>0</v>
      </c>
      <c r="L326">
        <v>0</v>
      </c>
      <c r="M326">
        <v>0</v>
      </c>
      <c r="N326">
        <v>30</v>
      </c>
      <c r="O326">
        <v>30</v>
      </c>
      <c r="P326">
        <v>0</v>
      </c>
      <c r="Q326">
        <v>0</v>
      </c>
      <c r="R326">
        <v>0</v>
      </c>
      <c r="S326">
        <v>0</v>
      </c>
      <c r="T326">
        <v>0</v>
      </c>
      <c r="U326">
        <v>0</v>
      </c>
      <c r="V326">
        <v>84</v>
      </c>
      <c r="W326">
        <v>588</v>
      </c>
      <c r="X326">
        <v>0</v>
      </c>
      <c r="Z326">
        <v>0</v>
      </c>
      <c r="AA326">
        <v>0</v>
      </c>
      <c r="AB326">
        <v>0</v>
      </c>
      <c r="AC326">
        <v>0</v>
      </c>
      <c r="AD326">
        <v>1330</v>
      </c>
    </row>
    <row r="327" spans="1:30" x14ac:dyDescent="0.25">
      <c r="H327" t="s">
        <v>763</v>
      </c>
    </row>
    <row r="328" spans="1:30" x14ac:dyDescent="0.25">
      <c r="A328">
        <v>161</v>
      </c>
      <c r="B328">
        <v>1843</v>
      </c>
      <c r="C328" t="s">
        <v>764</v>
      </c>
      <c r="D328" t="s">
        <v>379</v>
      </c>
      <c r="E328" t="s">
        <v>384</v>
      </c>
      <c r="F328" t="s">
        <v>765</v>
      </c>
      <c r="G328" t="str">
        <f>"00150025"</f>
        <v>00150025</v>
      </c>
      <c r="H328" t="s">
        <v>766</v>
      </c>
      <c r="I328">
        <v>150</v>
      </c>
      <c r="J328">
        <v>0</v>
      </c>
      <c r="K328">
        <v>0</v>
      </c>
      <c r="L328">
        <v>200</v>
      </c>
      <c r="M328">
        <v>0</v>
      </c>
      <c r="N328">
        <v>30</v>
      </c>
      <c r="O328">
        <v>0</v>
      </c>
      <c r="P328">
        <v>0</v>
      </c>
      <c r="Q328">
        <v>30</v>
      </c>
      <c r="R328">
        <v>0</v>
      </c>
      <c r="S328">
        <v>0</v>
      </c>
      <c r="T328">
        <v>0</v>
      </c>
      <c r="U328">
        <v>0</v>
      </c>
      <c r="V328">
        <v>13</v>
      </c>
      <c r="W328">
        <v>91</v>
      </c>
      <c r="X328">
        <v>0</v>
      </c>
      <c r="Z328">
        <v>0</v>
      </c>
      <c r="AA328">
        <v>0</v>
      </c>
      <c r="AB328">
        <v>0</v>
      </c>
      <c r="AC328">
        <v>0</v>
      </c>
      <c r="AD328" t="s">
        <v>767</v>
      </c>
    </row>
    <row r="329" spans="1:30" x14ac:dyDescent="0.25">
      <c r="H329" t="s">
        <v>768</v>
      </c>
    </row>
    <row r="330" spans="1:30" x14ac:dyDescent="0.25">
      <c r="A330">
        <v>162</v>
      </c>
      <c r="B330">
        <v>1108</v>
      </c>
      <c r="C330" t="s">
        <v>769</v>
      </c>
      <c r="D330" t="s">
        <v>770</v>
      </c>
      <c r="E330" t="s">
        <v>771</v>
      </c>
      <c r="F330" t="s">
        <v>772</v>
      </c>
      <c r="G330" t="str">
        <f>"00010381"</f>
        <v>00010381</v>
      </c>
      <c r="H330" t="s">
        <v>773</v>
      </c>
      <c r="I330">
        <v>0</v>
      </c>
      <c r="J330">
        <v>0</v>
      </c>
      <c r="K330">
        <v>0</v>
      </c>
      <c r="L330">
        <v>0</v>
      </c>
      <c r="M330">
        <v>0</v>
      </c>
      <c r="N330">
        <v>30</v>
      </c>
      <c r="O330">
        <v>0</v>
      </c>
      <c r="P330">
        <v>0</v>
      </c>
      <c r="Q330">
        <v>0</v>
      </c>
      <c r="R330">
        <v>0</v>
      </c>
      <c r="S330">
        <v>0</v>
      </c>
      <c r="T330">
        <v>0</v>
      </c>
      <c r="U330">
        <v>0</v>
      </c>
      <c r="V330">
        <v>84</v>
      </c>
      <c r="W330">
        <v>588</v>
      </c>
      <c r="X330">
        <v>0</v>
      </c>
      <c r="Z330">
        <v>0</v>
      </c>
      <c r="AA330">
        <v>0</v>
      </c>
      <c r="AB330">
        <v>0</v>
      </c>
      <c r="AC330">
        <v>0</v>
      </c>
      <c r="AD330" t="s">
        <v>774</v>
      </c>
    </row>
    <row r="331" spans="1:30" x14ac:dyDescent="0.25">
      <c r="H331" t="s">
        <v>329</v>
      </c>
    </row>
    <row r="332" spans="1:30" x14ac:dyDescent="0.25">
      <c r="A332">
        <v>163</v>
      </c>
      <c r="B332">
        <v>2000</v>
      </c>
      <c r="C332" t="s">
        <v>775</v>
      </c>
      <c r="D332" t="s">
        <v>107</v>
      </c>
      <c r="E332" t="s">
        <v>384</v>
      </c>
      <c r="F332" t="s">
        <v>776</v>
      </c>
      <c r="G332" t="str">
        <f>"201511017783"</f>
        <v>201511017783</v>
      </c>
      <c r="H332" t="s">
        <v>777</v>
      </c>
      <c r="I332">
        <v>0</v>
      </c>
      <c r="J332">
        <v>0</v>
      </c>
      <c r="K332">
        <v>0</v>
      </c>
      <c r="L332">
        <v>200</v>
      </c>
      <c r="M332">
        <v>0</v>
      </c>
      <c r="N332">
        <v>70</v>
      </c>
      <c r="O332">
        <v>30</v>
      </c>
      <c r="P332">
        <v>0</v>
      </c>
      <c r="Q332">
        <v>0</v>
      </c>
      <c r="R332">
        <v>0</v>
      </c>
      <c r="S332">
        <v>0</v>
      </c>
      <c r="T332">
        <v>0</v>
      </c>
      <c r="U332">
        <v>0</v>
      </c>
      <c r="V332">
        <v>0</v>
      </c>
      <c r="W332">
        <v>0</v>
      </c>
      <c r="X332">
        <v>0</v>
      </c>
      <c r="Z332">
        <v>0</v>
      </c>
      <c r="AA332">
        <v>0</v>
      </c>
      <c r="AB332">
        <v>0</v>
      </c>
      <c r="AC332">
        <v>0</v>
      </c>
      <c r="AD332" t="s">
        <v>778</v>
      </c>
    </row>
    <row r="333" spans="1:30" x14ac:dyDescent="0.25">
      <c r="H333" t="s">
        <v>779</v>
      </c>
    </row>
    <row r="334" spans="1:30" x14ac:dyDescent="0.25">
      <c r="A334">
        <v>164</v>
      </c>
      <c r="B334">
        <v>1139</v>
      </c>
      <c r="C334" t="s">
        <v>780</v>
      </c>
      <c r="D334" t="s">
        <v>781</v>
      </c>
      <c r="E334" t="s">
        <v>70</v>
      </c>
      <c r="F334" t="s">
        <v>782</v>
      </c>
      <c r="G334" t="str">
        <f>"00023363"</f>
        <v>00023363</v>
      </c>
      <c r="H334" t="s">
        <v>575</v>
      </c>
      <c r="I334">
        <v>0</v>
      </c>
      <c r="J334">
        <v>0</v>
      </c>
      <c r="K334">
        <v>0</v>
      </c>
      <c r="L334">
        <v>0</v>
      </c>
      <c r="M334">
        <v>0</v>
      </c>
      <c r="N334">
        <v>30</v>
      </c>
      <c r="O334">
        <v>0</v>
      </c>
      <c r="P334">
        <v>0</v>
      </c>
      <c r="Q334">
        <v>0</v>
      </c>
      <c r="R334">
        <v>0</v>
      </c>
      <c r="S334">
        <v>0</v>
      </c>
      <c r="T334">
        <v>0</v>
      </c>
      <c r="U334">
        <v>0</v>
      </c>
      <c r="V334">
        <v>84</v>
      </c>
      <c r="W334">
        <v>588</v>
      </c>
      <c r="X334">
        <v>0</v>
      </c>
      <c r="Z334">
        <v>0</v>
      </c>
      <c r="AA334">
        <v>0</v>
      </c>
      <c r="AB334">
        <v>0</v>
      </c>
      <c r="AC334">
        <v>0</v>
      </c>
      <c r="AD334" t="s">
        <v>783</v>
      </c>
    </row>
    <row r="335" spans="1:30" x14ac:dyDescent="0.25">
      <c r="H335" t="s">
        <v>784</v>
      </c>
    </row>
    <row r="336" spans="1:30" x14ac:dyDescent="0.25">
      <c r="A336">
        <v>165</v>
      </c>
      <c r="B336">
        <v>1614</v>
      </c>
      <c r="C336" t="s">
        <v>785</v>
      </c>
      <c r="D336" t="s">
        <v>50</v>
      </c>
      <c r="E336" t="s">
        <v>257</v>
      </c>
      <c r="F336" t="s">
        <v>786</v>
      </c>
      <c r="G336" t="str">
        <f>"00279807"</f>
        <v>00279807</v>
      </c>
      <c r="H336" t="s">
        <v>128</v>
      </c>
      <c r="I336">
        <v>0</v>
      </c>
      <c r="J336">
        <v>0</v>
      </c>
      <c r="K336">
        <v>0</v>
      </c>
      <c r="L336">
        <v>0</v>
      </c>
      <c r="M336">
        <v>0</v>
      </c>
      <c r="N336">
        <v>0</v>
      </c>
      <c r="O336">
        <v>0</v>
      </c>
      <c r="P336">
        <v>0</v>
      </c>
      <c r="Q336">
        <v>0</v>
      </c>
      <c r="R336">
        <v>0</v>
      </c>
      <c r="S336">
        <v>0</v>
      </c>
      <c r="T336">
        <v>0</v>
      </c>
      <c r="U336">
        <v>0</v>
      </c>
      <c r="V336">
        <v>84</v>
      </c>
      <c r="W336">
        <v>588</v>
      </c>
      <c r="X336">
        <v>0</v>
      </c>
      <c r="Z336">
        <v>0</v>
      </c>
      <c r="AA336">
        <v>0</v>
      </c>
      <c r="AB336">
        <v>0</v>
      </c>
      <c r="AC336">
        <v>0</v>
      </c>
      <c r="AD336" t="s">
        <v>787</v>
      </c>
    </row>
    <row r="337" spans="1:30" x14ac:dyDescent="0.25">
      <c r="H337" t="s">
        <v>788</v>
      </c>
    </row>
    <row r="338" spans="1:30" x14ac:dyDescent="0.25">
      <c r="A338">
        <v>166</v>
      </c>
      <c r="B338">
        <v>64</v>
      </c>
      <c r="C338" t="s">
        <v>789</v>
      </c>
      <c r="D338" t="s">
        <v>99</v>
      </c>
      <c r="E338" t="s">
        <v>83</v>
      </c>
      <c r="F338" t="s">
        <v>790</v>
      </c>
      <c r="G338" t="str">
        <f>"00275807"</f>
        <v>00275807</v>
      </c>
      <c r="H338">
        <v>946</v>
      </c>
      <c r="I338">
        <v>150</v>
      </c>
      <c r="J338">
        <v>0</v>
      </c>
      <c r="K338">
        <v>0</v>
      </c>
      <c r="L338">
        <v>0</v>
      </c>
      <c r="M338">
        <v>100</v>
      </c>
      <c r="N338">
        <v>70</v>
      </c>
      <c r="O338">
        <v>0</v>
      </c>
      <c r="P338">
        <v>0</v>
      </c>
      <c r="Q338">
        <v>0</v>
      </c>
      <c r="R338">
        <v>0</v>
      </c>
      <c r="S338">
        <v>0</v>
      </c>
      <c r="T338">
        <v>0</v>
      </c>
      <c r="U338">
        <v>0</v>
      </c>
      <c r="V338">
        <v>8</v>
      </c>
      <c r="W338">
        <v>56</v>
      </c>
      <c r="X338">
        <v>0</v>
      </c>
      <c r="Z338">
        <v>0</v>
      </c>
      <c r="AA338">
        <v>0</v>
      </c>
      <c r="AB338">
        <v>0</v>
      </c>
      <c r="AC338">
        <v>0</v>
      </c>
      <c r="AD338">
        <v>1322</v>
      </c>
    </row>
    <row r="339" spans="1:30" x14ac:dyDescent="0.25">
      <c r="H339" t="s">
        <v>791</v>
      </c>
    </row>
    <row r="340" spans="1:30" x14ac:dyDescent="0.25">
      <c r="A340">
        <v>167</v>
      </c>
      <c r="B340">
        <v>1761</v>
      </c>
      <c r="C340" t="s">
        <v>792</v>
      </c>
      <c r="D340" t="s">
        <v>21</v>
      </c>
      <c r="E340" t="s">
        <v>83</v>
      </c>
      <c r="F340" t="s">
        <v>793</v>
      </c>
      <c r="G340" t="str">
        <f>"200908000279"</f>
        <v>200908000279</v>
      </c>
      <c r="H340">
        <v>704</v>
      </c>
      <c r="I340">
        <v>0</v>
      </c>
      <c r="J340">
        <v>0</v>
      </c>
      <c r="K340">
        <v>0</v>
      </c>
      <c r="L340">
        <v>0</v>
      </c>
      <c r="M340">
        <v>0</v>
      </c>
      <c r="N340">
        <v>30</v>
      </c>
      <c r="O340">
        <v>0</v>
      </c>
      <c r="P340">
        <v>0</v>
      </c>
      <c r="Q340">
        <v>0</v>
      </c>
      <c r="R340">
        <v>0</v>
      </c>
      <c r="S340">
        <v>0</v>
      </c>
      <c r="T340">
        <v>0</v>
      </c>
      <c r="U340">
        <v>0</v>
      </c>
      <c r="V340">
        <v>84</v>
      </c>
      <c r="W340">
        <v>588</v>
      </c>
      <c r="X340">
        <v>0</v>
      </c>
      <c r="Z340">
        <v>0</v>
      </c>
      <c r="AA340">
        <v>0</v>
      </c>
      <c r="AB340">
        <v>0</v>
      </c>
      <c r="AC340">
        <v>0</v>
      </c>
      <c r="AD340">
        <v>1322</v>
      </c>
    </row>
    <row r="341" spans="1:30" x14ac:dyDescent="0.25">
      <c r="H341" t="s">
        <v>134</v>
      </c>
    </row>
    <row r="342" spans="1:30" x14ac:dyDescent="0.25">
      <c r="A342">
        <v>168</v>
      </c>
      <c r="B342">
        <v>4850</v>
      </c>
      <c r="C342" t="s">
        <v>794</v>
      </c>
      <c r="D342" t="s">
        <v>236</v>
      </c>
      <c r="E342" t="s">
        <v>178</v>
      </c>
      <c r="F342" t="s">
        <v>795</v>
      </c>
      <c r="G342" t="str">
        <f>"00315618"</f>
        <v>00315618</v>
      </c>
      <c r="H342">
        <v>704</v>
      </c>
      <c r="I342">
        <v>0</v>
      </c>
      <c r="J342">
        <v>0</v>
      </c>
      <c r="K342">
        <v>0</v>
      </c>
      <c r="L342">
        <v>0</v>
      </c>
      <c r="M342">
        <v>0</v>
      </c>
      <c r="N342">
        <v>30</v>
      </c>
      <c r="O342">
        <v>0</v>
      </c>
      <c r="P342">
        <v>0</v>
      </c>
      <c r="Q342">
        <v>0</v>
      </c>
      <c r="R342">
        <v>0</v>
      </c>
      <c r="S342">
        <v>0</v>
      </c>
      <c r="T342">
        <v>0</v>
      </c>
      <c r="U342">
        <v>0</v>
      </c>
      <c r="V342">
        <v>84</v>
      </c>
      <c r="W342">
        <v>588</v>
      </c>
      <c r="X342">
        <v>0</v>
      </c>
      <c r="Z342">
        <v>0</v>
      </c>
      <c r="AA342">
        <v>0</v>
      </c>
      <c r="AB342">
        <v>0</v>
      </c>
      <c r="AC342">
        <v>0</v>
      </c>
      <c r="AD342">
        <v>1322</v>
      </c>
    </row>
    <row r="343" spans="1:30" x14ac:dyDescent="0.25">
      <c r="H343" t="s">
        <v>796</v>
      </c>
    </row>
    <row r="344" spans="1:30" x14ac:dyDescent="0.25">
      <c r="A344">
        <v>169</v>
      </c>
      <c r="B344">
        <v>2259</v>
      </c>
      <c r="C344" t="s">
        <v>515</v>
      </c>
      <c r="D344" t="s">
        <v>797</v>
      </c>
      <c r="E344" t="s">
        <v>165</v>
      </c>
      <c r="F344" t="s">
        <v>798</v>
      </c>
      <c r="G344" t="str">
        <f>"201412004024"</f>
        <v>201412004024</v>
      </c>
      <c r="H344" t="s">
        <v>799</v>
      </c>
      <c r="I344">
        <v>150</v>
      </c>
      <c r="J344">
        <v>0</v>
      </c>
      <c r="K344">
        <v>0</v>
      </c>
      <c r="L344">
        <v>200</v>
      </c>
      <c r="M344">
        <v>0</v>
      </c>
      <c r="N344">
        <v>70</v>
      </c>
      <c r="O344">
        <v>30</v>
      </c>
      <c r="P344">
        <v>0</v>
      </c>
      <c r="Q344">
        <v>0</v>
      </c>
      <c r="R344">
        <v>0</v>
      </c>
      <c r="S344">
        <v>0</v>
      </c>
      <c r="T344">
        <v>0</v>
      </c>
      <c r="U344">
        <v>0</v>
      </c>
      <c r="V344">
        <v>0</v>
      </c>
      <c r="W344">
        <v>0</v>
      </c>
      <c r="X344">
        <v>0</v>
      </c>
      <c r="Z344">
        <v>0</v>
      </c>
      <c r="AA344">
        <v>0</v>
      </c>
      <c r="AB344">
        <v>0</v>
      </c>
      <c r="AC344">
        <v>0</v>
      </c>
      <c r="AD344" t="s">
        <v>800</v>
      </c>
    </row>
    <row r="345" spans="1:30" x14ac:dyDescent="0.25">
      <c r="H345" t="s">
        <v>801</v>
      </c>
    </row>
    <row r="346" spans="1:30" x14ac:dyDescent="0.25">
      <c r="A346">
        <v>170</v>
      </c>
      <c r="B346">
        <v>6153</v>
      </c>
      <c r="C346" t="s">
        <v>802</v>
      </c>
      <c r="D346" t="s">
        <v>803</v>
      </c>
      <c r="E346" t="s">
        <v>569</v>
      </c>
      <c r="F346" t="s">
        <v>804</v>
      </c>
      <c r="G346" t="str">
        <f>"00337875"</f>
        <v>00337875</v>
      </c>
      <c r="H346" t="s">
        <v>805</v>
      </c>
      <c r="I346">
        <v>0</v>
      </c>
      <c r="J346">
        <v>0</v>
      </c>
      <c r="K346">
        <v>0</v>
      </c>
      <c r="L346">
        <v>200</v>
      </c>
      <c r="M346">
        <v>0</v>
      </c>
      <c r="N346">
        <v>30</v>
      </c>
      <c r="O346">
        <v>0</v>
      </c>
      <c r="P346">
        <v>0</v>
      </c>
      <c r="Q346">
        <v>0</v>
      </c>
      <c r="R346">
        <v>0</v>
      </c>
      <c r="S346">
        <v>0</v>
      </c>
      <c r="T346">
        <v>0</v>
      </c>
      <c r="U346">
        <v>0</v>
      </c>
      <c r="V346">
        <v>46</v>
      </c>
      <c r="W346">
        <v>322</v>
      </c>
      <c r="X346">
        <v>0</v>
      </c>
      <c r="Z346">
        <v>0</v>
      </c>
      <c r="AA346">
        <v>0</v>
      </c>
      <c r="AB346">
        <v>5</v>
      </c>
      <c r="AC346">
        <v>85</v>
      </c>
      <c r="AD346" t="s">
        <v>806</v>
      </c>
    </row>
    <row r="347" spans="1:30" x14ac:dyDescent="0.25">
      <c r="H347" t="s">
        <v>340</v>
      </c>
    </row>
    <row r="348" spans="1:30" x14ac:dyDescent="0.25">
      <c r="A348">
        <v>171</v>
      </c>
      <c r="B348">
        <v>1759</v>
      </c>
      <c r="C348" t="s">
        <v>807</v>
      </c>
      <c r="D348" t="s">
        <v>126</v>
      </c>
      <c r="E348" t="s">
        <v>808</v>
      </c>
      <c r="F348" t="s">
        <v>809</v>
      </c>
      <c r="G348" t="str">
        <f>"00313335"</f>
        <v>00313335</v>
      </c>
      <c r="H348" t="s">
        <v>221</v>
      </c>
      <c r="I348">
        <v>0</v>
      </c>
      <c r="J348">
        <v>0</v>
      </c>
      <c r="K348">
        <v>0</v>
      </c>
      <c r="L348">
        <v>0</v>
      </c>
      <c r="M348">
        <v>0</v>
      </c>
      <c r="N348">
        <v>30</v>
      </c>
      <c r="O348">
        <v>0</v>
      </c>
      <c r="P348">
        <v>0</v>
      </c>
      <c r="Q348">
        <v>0</v>
      </c>
      <c r="R348">
        <v>0</v>
      </c>
      <c r="S348">
        <v>0</v>
      </c>
      <c r="T348">
        <v>0</v>
      </c>
      <c r="U348">
        <v>0</v>
      </c>
      <c r="V348">
        <v>75</v>
      </c>
      <c r="W348">
        <v>525</v>
      </c>
      <c r="X348">
        <v>0</v>
      </c>
      <c r="Z348">
        <v>0</v>
      </c>
      <c r="AA348">
        <v>0</v>
      </c>
      <c r="AB348">
        <v>0</v>
      </c>
      <c r="AC348">
        <v>0</v>
      </c>
      <c r="AD348" t="s">
        <v>810</v>
      </c>
    </row>
    <row r="349" spans="1:30" x14ac:dyDescent="0.25">
      <c r="H349" t="s">
        <v>329</v>
      </c>
    </row>
    <row r="350" spans="1:30" x14ac:dyDescent="0.25">
      <c r="A350">
        <v>172</v>
      </c>
      <c r="B350">
        <v>4911</v>
      </c>
      <c r="C350" t="s">
        <v>811</v>
      </c>
      <c r="D350" t="s">
        <v>812</v>
      </c>
      <c r="E350" t="s">
        <v>257</v>
      </c>
      <c r="F350" t="s">
        <v>813</v>
      </c>
      <c r="G350" t="str">
        <f>"201601000502"</f>
        <v>201601000502</v>
      </c>
      <c r="H350" t="s">
        <v>561</v>
      </c>
      <c r="I350">
        <v>0</v>
      </c>
      <c r="J350">
        <v>0</v>
      </c>
      <c r="K350">
        <v>0</v>
      </c>
      <c r="L350">
        <v>200</v>
      </c>
      <c r="M350">
        <v>0</v>
      </c>
      <c r="N350">
        <v>30</v>
      </c>
      <c r="O350">
        <v>0</v>
      </c>
      <c r="P350">
        <v>0</v>
      </c>
      <c r="Q350">
        <v>0</v>
      </c>
      <c r="R350">
        <v>0</v>
      </c>
      <c r="S350">
        <v>0</v>
      </c>
      <c r="T350">
        <v>0</v>
      </c>
      <c r="U350">
        <v>0</v>
      </c>
      <c r="V350">
        <v>0</v>
      </c>
      <c r="W350">
        <v>0</v>
      </c>
      <c r="X350">
        <v>0</v>
      </c>
      <c r="Z350">
        <v>0</v>
      </c>
      <c r="AA350">
        <v>0</v>
      </c>
      <c r="AB350">
        <v>21</v>
      </c>
      <c r="AC350">
        <v>357</v>
      </c>
      <c r="AD350" t="s">
        <v>814</v>
      </c>
    </row>
    <row r="351" spans="1:30" x14ac:dyDescent="0.25">
      <c r="H351" t="s">
        <v>815</v>
      </c>
    </row>
    <row r="352" spans="1:30" x14ac:dyDescent="0.25">
      <c r="A352">
        <v>173</v>
      </c>
      <c r="B352">
        <v>217</v>
      </c>
      <c r="C352" t="s">
        <v>816</v>
      </c>
      <c r="D352" t="s">
        <v>15</v>
      </c>
      <c r="E352" t="s">
        <v>106</v>
      </c>
      <c r="F352" t="s">
        <v>817</v>
      </c>
      <c r="G352" t="str">
        <f>"200801006981"</f>
        <v>200801006981</v>
      </c>
      <c r="H352" t="s">
        <v>818</v>
      </c>
      <c r="I352">
        <v>0</v>
      </c>
      <c r="J352">
        <v>0</v>
      </c>
      <c r="K352">
        <v>0</v>
      </c>
      <c r="L352">
        <v>0</v>
      </c>
      <c r="M352">
        <v>0</v>
      </c>
      <c r="N352">
        <v>70</v>
      </c>
      <c r="O352">
        <v>0</v>
      </c>
      <c r="P352">
        <v>0</v>
      </c>
      <c r="Q352">
        <v>0</v>
      </c>
      <c r="R352">
        <v>0</v>
      </c>
      <c r="S352">
        <v>0</v>
      </c>
      <c r="T352">
        <v>0</v>
      </c>
      <c r="U352">
        <v>0</v>
      </c>
      <c r="V352">
        <v>60</v>
      </c>
      <c r="W352">
        <v>420</v>
      </c>
      <c r="X352">
        <v>0</v>
      </c>
      <c r="Z352">
        <v>0</v>
      </c>
      <c r="AA352">
        <v>0</v>
      </c>
      <c r="AB352">
        <v>0</v>
      </c>
      <c r="AC352">
        <v>0</v>
      </c>
      <c r="AD352" t="s">
        <v>819</v>
      </c>
    </row>
    <row r="353" spans="1:30" x14ac:dyDescent="0.25">
      <c r="H353" t="s">
        <v>820</v>
      </c>
    </row>
    <row r="354" spans="1:30" x14ac:dyDescent="0.25">
      <c r="A354">
        <v>174</v>
      </c>
      <c r="B354">
        <v>4714</v>
      </c>
      <c r="C354" t="s">
        <v>821</v>
      </c>
      <c r="D354" t="s">
        <v>822</v>
      </c>
      <c r="E354" t="s">
        <v>823</v>
      </c>
      <c r="F354" t="s">
        <v>824</v>
      </c>
      <c r="G354" t="str">
        <f>"00175693"</f>
        <v>00175693</v>
      </c>
      <c r="H354" t="s">
        <v>825</v>
      </c>
      <c r="I354">
        <v>0</v>
      </c>
      <c r="J354">
        <v>0</v>
      </c>
      <c r="K354">
        <v>0</v>
      </c>
      <c r="L354">
        <v>0</v>
      </c>
      <c r="M354">
        <v>0</v>
      </c>
      <c r="N354">
        <v>0</v>
      </c>
      <c r="O354">
        <v>0</v>
      </c>
      <c r="P354">
        <v>0</v>
      </c>
      <c r="Q354">
        <v>0</v>
      </c>
      <c r="R354">
        <v>0</v>
      </c>
      <c r="S354">
        <v>0</v>
      </c>
      <c r="T354">
        <v>0</v>
      </c>
      <c r="U354">
        <v>0</v>
      </c>
      <c r="V354">
        <v>31</v>
      </c>
      <c r="W354">
        <v>217</v>
      </c>
      <c r="X354">
        <v>0</v>
      </c>
      <c r="Z354">
        <v>0</v>
      </c>
      <c r="AA354">
        <v>0</v>
      </c>
      <c r="AB354">
        <v>24</v>
      </c>
      <c r="AC354">
        <v>408</v>
      </c>
      <c r="AD354" t="s">
        <v>826</v>
      </c>
    </row>
    <row r="355" spans="1:30" x14ac:dyDescent="0.25">
      <c r="H355" t="s">
        <v>329</v>
      </c>
    </row>
    <row r="356" spans="1:30" x14ac:dyDescent="0.25">
      <c r="A356">
        <v>175</v>
      </c>
      <c r="B356">
        <v>3005</v>
      </c>
      <c r="C356" t="s">
        <v>827</v>
      </c>
      <c r="D356" t="s">
        <v>828</v>
      </c>
      <c r="E356" t="s">
        <v>107</v>
      </c>
      <c r="F356" t="s">
        <v>829</v>
      </c>
      <c r="G356" t="str">
        <f>"201510003818"</f>
        <v>201510003818</v>
      </c>
      <c r="H356" t="s">
        <v>830</v>
      </c>
      <c r="I356">
        <v>0</v>
      </c>
      <c r="J356">
        <v>0</v>
      </c>
      <c r="K356">
        <v>0</v>
      </c>
      <c r="L356">
        <v>200</v>
      </c>
      <c r="M356">
        <v>0</v>
      </c>
      <c r="N356">
        <v>70</v>
      </c>
      <c r="O356">
        <v>0</v>
      </c>
      <c r="P356">
        <v>0</v>
      </c>
      <c r="Q356">
        <v>0</v>
      </c>
      <c r="R356">
        <v>0</v>
      </c>
      <c r="S356">
        <v>0</v>
      </c>
      <c r="T356">
        <v>0</v>
      </c>
      <c r="U356">
        <v>0</v>
      </c>
      <c r="V356">
        <v>32</v>
      </c>
      <c r="W356">
        <v>224</v>
      </c>
      <c r="X356">
        <v>0</v>
      </c>
      <c r="Z356">
        <v>2</v>
      </c>
      <c r="AA356">
        <v>0</v>
      </c>
      <c r="AB356">
        <v>0</v>
      </c>
      <c r="AC356">
        <v>0</v>
      </c>
      <c r="AD356" t="s">
        <v>831</v>
      </c>
    </row>
    <row r="357" spans="1:30" x14ac:dyDescent="0.25">
      <c r="H357" t="s">
        <v>832</v>
      </c>
    </row>
    <row r="358" spans="1:30" x14ac:dyDescent="0.25">
      <c r="A358">
        <v>176</v>
      </c>
      <c r="B358">
        <v>3436</v>
      </c>
      <c r="C358" t="s">
        <v>833</v>
      </c>
      <c r="D358" t="s">
        <v>834</v>
      </c>
      <c r="E358" t="s">
        <v>28</v>
      </c>
      <c r="F358" t="s">
        <v>835</v>
      </c>
      <c r="G358" t="str">
        <f>"00369460"</f>
        <v>00369460</v>
      </c>
      <c r="H358">
        <v>726</v>
      </c>
      <c r="I358">
        <v>0</v>
      </c>
      <c r="J358">
        <v>0</v>
      </c>
      <c r="K358">
        <v>0</v>
      </c>
      <c r="L358">
        <v>0</v>
      </c>
      <c r="M358">
        <v>0</v>
      </c>
      <c r="N358">
        <v>0</v>
      </c>
      <c r="O358">
        <v>0</v>
      </c>
      <c r="P358">
        <v>0</v>
      </c>
      <c r="Q358">
        <v>0</v>
      </c>
      <c r="R358">
        <v>0</v>
      </c>
      <c r="S358">
        <v>0</v>
      </c>
      <c r="T358">
        <v>0</v>
      </c>
      <c r="U358">
        <v>0</v>
      </c>
      <c r="V358">
        <v>84</v>
      </c>
      <c r="W358">
        <v>588</v>
      </c>
      <c r="X358">
        <v>0</v>
      </c>
      <c r="Z358">
        <v>0</v>
      </c>
      <c r="AA358">
        <v>0</v>
      </c>
      <c r="AB358">
        <v>0</v>
      </c>
      <c r="AC358">
        <v>0</v>
      </c>
      <c r="AD358">
        <v>1314</v>
      </c>
    </row>
    <row r="359" spans="1:30" x14ac:dyDescent="0.25">
      <c r="H359">
        <v>1266</v>
      </c>
    </row>
    <row r="360" spans="1:30" x14ac:dyDescent="0.25">
      <c r="A360">
        <v>177</v>
      </c>
      <c r="B360">
        <v>4710</v>
      </c>
      <c r="C360" t="s">
        <v>836</v>
      </c>
      <c r="D360" t="s">
        <v>38</v>
      </c>
      <c r="E360" t="s">
        <v>50</v>
      </c>
      <c r="F360" t="s">
        <v>837</v>
      </c>
      <c r="G360" t="str">
        <f>"00356520"</f>
        <v>00356520</v>
      </c>
      <c r="H360">
        <v>726</v>
      </c>
      <c r="I360">
        <v>0</v>
      </c>
      <c r="J360">
        <v>0</v>
      </c>
      <c r="K360">
        <v>0</v>
      </c>
      <c r="L360">
        <v>0</v>
      </c>
      <c r="M360">
        <v>0</v>
      </c>
      <c r="N360">
        <v>0</v>
      </c>
      <c r="O360">
        <v>0</v>
      </c>
      <c r="P360">
        <v>0</v>
      </c>
      <c r="Q360">
        <v>0</v>
      </c>
      <c r="R360">
        <v>0</v>
      </c>
      <c r="S360">
        <v>0</v>
      </c>
      <c r="T360">
        <v>0</v>
      </c>
      <c r="U360">
        <v>0</v>
      </c>
      <c r="V360">
        <v>84</v>
      </c>
      <c r="W360">
        <v>588</v>
      </c>
      <c r="X360">
        <v>0</v>
      </c>
      <c r="Z360">
        <v>0</v>
      </c>
      <c r="AA360">
        <v>0</v>
      </c>
      <c r="AB360">
        <v>0</v>
      </c>
      <c r="AC360">
        <v>0</v>
      </c>
      <c r="AD360">
        <v>1314</v>
      </c>
    </row>
    <row r="361" spans="1:30" x14ac:dyDescent="0.25">
      <c r="H361" t="s">
        <v>207</v>
      </c>
    </row>
    <row r="362" spans="1:30" x14ac:dyDescent="0.25">
      <c r="A362">
        <v>178</v>
      </c>
      <c r="B362">
        <v>2198</v>
      </c>
      <c r="C362" t="s">
        <v>838</v>
      </c>
      <c r="D362" t="s">
        <v>839</v>
      </c>
      <c r="E362" t="s">
        <v>478</v>
      </c>
      <c r="F362" t="s">
        <v>840</v>
      </c>
      <c r="G362" t="str">
        <f>"00319676"</f>
        <v>00319676</v>
      </c>
      <c r="H362" t="s">
        <v>841</v>
      </c>
      <c r="I362">
        <v>0</v>
      </c>
      <c r="J362">
        <v>0</v>
      </c>
      <c r="K362">
        <v>0</v>
      </c>
      <c r="L362">
        <v>0</v>
      </c>
      <c r="M362">
        <v>0</v>
      </c>
      <c r="N362">
        <v>0</v>
      </c>
      <c r="O362">
        <v>0</v>
      </c>
      <c r="P362">
        <v>0</v>
      </c>
      <c r="Q362">
        <v>0</v>
      </c>
      <c r="R362">
        <v>0</v>
      </c>
      <c r="S362">
        <v>0</v>
      </c>
      <c r="T362">
        <v>0</v>
      </c>
      <c r="U362">
        <v>0</v>
      </c>
      <c r="V362">
        <v>74</v>
      </c>
      <c r="W362">
        <v>518</v>
      </c>
      <c r="X362">
        <v>0</v>
      </c>
      <c r="Z362">
        <v>0</v>
      </c>
      <c r="AA362">
        <v>0</v>
      </c>
      <c r="AB362">
        <v>0</v>
      </c>
      <c r="AC362">
        <v>0</v>
      </c>
      <c r="AD362" t="s">
        <v>842</v>
      </c>
    </row>
    <row r="363" spans="1:30" x14ac:dyDescent="0.25">
      <c r="H363" t="s">
        <v>843</v>
      </c>
    </row>
    <row r="364" spans="1:30" x14ac:dyDescent="0.25">
      <c r="A364">
        <v>179</v>
      </c>
      <c r="B364">
        <v>466</v>
      </c>
      <c r="C364" t="s">
        <v>844</v>
      </c>
      <c r="D364" t="s">
        <v>845</v>
      </c>
      <c r="E364" t="s">
        <v>846</v>
      </c>
      <c r="F364" t="s">
        <v>847</v>
      </c>
      <c r="G364" t="str">
        <f>"00006031"</f>
        <v>00006031</v>
      </c>
      <c r="H364" t="s">
        <v>848</v>
      </c>
      <c r="I364">
        <v>150</v>
      </c>
      <c r="J364">
        <v>0</v>
      </c>
      <c r="K364">
        <v>0</v>
      </c>
      <c r="L364">
        <v>0</v>
      </c>
      <c r="M364">
        <v>0</v>
      </c>
      <c r="N364">
        <v>30</v>
      </c>
      <c r="O364">
        <v>0</v>
      </c>
      <c r="P364">
        <v>0</v>
      </c>
      <c r="Q364">
        <v>0</v>
      </c>
      <c r="R364">
        <v>0</v>
      </c>
      <c r="S364">
        <v>0</v>
      </c>
      <c r="T364">
        <v>0</v>
      </c>
      <c r="U364">
        <v>0</v>
      </c>
      <c r="V364">
        <v>54</v>
      </c>
      <c r="W364">
        <v>378</v>
      </c>
      <c r="X364">
        <v>0</v>
      </c>
      <c r="Z364">
        <v>0</v>
      </c>
      <c r="AA364">
        <v>0</v>
      </c>
      <c r="AB364">
        <v>0</v>
      </c>
      <c r="AC364">
        <v>0</v>
      </c>
      <c r="AD364" t="s">
        <v>849</v>
      </c>
    </row>
    <row r="365" spans="1:30" x14ac:dyDescent="0.25">
      <c r="H365" t="s">
        <v>850</v>
      </c>
    </row>
    <row r="366" spans="1:30" x14ac:dyDescent="0.25">
      <c r="A366">
        <v>180</v>
      </c>
      <c r="B366">
        <v>3439</v>
      </c>
      <c r="C366" t="s">
        <v>851</v>
      </c>
      <c r="D366" t="s">
        <v>852</v>
      </c>
      <c r="E366" t="s">
        <v>853</v>
      </c>
      <c r="F366" t="s">
        <v>854</v>
      </c>
      <c r="G366" t="str">
        <f>"00207947"</f>
        <v>00207947</v>
      </c>
      <c r="H366">
        <v>748</v>
      </c>
      <c r="I366">
        <v>0</v>
      </c>
      <c r="J366">
        <v>0</v>
      </c>
      <c r="K366">
        <v>0</v>
      </c>
      <c r="L366">
        <v>0</v>
      </c>
      <c r="M366">
        <v>0</v>
      </c>
      <c r="N366">
        <v>0</v>
      </c>
      <c r="O366">
        <v>0</v>
      </c>
      <c r="P366">
        <v>0</v>
      </c>
      <c r="Q366">
        <v>0</v>
      </c>
      <c r="R366">
        <v>0</v>
      </c>
      <c r="S366">
        <v>0</v>
      </c>
      <c r="T366">
        <v>0</v>
      </c>
      <c r="U366">
        <v>0</v>
      </c>
      <c r="V366">
        <v>61</v>
      </c>
      <c r="W366">
        <v>427</v>
      </c>
      <c r="X366">
        <v>0</v>
      </c>
      <c r="Z366">
        <v>0</v>
      </c>
      <c r="AA366">
        <v>0</v>
      </c>
      <c r="AB366">
        <v>8</v>
      </c>
      <c r="AC366">
        <v>136</v>
      </c>
      <c r="AD366">
        <v>1311</v>
      </c>
    </row>
    <row r="367" spans="1:30" x14ac:dyDescent="0.25">
      <c r="H367" t="s">
        <v>855</v>
      </c>
    </row>
    <row r="368" spans="1:30" x14ac:dyDescent="0.25">
      <c r="A368">
        <v>181</v>
      </c>
      <c r="B368">
        <v>4953</v>
      </c>
      <c r="C368" t="s">
        <v>856</v>
      </c>
      <c r="D368" t="s">
        <v>857</v>
      </c>
      <c r="E368" t="s">
        <v>70</v>
      </c>
      <c r="F368" t="s">
        <v>858</v>
      </c>
      <c r="G368" t="str">
        <f>"00367387"</f>
        <v>00367387</v>
      </c>
      <c r="H368">
        <v>693</v>
      </c>
      <c r="I368">
        <v>0</v>
      </c>
      <c r="J368">
        <v>0</v>
      </c>
      <c r="K368">
        <v>0</v>
      </c>
      <c r="L368">
        <v>0</v>
      </c>
      <c r="M368">
        <v>0</v>
      </c>
      <c r="N368">
        <v>30</v>
      </c>
      <c r="O368">
        <v>0</v>
      </c>
      <c r="P368">
        <v>0</v>
      </c>
      <c r="Q368">
        <v>0</v>
      </c>
      <c r="R368">
        <v>0</v>
      </c>
      <c r="S368">
        <v>0</v>
      </c>
      <c r="T368">
        <v>0</v>
      </c>
      <c r="U368">
        <v>0</v>
      </c>
      <c r="V368">
        <v>84</v>
      </c>
      <c r="W368">
        <v>588</v>
      </c>
      <c r="X368">
        <v>0</v>
      </c>
      <c r="Z368">
        <v>0</v>
      </c>
      <c r="AA368">
        <v>0</v>
      </c>
      <c r="AB368">
        <v>0</v>
      </c>
      <c r="AC368">
        <v>0</v>
      </c>
      <c r="AD368">
        <v>1311</v>
      </c>
    </row>
    <row r="369" spans="1:30" x14ac:dyDescent="0.25">
      <c r="H369" t="s">
        <v>859</v>
      </c>
    </row>
    <row r="370" spans="1:30" x14ac:dyDescent="0.25">
      <c r="A370">
        <v>182</v>
      </c>
      <c r="B370">
        <v>5469</v>
      </c>
      <c r="C370" t="s">
        <v>860</v>
      </c>
      <c r="D370" t="s">
        <v>861</v>
      </c>
      <c r="E370" t="s">
        <v>327</v>
      </c>
      <c r="F370" t="s">
        <v>862</v>
      </c>
      <c r="G370" t="str">
        <f>"00305212"</f>
        <v>00305212</v>
      </c>
      <c r="H370" t="s">
        <v>211</v>
      </c>
      <c r="I370">
        <v>0</v>
      </c>
      <c r="J370">
        <v>0</v>
      </c>
      <c r="K370">
        <v>0</v>
      </c>
      <c r="L370">
        <v>0</v>
      </c>
      <c r="M370">
        <v>0</v>
      </c>
      <c r="N370">
        <v>0</v>
      </c>
      <c r="O370">
        <v>0</v>
      </c>
      <c r="P370">
        <v>0</v>
      </c>
      <c r="Q370">
        <v>0</v>
      </c>
      <c r="R370">
        <v>0</v>
      </c>
      <c r="S370">
        <v>0</v>
      </c>
      <c r="T370">
        <v>0</v>
      </c>
      <c r="U370">
        <v>0</v>
      </c>
      <c r="V370">
        <v>84</v>
      </c>
      <c r="W370">
        <v>588</v>
      </c>
      <c r="X370">
        <v>0</v>
      </c>
      <c r="Z370">
        <v>0</v>
      </c>
      <c r="AA370">
        <v>0</v>
      </c>
      <c r="AB370">
        <v>0</v>
      </c>
      <c r="AC370">
        <v>0</v>
      </c>
      <c r="AD370" t="s">
        <v>863</v>
      </c>
    </row>
    <row r="371" spans="1:30" x14ac:dyDescent="0.25">
      <c r="H371" t="s">
        <v>864</v>
      </c>
    </row>
    <row r="372" spans="1:30" x14ac:dyDescent="0.25">
      <c r="A372">
        <v>183</v>
      </c>
      <c r="B372">
        <v>4634</v>
      </c>
      <c r="C372" t="s">
        <v>865</v>
      </c>
      <c r="D372" t="s">
        <v>38</v>
      </c>
      <c r="E372" t="s">
        <v>15</v>
      </c>
      <c r="F372" t="s">
        <v>866</v>
      </c>
      <c r="G372" t="str">
        <f>"201412003909"</f>
        <v>201412003909</v>
      </c>
      <c r="H372">
        <v>649</v>
      </c>
      <c r="I372">
        <v>0</v>
      </c>
      <c r="J372">
        <v>0</v>
      </c>
      <c r="K372">
        <v>0</v>
      </c>
      <c r="L372">
        <v>0</v>
      </c>
      <c r="M372">
        <v>100</v>
      </c>
      <c r="N372">
        <v>70</v>
      </c>
      <c r="O372">
        <v>0</v>
      </c>
      <c r="P372">
        <v>0</v>
      </c>
      <c r="Q372">
        <v>0</v>
      </c>
      <c r="R372">
        <v>0</v>
      </c>
      <c r="S372">
        <v>0</v>
      </c>
      <c r="T372">
        <v>0</v>
      </c>
      <c r="U372">
        <v>0</v>
      </c>
      <c r="V372">
        <v>58</v>
      </c>
      <c r="W372">
        <v>406</v>
      </c>
      <c r="X372">
        <v>0</v>
      </c>
      <c r="Z372">
        <v>1</v>
      </c>
      <c r="AA372">
        <v>0</v>
      </c>
      <c r="AB372">
        <v>5</v>
      </c>
      <c r="AC372">
        <v>85</v>
      </c>
      <c r="AD372">
        <v>1310</v>
      </c>
    </row>
    <row r="373" spans="1:30" x14ac:dyDescent="0.25">
      <c r="H373" t="s">
        <v>867</v>
      </c>
    </row>
    <row r="374" spans="1:30" x14ac:dyDescent="0.25">
      <c r="A374">
        <v>184</v>
      </c>
      <c r="B374">
        <v>1538</v>
      </c>
      <c r="C374" t="s">
        <v>868</v>
      </c>
      <c r="D374" t="s">
        <v>869</v>
      </c>
      <c r="E374" t="s">
        <v>165</v>
      </c>
      <c r="F374" t="s">
        <v>870</v>
      </c>
      <c r="G374" t="str">
        <f>"201410008139"</f>
        <v>201410008139</v>
      </c>
      <c r="H374" t="s">
        <v>871</v>
      </c>
      <c r="I374">
        <v>0</v>
      </c>
      <c r="J374">
        <v>0</v>
      </c>
      <c r="K374">
        <v>0</v>
      </c>
      <c r="L374">
        <v>200</v>
      </c>
      <c r="M374">
        <v>0</v>
      </c>
      <c r="N374">
        <v>30</v>
      </c>
      <c r="O374">
        <v>0</v>
      </c>
      <c r="P374">
        <v>0</v>
      </c>
      <c r="Q374">
        <v>0</v>
      </c>
      <c r="R374">
        <v>0</v>
      </c>
      <c r="S374">
        <v>0</v>
      </c>
      <c r="T374">
        <v>0</v>
      </c>
      <c r="U374">
        <v>0</v>
      </c>
      <c r="V374">
        <v>44</v>
      </c>
      <c r="W374">
        <v>308</v>
      </c>
      <c r="X374">
        <v>0</v>
      </c>
      <c r="Z374">
        <v>0</v>
      </c>
      <c r="AA374">
        <v>0</v>
      </c>
      <c r="AB374">
        <v>0</v>
      </c>
      <c r="AC374">
        <v>0</v>
      </c>
      <c r="AD374" t="s">
        <v>872</v>
      </c>
    </row>
    <row r="375" spans="1:30" x14ac:dyDescent="0.25">
      <c r="H375" t="s">
        <v>873</v>
      </c>
    </row>
    <row r="376" spans="1:30" x14ac:dyDescent="0.25">
      <c r="A376">
        <v>185</v>
      </c>
      <c r="B376">
        <v>3011</v>
      </c>
      <c r="C376" t="s">
        <v>874</v>
      </c>
      <c r="D376" t="s">
        <v>875</v>
      </c>
      <c r="E376" t="s">
        <v>257</v>
      </c>
      <c r="F376" t="s">
        <v>876</v>
      </c>
      <c r="G376" t="str">
        <f>"00195827"</f>
        <v>00195827</v>
      </c>
      <c r="H376" t="s">
        <v>877</v>
      </c>
      <c r="I376">
        <v>0</v>
      </c>
      <c r="J376">
        <v>0</v>
      </c>
      <c r="K376">
        <v>0</v>
      </c>
      <c r="L376">
        <v>0</v>
      </c>
      <c r="M376">
        <v>0</v>
      </c>
      <c r="N376">
        <v>30</v>
      </c>
      <c r="O376">
        <v>0</v>
      </c>
      <c r="P376">
        <v>0</v>
      </c>
      <c r="Q376">
        <v>0</v>
      </c>
      <c r="R376">
        <v>0</v>
      </c>
      <c r="S376">
        <v>0</v>
      </c>
      <c r="T376">
        <v>0</v>
      </c>
      <c r="U376">
        <v>0</v>
      </c>
      <c r="V376">
        <v>82</v>
      </c>
      <c r="W376">
        <v>574</v>
      </c>
      <c r="X376">
        <v>0</v>
      </c>
      <c r="Z376">
        <v>0</v>
      </c>
      <c r="AA376">
        <v>0</v>
      </c>
      <c r="AB376">
        <v>0</v>
      </c>
      <c r="AC376">
        <v>0</v>
      </c>
      <c r="AD376" t="s">
        <v>872</v>
      </c>
    </row>
    <row r="377" spans="1:30" x14ac:dyDescent="0.25">
      <c r="H377" t="s">
        <v>878</v>
      </c>
    </row>
    <row r="378" spans="1:30" x14ac:dyDescent="0.25">
      <c r="A378">
        <v>186</v>
      </c>
      <c r="B378">
        <v>4097</v>
      </c>
      <c r="C378" t="s">
        <v>879</v>
      </c>
      <c r="D378" t="s">
        <v>15</v>
      </c>
      <c r="E378" t="s">
        <v>32</v>
      </c>
      <c r="F378" t="s">
        <v>880</v>
      </c>
      <c r="G378" t="str">
        <f>"00340187"</f>
        <v>00340187</v>
      </c>
      <c r="H378">
        <v>715</v>
      </c>
      <c r="I378">
        <v>0</v>
      </c>
      <c r="J378">
        <v>0</v>
      </c>
      <c r="K378">
        <v>0</v>
      </c>
      <c r="L378">
        <v>0</v>
      </c>
      <c r="M378">
        <v>0</v>
      </c>
      <c r="N378">
        <v>0</v>
      </c>
      <c r="O378">
        <v>0</v>
      </c>
      <c r="P378">
        <v>0</v>
      </c>
      <c r="Q378">
        <v>0</v>
      </c>
      <c r="R378">
        <v>0</v>
      </c>
      <c r="S378">
        <v>0</v>
      </c>
      <c r="T378">
        <v>0</v>
      </c>
      <c r="U378">
        <v>0</v>
      </c>
      <c r="V378">
        <v>84</v>
      </c>
      <c r="W378">
        <v>588</v>
      </c>
      <c r="X378">
        <v>0</v>
      </c>
      <c r="Z378">
        <v>1</v>
      </c>
      <c r="AA378">
        <v>0</v>
      </c>
      <c r="AB378">
        <v>0</v>
      </c>
      <c r="AC378">
        <v>0</v>
      </c>
      <c r="AD378">
        <v>1303</v>
      </c>
    </row>
    <row r="379" spans="1:30" x14ac:dyDescent="0.25">
      <c r="H379" t="s">
        <v>881</v>
      </c>
    </row>
    <row r="380" spans="1:30" x14ac:dyDescent="0.25">
      <c r="A380">
        <v>187</v>
      </c>
      <c r="B380">
        <v>5374</v>
      </c>
      <c r="C380" t="s">
        <v>882</v>
      </c>
      <c r="D380" t="s">
        <v>107</v>
      </c>
      <c r="E380" t="s">
        <v>32</v>
      </c>
      <c r="F380" t="s">
        <v>883</v>
      </c>
      <c r="G380" t="str">
        <f>"00088533"</f>
        <v>00088533</v>
      </c>
      <c r="H380">
        <v>715</v>
      </c>
      <c r="I380">
        <v>0</v>
      </c>
      <c r="J380">
        <v>0</v>
      </c>
      <c r="K380">
        <v>0</v>
      </c>
      <c r="L380">
        <v>0</v>
      </c>
      <c r="M380">
        <v>0</v>
      </c>
      <c r="N380">
        <v>0</v>
      </c>
      <c r="O380">
        <v>0</v>
      </c>
      <c r="P380">
        <v>0</v>
      </c>
      <c r="Q380">
        <v>0</v>
      </c>
      <c r="R380">
        <v>0</v>
      </c>
      <c r="S380">
        <v>0</v>
      </c>
      <c r="T380">
        <v>0</v>
      </c>
      <c r="U380">
        <v>0</v>
      </c>
      <c r="V380">
        <v>84</v>
      </c>
      <c r="W380">
        <v>588</v>
      </c>
      <c r="X380">
        <v>0</v>
      </c>
      <c r="Z380">
        <v>2</v>
      </c>
      <c r="AA380">
        <v>0</v>
      </c>
      <c r="AB380">
        <v>0</v>
      </c>
      <c r="AC380">
        <v>0</v>
      </c>
      <c r="AD380">
        <v>1303</v>
      </c>
    </row>
    <row r="381" spans="1:30" x14ac:dyDescent="0.25">
      <c r="H381" t="s">
        <v>884</v>
      </c>
    </row>
    <row r="382" spans="1:30" x14ac:dyDescent="0.25">
      <c r="A382">
        <v>188</v>
      </c>
      <c r="B382">
        <v>5627</v>
      </c>
      <c r="C382" t="s">
        <v>885</v>
      </c>
      <c r="D382" t="s">
        <v>28</v>
      </c>
      <c r="E382" t="s">
        <v>38</v>
      </c>
      <c r="F382" t="s">
        <v>886</v>
      </c>
      <c r="G382" t="str">
        <f>"200910000680"</f>
        <v>200910000680</v>
      </c>
      <c r="H382">
        <v>715</v>
      </c>
      <c r="I382">
        <v>0</v>
      </c>
      <c r="J382">
        <v>0</v>
      </c>
      <c r="K382">
        <v>0</v>
      </c>
      <c r="L382">
        <v>0</v>
      </c>
      <c r="M382">
        <v>0</v>
      </c>
      <c r="N382">
        <v>0</v>
      </c>
      <c r="O382">
        <v>0</v>
      </c>
      <c r="P382">
        <v>0</v>
      </c>
      <c r="Q382">
        <v>0</v>
      </c>
      <c r="R382">
        <v>0</v>
      </c>
      <c r="S382">
        <v>0</v>
      </c>
      <c r="T382">
        <v>0</v>
      </c>
      <c r="U382">
        <v>0</v>
      </c>
      <c r="V382">
        <v>84</v>
      </c>
      <c r="W382">
        <v>588</v>
      </c>
      <c r="X382">
        <v>0</v>
      </c>
      <c r="Z382">
        <v>0</v>
      </c>
      <c r="AA382">
        <v>0</v>
      </c>
      <c r="AB382">
        <v>0</v>
      </c>
      <c r="AC382">
        <v>0</v>
      </c>
      <c r="AD382">
        <v>1303</v>
      </c>
    </row>
    <row r="383" spans="1:30" x14ac:dyDescent="0.25">
      <c r="H383" t="s">
        <v>887</v>
      </c>
    </row>
    <row r="384" spans="1:30" x14ac:dyDescent="0.25">
      <c r="A384">
        <v>189</v>
      </c>
      <c r="B384">
        <v>2862</v>
      </c>
      <c r="C384" t="s">
        <v>888</v>
      </c>
      <c r="D384" t="s">
        <v>889</v>
      </c>
      <c r="E384" t="s">
        <v>890</v>
      </c>
      <c r="F384" t="s">
        <v>891</v>
      </c>
      <c r="G384" t="str">
        <f>"00343090"</f>
        <v>00343090</v>
      </c>
      <c r="H384" t="s">
        <v>805</v>
      </c>
      <c r="I384">
        <v>0</v>
      </c>
      <c r="J384">
        <v>0</v>
      </c>
      <c r="K384">
        <v>0</v>
      </c>
      <c r="L384">
        <v>0</v>
      </c>
      <c r="M384">
        <v>0</v>
      </c>
      <c r="N384">
        <v>30</v>
      </c>
      <c r="O384">
        <v>0</v>
      </c>
      <c r="P384">
        <v>0</v>
      </c>
      <c r="Q384">
        <v>0</v>
      </c>
      <c r="R384">
        <v>0</v>
      </c>
      <c r="S384">
        <v>0</v>
      </c>
      <c r="T384">
        <v>0</v>
      </c>
      <c r="U384">
        <v>0</v>
      </c>
      <c r="V384">
        <v>84</v>
      </c>
      <c r="W384">
        <v>588</v>
      </c>
      <c r="X384">
        <v>0</v>
      </c>
      <c r="Z384">
        <v>0</v>
      </c>
      <c r="AA384">
        <v>0</v>
      </c>
      <c r="AB384">
        <v>0</v>
      </c>
      <c r="AC384">
        <v>0</v>
      </c>
      <c r="AD384" t="s">
        <v>892</v>
      </c>
    </row>
    <row r="385" spans="1:30" x14ac:dyDescent="0.25">
      <c r="H385" t="s">
        <v>893</v>
      </c>
    </row>
    <row r="386" spans="1:30" x14ac:dyDescent="0.25">
      <c r="A386">
        <v>190</v>
      </c>
      <c r="B386">
        <v>732</v>
      </c>
      <c r="C386" t="s">
        <v>894</v>
      </c>
      <c r="D386" t="s">
        <v>895</v>
      </c>
      <c r="E386" t="s">
        <v>15</v>
      </c>
      <c r="F386" t="s">
        <v>896</v>
      </c>
      <c r="G386" t="str">
        <f>"00144191"</f>
        <v>00144191</v>
      </c>
      <c r="H386">
        <v>726</v>
      </c>
      <c r="I386">
        <v>0</v>
      </c>
      <c r="J386">
        <v>0</v>
      </c>
      <c r="K386">
        <v>0</v>
      </c>
      <c r="L386">
        <v>0</v>
      </c>
      <c r="M386">
        <v>0</v>
      </c>
      <c r="N386">
        <v>0</v>
      </c>
      <c r="O386">
        <v>0</v>
      </c>
      <c r="P386">
        <v>0</v>
      </c>
      <c r="Q386">
        <v>0</v>
      </c>
      <c r="R386">
        <v>0</v>
      </c>
      <c r="S386">
        <v>0</v>
      </c>
      <c r="T386">
        <v>0</v>
      </c>
      <c r="U386">
        <v>0</v>
      </c>
      <c r="V386">
        <v>82</v>
      </c>
      <c r="W386">
        <v>574</v>
      </c>
      <c r="X386">
        <v>0</v>
      </c>
      <c r="Z386">
        <v>0</v>
      </c>
      <c r="AA386">
        <v>0</v>
      </c>
      <c r="AB386">
        <v>0</v>
      </c>
      <c r="AC386">
        <v>0</v>
      </c>
      <c r="AD386">
        <v>1300</v>
      </c>
    </row>
    <row r="387" spans="1:30" x14ac:dyDescent="0.25">
      <c r="H387" t="s">
        <v>897</v>
      </c>
    </row>
    <row r="388" spans="1:30" x14ac:dyDescent="0.25">
      <c r="A388">
        <v>191</v>
      </c>
      <c r="B388">
        <v>3471</v>
      </c>
      <c r="C388" t="s">
        <v>898</v>
      </c>
      <c r="D388" t="s">
        <v>38</v>
      </c>
      <c r="E388" t="s">
        <v>28</v>
      </c>
      <c r="F388" t="s">
        <v>899</v>
      </c>
      <c r="G388" t="str">
        <f>"200802006275"</f>
        <v>200802006275</v>
      </c>
      <c r="H388">
        <v>682</v>
      </c>
      <c r="I388">
        <v>0</v>
      </c>
      <c r="J388">
        <v>0</v>
      </c>
      <c r="K388">
        <v>0</v>
      </c>
      <c r="L388">
        <v>0</v>
      </c>
      <c r="M388">
        <v>0</v>
      </c>
      <c r="N388">
        <v>30</v>
      </c>
      <c r="O388">
        <v>0</v>
      </c>
      <c r="P388">
        <v>0</v>
      </c>
      <c r="Q388">
        <v>0</v>
      </c>
      <c r="R388">
        <v>0</v>
      </c>
      <c r="S388">
        <v>0</v>
      </c>
      <c r="T388">
        <v>0</v>
      </c>
      <c r="U388">
        <v>0</v>
      </c>
      <c r="V388">
        <v>84</v>
      </c>
      <c r="W388">
        <v>588</v>
      </c>
      <c r="X388">
        <v>0</v>
      </c>
      <c r="Z388">
        <v>0</v>
      </c>
      <c r="AA388">
        <v>0</v>
      </c>
      <c r="AB388">
        <v>0</v>
      </c>
      <c r="AC388">
        <v>0</v>
      </c>
      <c r="AD388">
        <v>1300</v>
      </c>
    </row>
    <row r="389" spans="1:30" x14ac:dyDescent="0.25">
      <c r="H389" t="s">
        <v>900</v>
      </c>
    </row>
    <row r="390" spans="1:30" x14ac:dyDescent="0.25">
      <c r="A390">
        <v>192</v>
      </c>
      <c r="B390">
        <v>5868</v>
      </c>
      <c r="C390" t="s">
        <v>901</v>
      </c>
      <c r="D390" t="s">
        <v>384</v>
      </c>
      <c r="E390" t="s">
        <v>32</v>
      </c>
      <c r="F390" t="s">
        <v>902</v>
      </c>
      <c r="G390" t="str">
        <f>"00248006"</f>
        <v>00248006</v>
      </c>
      <c r="H390">
        <v>682</v>
      </c>
      <c r="I390">
        <v>0</v>
      </c>
      <c r="J390">
        <v>0</v>
      </c>
      <c r="K390">
        <v>0</v>
      </c>
      <c r="L390">
        <v>0</v>
      </c>
      <c r="M390">
        <v>0</v>
      </c>
      <c r="N390">
        <v>30</v>
      </c>
      <c r="O390">
        <v>0</v>
      </c>
      <c r="P390">
        <v>0</v>
      </c>
      <c r="Q390">
        <v>0</v>
      </c>
      <c r="R390">
        <v>0</v>
      </c>
      <c r="S390">
        <v>0</v>
      </c>
      <c r="T390">
        <v>0</v>
      </c>
      <c r="U390">
        <v>0</v>
      </c>
      <c r="V390">
        <v>84</v>
      </c>
      <c r="W390">
        <v>588</v>
      </c>
      <c r="X390">
        <v>0</v>
      </c>
      <c r="Z390">
        <v>0</v>
      </c>
      <c r="AA390">
        <v>0</v>
      </c>
      <c r="AB390">
        <v>0</v>
      </c>
      <c r="AC390">
        <v>0</v>
      </c>
      <c r="AD390">
        <v>1300</v>
      </c>
    </row>
    <row r="391" spans="1:30" x14ac:dyDescent="0.25">
      <c r="H391" t="s">
        <v>903</v>
      </c>
    </row>
    <row r="392" spans="1:30" x14ac:dyDescent="0.25">
      <c r="A392">
        <v>193</v>
      </c>
      <c r="B392">
        <v>69</v>
      </c>
      <c r="C392" t="s">
        <v>904</v>
      </c>
      <c r="D392" t="s">
        <v>45</v>
      </c>
      <c r="E392" t="s">
        <v>21</v>
      </c>
      <c r="F392" t="s">
        <v>905</v>
      </c>
      <c r="G392" t="str">
        <f>"201604006172"</f>
        <v>201604006172</v>
      </c>
      <c r="H392" t="s">
        <v>906</v>
      </c>
      <c r="I392">
        <v>150</v>
      </c>
      <c r="J392">
        <v>0</v>
      </c>
      <c r="K392">
        <v>0</v>
      </c>
      <c r="L392">
        <v>200</v>
      </c>
      <c r="M392">
        <v>0</v>
      </c>
      <c r="N392">
        <v>70</v>
      </c>
      <c r="O392">
        <v>0</v>
      </c>
      <c r="P392">
        <v>30</v>
      </c>
      <c r="Q392">
        <v>0</v>
      </c>
      <c r="R392">
        <v>0</v>
      </c>
      <c r="S392">
        <v>0</v>
      </c>
      <c r="T392">
        <v>0</v>
      </c>
      <c r="U392">
        <v>0</v>
      </c>
      <c r="V392">
        <v>28</v>
      </c>
      <c r="W392">
        <v>196</v>
      </c>
      <c r="X392">
        <v>0</v>
      </c>
      <c r="Z392">
        <v>0</v>
      </c>
      <c r="AA392">
        <v>0</v>
      </c>
      <c r="AB392">
        <v>1</v>
      </c>
      <c r="AC392">
        <v>17</v>
      </c>
      <c r="AD392" t="s">
        <v>907</v>
      </c>
    </row>
    <row r="393" spans="1:30" x14ac:dyDescent="0.25">
      <c r="H393" t="s">
        <v>908</v>
      </c>
    </row>
    <row r="394" spans="1:30" x14ac:dyDescent="0.25">
      <c r="A394">
        <v>194</v>
      </c>
      <c r="B394">
        <v>304</v>
      </c>
      <c r="C394" t="s">
        <v>909</v>
      </c>
      <c r="D394" t="s">
        <v>15</v>
      </c>
      <c r="E394" t="s">
        <v>327</v>
      </c>
      <c r="F394" t="s">
        <v>910</v>
      </c>
      <c r="G394" t="str">
        <f>"00299881"</f>
        <v>00299881</v>
      </c>
      <c r="H394" t="s">
        <v>911</v>
      </c>
      <c r="I394">
        <v>0</v>
      </c>
      <c r="J394">
        <v>0</v>
      </c>
      <c r="K394">
        <v>0</v>
      </c>
      <c r="L394">
        <v>0</v>
      </c>
      <c r="M394">
        <v>0</v>
      </c>
      <c r="N394">
        <v>0</v>
      </c>
      <c r="O394">
        <v>0</v>
      </c>
      <c r="P394">
        <v>0</v>
      </c>
      <c r="Q394">
        <v>0</v>
      </c>
      <c r="R394">
        <v>0</v>
      </c>
      <c r="S394">
        <v>0</v>
      </c>
      <c r="T394">
        <v>0</v>
      </c>
      <c r="U394">
        <v>0</v>
      </c>
      <c r="V394">
        <v>84</v>
      </c>
      <c r="W394">
        <v>588</v>
      </c>
      <c r="X394">
        <v>0</v>
      </c>
      <c r="Z394">
        <v>0</v>
      </c>
      <c r="AA394">
        <v>0</v>
      </c>
      <c r="AB394">
        <v>0</v>
      </c>
      <c r="AC394">
        <v>0</v>
      </c>
      <c r="AD394" t="s">
        <v>912</v>
      </c>
    </row>
    <row r="395" spans="1:30" x14ac:dyDescent="0.25">
      <c r="H395" t="s">
        <v>913</v>
      </c>
    </row>
    <row r="396" spans="1:30" x14ac:dyDescent="0.25">
      <c r="A396">
        <v>195</v>
      </c>
      <c r="B396">
        <v>283</v>
      </c>
      <c r="C396" t="s">
        <v>914</v>
      </c>
      <c r="D396" t="s">
        <v>915</v>
      </c>
      <c r="E396" t="s">
        <v>65</v>
      </c>
      <c r="F396" t="s">
        <v>916</v>
      </c>
      <c r="G396" t="str">
        <f>"201411000193"</f>
        <v>201411000193</v>
      </c>
      <c r="H396" t="s">
        <v>755</v>
      </c>
      <c r="I396">
        <v>0</v>
      </c>
      <c r="J396">
        <v>0</v>
      </c>
      <c r="K396">
        <v>0</v>
      </c>
      <c r="L396">
        <v>0</v>
      </c>
      <c r="M396">
        <v>0</v>
      </c>
      <c r="N396">
        <v>30</v>
      </c>
      <c r="O396">
        <v>0</v>
      </c>
      <c r="P396">
        <v>0</v>
      </c>
      <c r="Q396">
        <v>0</v>
      </c>
      <c r="R396">
        <v>0</v>
      </c>
      <c r="S396">
        <v>0</v>
      </c>
      <c r="T396">
        <v>0</v>
      </c>
      <c r="U396">
        <v>0</v>
      </c>
      <c r="V396">
        <v>84</v>
      </c>
      <c r="W396">
        <v>588</v>
      </c>
      <c r="X396">
        <v>0</v>
      </c>
      <c r="Z396">
        <v>1</v>
      </c>
      <c r="AA396">
        <v>0</v>
      </c>
      <c r="AB396">
        <v>0</v>
      </c>
      <c r="AC396">
        <v>0</v>
      </c>
      <c r="AD396" t="s">
        <v>917</v>
      </c>
    </row>
    <row r="397" spans="1:30" x14ac:dyDescent="0.25">
      <c r="H397" t="s">
        <v>918</v>
      </c>
    </row>
    <row r="398" spans="1:30" x14ac:dyDescent="0.25">
      <c r="A398">
        <v>196</v>
      </c>
      <c r="B398">
        <v>6026</v>
      </c>
      <c r="C398" t="s">
        <v>919</v>
      </c>
      <c r="D398" t="s">
        <v>920</v>
      </c>
      <c r="E398" t="s">
        <v>921</v>
      </c>
      <c r="F398" t="s">
        <v>922</v>
      </c>
      <c r="G398" t="str">
        <f>"00023740"</f>
        <v>00023740</v>
      </c>
      <c r="H398">
        <v>781</v>
      </c>
      <c r="I398">
        <v>0</v>
      </c>
      <c r="J398">
        <v>0</v>
      </c>
      <c r="K398">
        <v>0</v>
      </c>
      <c r="L398">
        <v>0</v>
      </c>
      <c r="M398">
        <v>0</v>
      </c>
      <c r="N398">
        <v>70</v>
      </c>
      <c r="O398">
        <v>30</v>
      </c>
      <c r="P398">
        <v>0</v>
      </c>
      <c r="Q398">
        <v>50</v>
      </c>
      <c r="R398">
        <v>0</v>
      </c>
      <c r="S398">
        <v>0</v>
      </c>
      <c r="T398">
        <v>0</v>
      </c>
      <c r="U398">
        <v>0</v>
      </c>
      <c r="V398">
        <v>52</v>
      </c>
      <c r="W398">
        <v>364</v>
      </c>
      <c r="X398">
        <v>0</v>
      </c>
      <c r="Z398">
        <v>0</v>
      </c>
      <c r="AA398">
        <v>0</v>
      </c>
      <c r="AB398">
        <v>0</v>
      </c>
      <c r="AC398">
        <v>0</v>
      </c>
      <c r="AD398">
        <v>1295</v>
      </c>
    </row>
    <row r="399" spans="1:30" x14ac:dyDescent="0.25">
      <c r="H399" t="s">
        <v>923</v>
      </c>
    </row>
    <row r="400" spans="1:30" x14ac:dyDescent="0.25">
      <c r="A400">
        <v>197</v>
      </c>
      <c r="B400">
        <v>398</v>
      </c>
      <c r="C400" t="s">
        <v>924</v>
      </c>
      <c r="D400" t="s">
        <v>32</v>
      </c>
      <c r="E400" t="s">
        <v>178</v>
      </c>
      <c r="F400" t="s">
        <v>925</v>
      </c>
      <c r="G400" t="str">
        <f>"00279400"</f>
        <v>00279400</v>
      </c>
      <c r="H400" t="s">
        <v>730</v>
      </c>
      <c r="I400">
        <v>0</v>
      </c>
      <c r="J400">
        <v>0</v>
      </c>
      <c r="K400">
        <v>0</v>
      </c>
      <c r="L400">
        <v>0</v>
      </c>
      <c r="M400">
        <v>0</v>
      </c>
      <c r="N400">
        <v>50</v>
      </c>
      <c r="O400">
        <v>0</v>
      </c>
      <c r="P400">
        <v>0</v>
      </c>
      <c r="Q400">
        <v>0</v>
      </c>
      <c r="R400">
        <v>0</v>
      </c>
      <c r="S400">
        <v>0</v>
      </c>
      <c r="T400">
        <v>0</v>
      </c>
      <c r="U400">
        <v>0</v>
      </c>
      <c r="V400">
        <v>75</v>
      </c>
      <c r="W400">
        <v>525</v>
      </c>
      <c r="X400">
        <v>0</v>
      </c>
      <c r="Z400">
        <v>0</v>
      </c>
      <c r="AA400">
        <v>0</v>
      </c>
      <c r="AB400">
        <v>0</v>
      </c>
      <c r="AC400">
        <v>0</v>
      </c>
      <c r="AD400" t="s">
        <v>926</v>
      </c>
    </row>
    <row r="401" spans="1:30" x14ac:dyDescent="0.25">
      <c r="H401" t="s">
        <v>927</v>
      </c>
    </row>
    <row r="402" spans="1:30" x14ac:dyDescent="0.25">
      <c r="A402">
        <v>198</v>
      </c>
      <c r="B402">
        <v>3762</v>
      </c>
      <c r="C402" t="s">
        <v>928</v>
      </c>
      <c r="D402" t="s">
        <v>929</v>
      </c>
      <c r="E402" t="s">
        <v>21</v>
      </c>
      <c r="F402" t="s">
        <v>930</v>
      </c>
      <c r="G402" t="str">
        <f>"00294344"</f>
        <v>00294344</v>
      </c>
      <c r="H402">
        <v>704</v>
      </c>
      <c r="I402">
        <v>0</v>
      </c>
      <c r="J402">
        <v>0</v>
      </c>
      <c r="K402">
        <v>0</v>
      </c>
      <c r="L402">
        <v>0</v>
      </c>
      <c r="M402">
        <v>0</v>
      </c>
      <c r="N402">
        <v>0</v>
      </c>
      <c r="O402">
        <v>0</v>
      </c>
      <c r="P402">
        <v>0</v>
      </c>
      <c r="Q402">
        <v>0</v>
      </c>
      <c r="R402">
        <v>0</v>
      </c>
      <c r="S402">
        <v>0</v>
      </c>
      <c r="T402">
        <v>0</v>
      </c>
      <c r="U402">
        <v>0</v>
      </c>
      <c r="V402">
        <v>84</v>
      </c>
      <c r="W402">
        <v>588</v>
      </c>
      <c r="X402">
        <v>0</v>
      </c>
      <c r="Z402">
        <v>0</v>
      </c>
      <c r="AA402">
        <v>0</v>
      </c>
      <c r="AB402">
        <v>0</v>
      </c>
      <c r="AC402">
        <v>0</v>
      </c>
      <c r="AD402">
        <v>1292</v>
      </c>
    </row>
    <row r="403" spans="1:30" x14ac:dyDescent="0.25">
      <c r="H403" t="s">
        <v>931</v>
      </c>
    </row>
    <row r="404" spans="1:30" x14ac:dyDescent="0.25">
      <c r="A404">
        <v>199</v>
      </c>
      <c r="B404">
        <v>4166</v>
      </c>
      <c r="C404" t="s">
        <v>932</v>
      </c>
      <c r="D404" t="s">
        <v>15</v>
      </c>
      <c r="E404" t="s">
        <v>32</v>
      </c>
      <c r="F404" t="s">
        <v>933</v>
      </c>
      <c r="G404" t="str">
        <f>"00360681"</f>
        <v>00360681</v>
      </c>
      <c r="H404">
        <v>704</v>
      </c>
      <c r="I404">
        <v>0</v>
      </c>
      <c r="J404">
        <v>0</v>
      </c>
      <c r="K404">
        <v>0</v>
      </c>
      <c r="L404">
        <v>0</v>
      </c>
      <c r="M404">
        <v>0</v>
      </c>
      <c r="N404">
        <v>0</v>
      </c>
      <c r="O404">
        <v>0</v>
      </c>
      <c r="P404">
        <v>0</v>
      </c>
      <c r="Q404">
        <v>0</v>
      </c>
      <c r="R404">
        <v>0</v>
      </c>
      <c r="S404">
        <v>0</v>
      </c>
      <c r="T404">
        <v>0</v>
      </c>
      <c r="U404">
        <v>0</v>
      </c>
      <c r="V404">
        <v>84</v>
      </c>
      <c r="W404">
        <v>588</v>
      </c>
      <c r="X404">
        <v>0</v>
      </c>
      <c r="Z404">
        <v>0</v>
      </c>
      <c r="AA404">
        <v>0</v>
      </c>
      <c r="AB404">
        <v>0</v>
      </c>
      <c r="AC404">
        <v>0</v>
      </c>
      <c r="AD404">
        <v>1292</v>
      </c>
    </row>
    <row r="405" spans="1:30" x14ac:dyDescent="0.25">
      <c r="H405" t="s">
        <v>934</v>
      </c>
    </row>
    <row r="406" spans="1:30" x14ac:dyDescent="0.25">
      <c r="A406">
        <v>200</v>
      </c>
      <c r="B406">
        <v>2054</v>
      </c>
      <c r="C406" t="s">
        <v>935</v>
      </c>
      <c r="D406" t="s">
        <v>384</v>
      </c>
      <c r="E406" t="s">
        <v>375</v>
      </c>
      <c r="F406" t="s">
        <v>936</v>
      </c>
      <c r="G406" t="str">
        <f>"00092020"</f>
        <v>00092020</v>
      </c>
      <c r="H406">
        <v>704</v>
      </c>
      <c r="I406">
        <v>0</v>
      </c>
      <c r="J406">
        <v>0</v>
      </c>
      <c r="K406">
        <v>0</v>
      </c>
      <c r="L406">
        <v>0</v>
      </c>
      <c r="M406">
        <v>0</v>
      </c>
      <c r="N406">
        <v>0</v>
      </c>
      <c r="O406">
        <v>0</v>
      </c>
      <c r="P406">
        <v>0</v>
      </c>
      <c r="Q406">
        <v>0</v>
      </c>
      <c r="R406">
        <v>0</v>
      </c>
      <c r="S406">
        <v>0</v>
      </c>
      <c r="T406">
        <v>0</v>
      </c>
      <c r="U406">
        <v>0</v>
      </c>
      <c r="V406">
        <v>84</v>
      </c>
      <c r="W406">
        <v>588</v>
      </c>
      <c r="X406">
        <v>0</v>
      </c>
      <c r="Z406">
        <v>0</v>
      </c>
      <c r="AA406">
        <v>0</v>
      </c>
      <c r="AB406">
        <v>0</v>
      </c>
      <c r="AC406">
        <v>0</v>
      </c>
      <c r="AD406">
        <v>1292</v>
      </c>
    </row>
    <row r="407" spans="1:30" x14ac:dyDescent="0.25">
      <c r="H407" t="s">
        <v>937</v>
      </c>
    </row>
    <row r="408" spans="1:30" x14ac:dyDescent="0.25">
      <c r="A408">
        <v>201</v>
      </c>
      <c r="B408">
        <v>3223</v>
      </c>
      <c r="C408" t="s">
        <v>938</v>
      </c>
      <c r="D408" t="s">
        <v>82</v>
      </c>
      <c r="E408" t="s">
        <v>209</v>
      </c>
      <c r="F408" t="s">
        <v>939</v>
      </c>
      <c r="G408" t="str">
        <f>"200810000626"</f>
        <v>200810000626</v>
      </c>
      <c r="H408" t="s">
        <v>940</v>
      </c>
      <c r="I408">
        <v>0</v>
      </c>
      <c r="J408">
        <v>0</v>
      </c>
      <c r="K408">
        <v>0</v>
      </c>
      <c r="L408">
        <v>200</v>
      </c>
      <c r="M408">
        <v>0</v>
      </c>
      <c r="N408">
        <v>70</v>
      </c>
      <c r="O408">
        <v>0</v>
      </c>
      <c r="P408">
        <v>0</v>
      </c>
      <c r="Q408">
        <v>0</v>
      </c>
      <c r="R408">
        <v>0</v>
      </c>
      <c r="S408">
        <v>0</v>
      </c>
      <c r="T408">
        <v>0</v>
      </c>
      <c r="U408">
        <v>0</v>
      </c>
      <c r="V408">
        <v>35</v>
      </c>
      <c r="W408">
        <v>245</v>
      </c>
      <c r="X408">
        <v>0</v>
      </c>
      <c r="Z408">
        <v>0</v>
      </c>
      <c r="AA408">
        <v>0</v>
      </c>
      <c r="AB408">
        <v>0</v>
      </c>
      <c r="AC408">
        <v>0</v>
      </c>
      <c r="AD408" t="s">
        <v>941</v>
      </c>
    </row>
    <row r="409" spans="1:30" x14ac:dyDescent="0.25">
      <c r="H409" t="s">
        <v>942</v>
      </c>
    </row>
    <row r="410" spans="1:30" x14ac:dyDescent="0.25">
      <c r="A410">
        <v>202</v>
      </c>
      <c r="B410">
        <v>3878</v>
      </c>
      <c r="C410" t="s">
        <v>943</v>
      </c>
      <c r="D410" t="s">
        <v>38</v>
      </c>
      <c r="E410" t="s">
        <v>21</v>
      </c>
      <c r="F410" t="s">
        <v>944</v>
      </c>
      <c r="G410" t="str">
        <f>"00173686"</f>
        <v>00173686</v>
      </c>
      <c r="H410" t="s">
        <v>349</v>
      </c>
      <c r="I410">
        <v>0</v>
      </c>
      <c r="J410">
        <v>0</v>
      </c>
      <c r="K410">
        <v>0</v>
      </c>
      <c r="L410">
        <v>0</v>
      </c>
      <c r="M410">
        <v>0</v>
      </c>
      <c r="N410">
        <v>0</v>
      </c>
      <c r="O410">
        <v>0</v>
      </c>
      <c r="P410">
        <v>0</v>
      </c>
      <c r="Q410">
        <v>0</v>
      </c>
      <c r="R410">
        <v>0</v>
      </c>
      <c r="S410">
        <v>0</v>
      </c>
      <c r="T410">
        <v>0</v>
      </c>
      <c r="U410">
        <v>0</v>
      </c>
      <c r="V410">
        <v>84</v>
      </c>
      <c r="W410">
        <v>588</v>
      </c>
      <c r="X410">
        <v>0</v>
      </c>
      <c r="Z410">
        <v>0</v>
      </c>
      <c r="AA410">
        <v>0</v>
      </c>
      <c r="AB410">
        <v>0</v>
      </c>
      <c r="AC410">
        <v>0</v>
      </c>
      <c r="AD410" t="s">
        <v>945</v>
      </c>
    </row>
    <row r="411" spans="1:30" x14ac:dyDescent="0.25">
      <c r="H411" t="s">
        <v>946</v>
      </c>
    </row>
    <row r="412" spans="1:30" x14ac:dyDescent="0.25">
      <c r="A412">
        <v>203</v>
      </c>
      <c r="B412">
        <v>5931</v>
      </c>
      <c r="C412" t="s">
        <v>947</v>
      </c>
      <c r="D412" t="s">
        <v>21</v>
      </c>
      <c r="E412" t="s">
        <v>32</v>
      </c>
      <c r="F412" t="s">
        <v>948</v>
      </c>
      <c r="G412" t="str">
        <f>"00012910"</f>
        <v>00012910</v>
      </c>
      <c r="H412" t="s">
        <v>17</v>
      </c>
      <c r="I412">
        <v>0</v>
      </c>
      <c r="J412">
        <v>0</v>
      </c>
      <c r="K412">
        <v>0</v>
      </c>
      <c r="L412">
        <v>200</v>
      </c>
      <c r="M412">
        <v>0</v>
      </c>
      <c r="N412">
        <v>50</v>
      </c>
      <c r="O412">
        <v>0</v>
      </c>
      <c r="P412">
        <v>0</v>
      </c>
      <c r="Q412">
        <v>0</v>
      </c>
      <c r="R412">
        <v>0</v>
      </c>
      <c r="S412">
        <v>0</v>
      </c>
      <c r="T412">
        <v>0</v>
      </c>
      <c r="U412">
        <v>0</v>
      </c>
      <c r="V412">
        <v>30</v>
      </c>
      <c r="W412">
        <v>210</v>
      </c>
      <c r="X412">
        <v>0</v>
      </c>
      <c r="Z412">
        <v>0</v>
      </c>
      <c r="AA412">
        <v>0</v>
      </c>
      <c r="AB412">
        <v>0</v>
      </c>
      <c r="AC412">
        <v>0</v>
      </c>
      <c r="AD412" t="s">
        <v>949</v>
      </c>
    </row>
    <row r="413" spans="1:30" x14ac:dyDescent="0.25">
      <c r="H413" t="s">
        <v>950</v>
      </c>
    </row>
    <row r="414" spans="1:30" x14ac:dyDescent="0.25">
      <c r="A414">
        <v>204</v>
      </c>
      <c r="B414">
        <v>1615</v>
      </c>
      <c r="C414" t="s">
        <v>951</v>
      </c>
      <c r="D414" t="s">
        <v>28</v>
      </c>
      <c r="E414" t="s">
        <v>952</v>
      </c>
      <c r="F414" t="s">
        <v>953</v>
      </c>
      <c r="G414" t="str">
        <f>"00300381"</f>
        <v>00300381</v>
      </c>
      <c r="H414">
        <v>671</v>
      </c>
      <c r="I414">
        <v>0</v>
      </c>
      <c r="J414">
        <v>0</v>
      </c>
      <c r="K414">
        <v>0</v>
      </c>
      <c r="L414">
        <v>0</v>
      </c>
      <c r="M414">
        <v>0</v>
      </c>
      <c r="N414">
        <v>30</v>
      </c>
      <c r="O414">
        <v>0</v>
      </c>
      <c r="P414">
        <v>0</v>
      </c>
      <c r="Q414">
        <v>0</v>
      </c>
      <c r="R414">
        <v>0</v>
      </c>
      <c r="S414">
        <v>0</v>
      </c>
      <c r="T414">
        <v>0</v>
      </c>
      <c r="U414">
        <v>0</v>
      </c>
      <c r="V414">
        <v>84</v>
      </c>
      <c r="W414">
        <v>588</v>
      </c>
      <c r="X414">
        <v>0</v>
      </c>
      <c r="Z414">
        <v>0</v>
      </c>
      <c r="AA414">
        <v>0</v>
      </c>
      <c r="AB414">
        <v>0</v>
      </c>
      <c r="AC414">
        <v>0</v>
      </c>
      <c r="AD414">
        <v>1289</v>
      </c>
    </row>
    <row r="415" spans="1:30" x14ac:dyDescent="0.25">
      <c r="H415" t="s">
        <v>954</v>
      </c>
    </row>
    <row r="416" spans="1:30" x14ac:dyDescent="0.25">
      <c r="A416">
        <v>205</v>
      </c>
      <c r="B416">
        <v>3174</v>
      </c>
      <c r="C416" t="s">
        <v>955</v>
      </c>
      <c r="D416" t="s">
        <v>21</v>
      </c>
      <c r="E416" t="s">
        <v>388</v>
      </c>
      <c r="F416" t="s">
        <v>956</v>
      </c>
      <c r="G416" t="str">
        <f>"200712005781"</f>
        <v>200712005781</v>
      </c>
      <c r="H416">
        <v>671</v>
      </c>
      <c r="I416">
        <v>0</v>
      </c>
      <c r="J416">
        <v>0</v>
      </c>
      <c r="K416">
        <v>0</v>
      </c>
      <c r="L416">
        <v>0</v>
      </c>
      <c r="M416">
        <v>0</v>
      </c>
      <c r="N416">
        <v>30</v>
      </c>
      <c r="O416">
        <v>0</v>
      </c>
      <c r="P416">
        <v>0</v>
      </c>
      <c r="Q416">
        <v>0</v>
      </c>
      <c r="R416">
        <v>0</v>
      </c>
      <c r="S416">
        <v>0</v>
      </c>
      <c r="T416">
        <v>0</v>
      </c>
      <c r="U416">
        <v>0</v>
      </c>
      <c r="V416">
        <v>84</v>
      </c>
      <c r="W416">
        <v>588</v>
      </c>
      <c r="X416">
        <v>0</v>
      </c>
      <c r="Z416">
        <v>0</v>
      </c>
      <c r="AA416">
        <v>0</v>
      </c>
      <c r="AB416">
        <v>0</v>
      </c>
      <c r="AC416">
        <v>0</v>
      </c>
      <c r="AD416">
        <v>1289</v>
      </c>
    </row>
    <row r="417" spans="1:30" x14ac:dyDescent="0.25">
      <c r="H417" t="s">
        <v>957</v>
      </c>
    </row>
    <row r="418" spans="1:30" x14ac:dyDescent="0.25">
      <c r="A418">
        <v>206</v>
      </c>
      <c r="B418">
        <v>5911</v>
      </c>
      <c r="C418" t="s">
        <v>733</v>
      </c>
      <c r="D418" t="s">
        <v>28</v>
      </c>
      <c r="E418" t="s">
        <v>342</v>
      </c>
      <c r="F418" t="s">
        <v>958</v>
      </c>
      <c r="G418" t="str">
        <f>"00360098"</f>
        <v>00360098</v>
      </c>
      <c r="H418" t="s">
        <v>23</v>
      </c>
      <c r="I418">
        <v>0</v>
      </c>
      <c r="J418">
        <v>0</v>
      </c>
      <c r="K418">
        <v>0</v>
      </c>
      <c r="L418">
        <v>0</v>
      </c>
      <c r="M418">
        <v>0</v>
      </c>
      <c r="N418">
        <v>50</v>
      </c>
      <c r="O418">
        <v>0</v>
      </c>
      <c r="P418">
        <v>0</v>
      </c>
      <c r="Q418">
        <v>0</v>
      </c>
      <c r="R418">
        <v>0</v>
      </c>
      <c r="S418">
        <v>0</v>
      </c>
      <c r="T418">
        <v>0</v>
      </c>
      <c r="U418">
        <v>0</v>
      </c>
      <c r="V418">
        <v>80</v>
      </c>
      <c r="W418">
        <v>560</v>
      </c>
      <c r="X418">
        <v>0</v>
      </c>
      <c r="Z418">
        <v>0</v>
      </c>
      <c r="AA418">
        <v>0</v>
      </c>
      <c r="AB418">
        <v>0</v>
      </c>
      <c r="AC418">
        <v>0</v>
      </c>
      <c r="AD418" t="s">
        <v>959</v>
      </c>
    </row>
    <row r="419" spans="1:30" x14ac:dyDescent="0.25">
      <c r="H419" t="s">
        <v>960</v>
      </c>
    </row>
    <row r="420" spans="1:30" x14ac:dyDescent="0.25">
      <c r="A420">
        <v>207</v>
      </c>
      <c r="B420">
        <v>5885</v>
      </c>
      <c r="C420" t="s">
        <v>961</v>
      </c>
      <c r="D420" t="s">
        <v>450</v>
      </c>
      <c r="E420" t="s">
        <v>32</v>
      </c>
      <c r="F420" t="s">
        <v>962</v>
      </c>
      <c r="G420" t="str">
        <f>"201405000927"</f>
        <v>201405000927</v>
      </c>
      <c r="H420" t="s">
        <v>248</v>
      </c>
      <c r="I420">
        <v>0</v>
      </c>
      <c r="J420">
        <v>0</v>
      </c>
      <c r="K420">
        <v>0</v>
      </c>
      <c r="L420">
        <v>0</v>
      </c>
      <c r="M420">
        <v>0</v>
      </c>
      <c r="N420">
        <v>30</v>
      </c>
      <c r="O420">
        <v>0</v>
      </c>
      <c r="P420">
        <v>0</v>
      </c>
      <c r="Q420">
        <v>30</v>
      </c>
      <c r="R420">
        <v>30</v>
      </c>
      <c r="S420">
        <v>0</v>
      </c>
      <c r="T420">
        <v>0</v>
      </c>
      <c r="U420">
        <v>0</v>
      </c>
      <c r="V420">
        <v>76</v>
      </c>
      <c r="W420">
        <v>532</v>
      </c>
      <c r="X420">
        <v>0</v>
      </c>
      <c r="Z420">
        <v>0</v>
      </c>
      <c r="AA420">
        <v>0</v>
      </c>
      <c r="AB420">
        <v>0</v>
      </c>
      <c r="AC420">
        <v>0</v>
      </c>
      <c r="AD420" t="s">
        <v>963</v>
      </c>
    </row>
    <row r="421" spans="1:30" x14ac:dyDescent="0.25">
      <c r="H421" t="s">
        <v>964</v>
      </c>
    </row>
    <row r="422" spans="1:30" x14ac:dyDescent="0.25">
      <c r="A422">
        <v>208</v>
      </c>
      <c r="B422">
        <v>333</v>
      </c>
      <c r="C422" t="s">
        <v>965</v>
      </c>
      <c r="D422" t="s">
        <v>966</v>
      </c>
      <c r="E422" t="s">
        <v>38</v>
      </c>
      <c r="F422" t="s">
        <v>967</v>
      </c>
      <c r="G422" t="str">
        <f>"00011373"</f>
        <v>00011373</v>
      </c>
      <c r="H422" t="s">
        <v>271</v>
      </c>
      <c r="I422">
        <v>0</v>
      </c>
      <c r="J422">
        <v>0</v>
      </c>
      <c r="K422">
        <v>0</v>
      </c>
      <c r="L422">
        <v>0</v>
      </c>
      <c r="M422">
        <v>0</v>
      </c>
      <c r="N422">
        <v>30</v>
      </c>
      <c r="O422">
        <v>0</v>
      </c>
      <c r="P422">
        <v>0</v>
      </c>
      <c r="Q422">
        <v>0</v>
      </c>
      <c r="R422">
        <v>0</v>
      </c>
      <c r="S422">
        <v>0</v>
      </c>
      <c r="T422">
        <v>0</v>
      </c>
      <c r="U422">
        <v>0</v>
      </c>
      <c r="V422">
        <v>73</v>
      </c>
      <c r="W422">
        <v>511</v>
      </c>
      <c r="X422">
        <v>0</v>
      </c>
      <c r="Z422">
        <v>0</v>
      </c>
      <c r="AA422">
        <v>0</v>
      </c>
      <c r="AB422">
        <v>0</v>
      </c>
      <c r="AC422">
        <v>0</v>
      </c>
      <c r="AD422" t="s">
        <v>968</v>
      </c>
    </row>
    <row r="423" spans="1:30" x14ac:dyDescent="0.25">
      <c r="H423" t="s">
        <v>969</v>
      </c>
    </row>
    <row r="424" spans="1:30" x14ac:dyDescent="0.25">
      <c r="A424">
        <v>209</v>
      </c>
      <c r="B424">
        <v>2396</v>
      </c>
      <c r="C424" t="s">
        <v>970</v>
      </c>
      <c r="D424" t="s">
        <v>346</v>
      </c>
      <c r="E424" t="s">
        <v>38</v>
      </c>
      <c r="F424" t="s">
        <v>971</v>
      </c>
      <c r="G424" t="str">
        <f>"200803000491"</f>
        <v>200803000491</v>
      </c>
      <c r="H424" t="s">
        <v>972</v>
      </c>
      <c r="I424">
        <v>0</v>
      </c>
      <c r="J424">
        <v>0</v>
      </c>
      <c r="K424">
        <v>0</v>
      </c>
      <c r="L424">
        <v>200</v>
      </c>
      <c r="M424">
        <v>0</v>
      </c>
      <c r="N424">
        <v>30</v>
      </c>
      <c r="O424">
        <v>0</v>
      </c>
      <c r="P424">
        <v>0</v>
      </c>
      <c r="Q424">
        <v>0</v>
      </c>
      <c r="R424">
        <v>0</v>
      </c>
      <c r="S424">
        <v>0</v>
      </c>
      <c r="T424">
        <v>0</v>
      </c>
      <c r="U424">
        <v>0</v>
      </c>
      <c r="V424">
        <v>55</v>
      </c>
      <c r="W424">
        <v>385</v>
      </c>
      <c r="X424">
        <v>0</v>
      </c>
      <c r="Z424">
        <v>0</v>
      </c>
      <c r="AA424">
        <v>0</v>
      </c>
      <c r="AB424">
        <v>0</v>
      </c>
      <c r="AC424">
        <v>0</v>
      </c>
      <c r="AD424" t="s">
        <v>973</v>
      </c>
    </row>
    <row r="425" spans="1:30" x14ac:dyDescent="0.25">
      <c r="H425" t="s">
        <v>974</v>
      </c>
    </row>
    <row r="426" spans="1:30" x14ac:dyDescent="0.25">
      <c r="A426">
        <v>210</v>
      </c>
      <c r="B426">
        <v>739</v>
      </c>
      <c r="C426" t="s">
        <v>975</v>
      </c>
      <c r="D426" t="s">
        <v>257</v>
      </c>
      <c r="E426" t="s">
        <v>106</v>
      </c>
      <c r="F426" t="s">
        <v>976</v>
      </c>
      <c r="G426" t="str">
        <f>"201411001223"</f>
        <v>201411001223</v>
      </c>
      <c r="H426" t="s">
        <v>977</v>
      </c>
      <c r="I426">
        <v>0</v>
      </c>
      <c r="J426">
        <v>0</v>
      </c>
      <c r="K426">
        <v>0</v>
      </c>
      <c r="L426">
        <v>200</v>
      </c>
      <c r="M426">
        <v>0</v>
      </c>
      <c r="N426">
        <v>30</v>
      </c>
      <c r="O426">
        <v>0</v>
      </c>
      <c r="P426">
        <v>0</v>
      </c>
      <c r="Q426">
        <v>0</v>
      </c>
      <c r="R426">
        <v>0</v>
      </c>
      <c r="S426">
        <v>0</v>
      </c>
      <c r="T426">
        <v>0</v>
      </c>
      <c r="U426">
        <v>0</v>
      </c>
      <c r="V426">
        <v>24</v>
      </c>
      <c r="W426">
        <v>168</v>
      </c>
      <c r="X426">
        <v>0</v>
      </c>
      <c r="Z426">
        <v>0</v>
      </c>
      <c r="AA426">
        <v>0</v>
      </c>
      <c r="AB426">
        <v>0</v>
      </c>
      <c r="AC426">
        <v>0</v>
      </c>
      <c r="AD426" t="s">
        <v>978</v>
      </c>
    </row>
    <row r="427" spans="1:30" x14ac:dyDescent="0.25">
      <c r="H427" t="s">
        <v>979</v>
      </c>
    </row>
    <row r="428" spans="1:30" x14ac:dyDescent="0.25">
      <c r="A428">
        <v>211</v>
      </c>
      <c r="B428">
        <v>4797</v>
      </c>
      <c r="C428" t="s">
        <v>980</v>
      </c>
      <c r="D428" t="s">
        <v>126</v>
      </c>
      <c r="E428" t="s">
        <v>107</v>
      </c>
      <c r="F428" t="s">
        <v>981</v>
      </c>
      <c r="G428" t="str">
        <f>"200801007380"</f>
        <v>200801007380</v>
      </c>
      <c r="H428" t="s">
        <v>982</v>
      </c>
      <c r="I428">
        <v>0</v>
      </c>
      <c r="J428">
        <v>0</v>
      </c>
      <c r="K428">
        <v>0</v>
      </c>
      <c r="L428">
        <v>0</v>
      </c>
      <c r="M428">
        <v>0</v>
      </c>
      <c r="N428">
        <v>30</v>
      </c>
      <c r="O428">
        <v>0</v>
      </c>
      <c r="P428">
        <v>0</v>
      </c>
      <c r="Q428">
        <v>0</v>
      </c>
      <c r="R428">
        <v>0</v>
      </c>
      <c r="S428">
        <v>0</v>
      </c>
      <c r="T428">
        <v>0</v>
      </c>
      <c r="U428">
        <v>0</v>
      </c>
      <c r="V428">
        <v>25</v>
      </c>
      <c r="W428">
        <v>175</v>
      </c>
      <c r="X428">
        <v>0</v>
      </c>
      <c r="Z428">
        <v>1</v>
      </c>
      <c r="AA428">
        <v>0</v>
      </c>
      <c r="AB428">
        <v>24</v>
      </c>
      <c r="AC428">
        <v>408</v>
      </c>
      <c r="AD428" t="s">
        <v>983</v>
      </c>
    </row>
    <row r="429" spans="1:30" x14ac:dyDescent="0.25">
      <c r="H429" t="s">
        <v>984</v>
      </c>
    </row>
    <row r="430" spans="1:30" x14ac:dyDescent="0.25">
      <c r="A430">
        <v>212</v>
      </c>
      <c r="B430">
        <v>920</v>
      </c>
      <c r="C430" t="s">
        <v>985</v>
      </c>
      <c r="D430" t="s">
        <v>342</v>
      </c>
      <c r="E430" t="s">
        <v>15</v>
      </c>
      <c r="F430" t="s">
        <v>986</v>
      </c>
      <c r="G430" t="str">
        <f>"00258822"</f>
        <v>00258822</v>
      </c>
      <c r="H430">
        <v>693</v>
      </c>
      <c r="I430">
        <v>0</v>
      </c>
      <c r="J430">
        <v>0</v>
      </c>
      <c r="K430">
        <v>0</v>
      </c>
      <c r="L430">
        <v>0</v>
      </c>
      <c r="M430">
        <v>0</v>
      </c>
      <c r="N430">
        <v>0</v>
      </c>
      <c r="O430">
        <v>0</v>
      </c>
      <c r="P430">
        <v>0</v>
      </c>
      <c r="Q430">
        <v>0</v>
      </c>
      <c r="R430">
        <v>0</v>
      </c>
      <c r="S430">
        <v>0</v>
      </c>
      <c r="T430">
        <v>0</v>
      </c>
      <c r="U430">
        <v>0</v>
      </c>
      <c r="V430">
        <v>84</v>
      </c>
      <c r="W430">
        <v>588</v>
      </c>
      <c r="X430">
        <v>0</v>
      </c>
      <c r="Z430">
        <v>0</v>
      </c>
      <c r="AA430">
        <v>0</v>
      </c>
      <c r="AB430">
        <v>0</v>
      </c>
      <c r="AC430">
        <v>0</v>
      </c>
      <c r="AD430">
        <v>1281</v>
      </c>
    </row>
    <row r="431" spans="1:30" x14ac:dyDescent="0.25">
      <c r="H431" t="s">
        <v>987</v>
      </c>
    </row>
    <row r="432" spans="1:30" x14ac:dyDescent="0.25">
      <c r="A432">
        <v>213</v>
      </c>
      <c r="B432">
        <v>5378</v>
      </c>
      <c r="C432" t="s">
        <v>988</v>
      </c>
      <c r="D432" t="s">
        <v>209</v>
      </c>
      <c r="E432" t="s">
        <v>292</v>
      </c>
      <c r="F432" t="s">
        <v>989</v>
      </c>
      <c r="G432" t="str">
        <f>"00173853"</f>
        <v>00173853</v>
      </c>
      <c r="H432">
        <v>693</v>
      </c>
      <c r="I432">
        <v>0</v>
      </c>
      <c r="J432">
        <v>0</v>
      </c>
      <c r="K432">
        <v>0</v>
      </c>
      <c r="L432">
        <v>0</v>
      </c>
      <c r="M432">
        <v>0</v>
      </c>
      <c r="N432">
        <v>0</v>
      </c>
      <c r="O432">
        <v>0</v>
      </c>
      <c r="P432">
        <v>0</v>
      </c>
      <c r="Q432">
        <v>0</v>
      </c>
      <c r="R432">
        <v>0</v>
      </c>
      <c r="S432">
        <v>0</v>
      </c>
      <c r="T432">
        <v>0</v>
      </c>
      <c r="U432">
        <v>0</v>
      </c>
      <c r="V432">
        <v>84</v>
      </c>
      <c r="W432">
        <v>588</v>
      </c>
      <c r="X432">
        <v>0</v>
      </c>
      <c r="Z432">
        <v>0</v>
      </c>
      <c r="AA432">
        <v>0</v>
      </c>
      <c r="AB432">
        <v>0</v>
      </c>
      <c r="AC432">
        <v>0</v>
      </c>
      <c r="AD432">
        <v>1281</v>
      </c>
    </row>
    <row r="433" spans="1:30" x14ac:dyDescent="0.25">
      <c r="H433" t="s">
        <v>990</v>
      </c>
    </row>
    <row r="434" spans="1:30" x14ac:dyDescent="0.25">
      <c r="A434">
        <v>214</v>
      </c>
      <c r="B434">
        <v>1219</v>
      </c>
      <c r="C434" t="s">
        <v>991</v>
      </c>
      <c r="D434" t="s">
        <v>178</v>
      </c>
      <c r="E434" t="s">
        <v>28</v>
      </c>
      <c r="F434" t="s">
        <v>992</v>
      </c>
      <c r="G434" t="str">
        <f>"201406005569"</f>
        <v>201406005569</v>
      </c>
      <c r="H434" t="s">
        <v>23</v>
      </c>
      <c r="I434">
        <v>0</v>
      </c>
      <c r="J434">
        <v>0</v>
      </c>
      <c r="K434">
        <v>0</v>
      </c>
      <c r="L434">
        <v>200</v>
      </c>
      <c r="M434">
        <v>0</v>
      </c>
      <c r="N434">
        <v>70</v>
      </c>
      <c r="O434">
        <v>50</v>
      </c>
      <c r="P434">
        <v>30</v>
      </c>
      <c r="Q434">
        <v>0</v>
      </c>
      <c r="R434">
        <v>0</v>
      </c>
      <c r="S434">
        <v>0</v>
      </c>
      <c r="T434">
        <v>0</v>
      </c>
      <c r="U434">
        <v>0</v>
      </c>
      <c r="V434">
        <v>36</v>
      </c>
      <c r="W434">
        <v>252</v>
      </c>
      <c r="X434">
        <v>0</v>
      </c>
      <c r="Z434">
        <v>0</v>
      </c>
      <c r="AA434">
        <v>0</v>
      </c>
      <c r="AB434">
        <v>0</v>
      </c>
      <c r="AC434">
        <v>0</v>
      </c>
      <c r="AD434" t="s">
        <v>993</v>
      </c>
    </row>
    <row r="435" spans="1:30" x14ac:dyDescent="0.25">
      <c r="H435" t="s">
        <v>994</v>
      </c>
    </row>
    <row r="436" spans="1:30" x14ac:dyDescent="0.25">
      <c r="A436">
        <v>215</v>
      </c>
      <c r="B436">
        <v>829</v>
      </c>
      <c r="C436" t="s">
        <v>995</v>
      </c>
      <c r="D436" t="s">
        <v>64</v>
      </c>
      <c r="E436" t="s">
        <v>50</v>
      </c>
      <c r="F436" t="s">
        <v>996</v>
      </c>
      <c r="G436" t="str">
        <f>"00252559"</f>
        <v>00252559</v>
      </c>
      <c r="H436" t="s">
        <v>825</v>
      </c>
      <c r="I436">
        <v>0</v>
      </c>
      <c r="J436">
        <v>0</v>
      </c>
      <c r="K436">
        <v>0</v>
      </c>
      <c r="L436">
        <v>0</v>
      </c>
      <c r="M436">
        <v>0</v>
      </c>
      <c r="N436">
        <v>0</v>
      </c>
      <c r="O436">
        <v>0</v>
      </c>
      <c r="P436">
        <v>0</v>
      </c>
      <c r="Q436">
        <v>0</v>
      </c>
      <c r="R436">
        <v>0</v>
      </c>
      <c r="S436">
        <v>0</v>
      </c>
      <c r="T436">
        <v>0</v>
      </c>
      <c r="U436">
        <v>0</v>
      </c>
      <c r="V436">
        <v>84</v>
      </c>
      <c r="W436">
        <v>588</v>
      </c>
      <c r="X436">
        <v>0</v>
      </c>
      <c r="Z436">
        <v>2</v>
      </c>
      <c r="AA436">
        <v>0</v>
      </c>
      <c r="AB436">
        <v>0</v>
      </c>
      <c r="AC436">
        <v>0</v>
      </c>
      <c r="AD436" t="s">
        <v>997</v>
      </c>
    </row>
    <row r="437" spans="1:30" x14ac:dyDescent="0.25">
      <c r="H437" t="s">
        <v>998</v>
      </c>
    </row>
    <row r="438" spans="1:30" x14ac:dyDescent="0.25">
      <c r="A438">
        <v>216</v>
      </c>
      <c r="B438">
        <v>840</v>
      </c>
      <c r="C438" t="s">
        <v>999</v>
      </c>
      <c r="D438" t="s">
        <v>21</v>
      </c>
      <c r="E438" t="s">
        <v>1000</v>
      </c>
      <c r="F438" t="s">
        <v>1001</v>
      </c>
      <c r="G438" t="str">
        <f>"201411001158"</f>
        <v>201411001158</v>
      </c>
      <c r="H438" t="s">
        <v>412</v>
      </c>
      <c r="I438">
        <v>150</v>
      </c>
      <c r="J438">
        <v>0</v>
      </c>
      <c r="K438">
        <v>0</v>
      </c>
      <c r="L438">
        <v>200</v>
      </c>
      <c r="M438">
        <v>0</v>
      </c>
      <c r="N438">
        <v>70</v>
      </c>
      <c r="O438">
        <v>50</v>
      </c>
      <c r="P438">
        <v>0</v>
      </c>
      <c r="Q438">
        <v>0</v>
      </c>
      <c r="R438">
        <v>0</v>
      </c>
      <c r="S438">
        <v>0</v>
      </c>
      <c r="T438">
        <v>0</v>
      </c>
      <c r="U438">
        <v>0</v>
      </c>
      <c r="V438">
        <v>16</v>
      </c>
      <c r="W438">
        <v>112</v>
      </c>
      <c r="X438">
        <v>0</v>
      </c>
      <c r="Z438">
        <v>0</v>
      </c>
      <c r="AA438">
        <v>0</v>
      </c>
      <c r="AB438">
        <v>0</v>
      </c>
      <c r="AC438">
        <v>0</v>
      </c>
      <c r="AD438" t="s">
        <v>1002</v>
      </c>
    </row>
    <row r="439" spans="1:30" x14ac:dyDescent="0.25">
      <c r="H439" t="s">
        <v>1003</v>
      </c>
    </row>
    <row r="440" spans="1:30" x14ac:dyDescent="0.25">
      <c r="A440">
        <v>217</v>
      </c>
      <c r="B440">
        <v>1763</v>
      </c>
      <c r="C440" t="s">
        <v>1004</v>
      </c>
      <c r="D440" t="s">
        <v>132</v>
      </c>
      <c r="E440" t="s">
        <v>14</v>
      </c>
      <c r="F440" t="s">
        <v>1005</v>
      </c>
      <c r="G440" t="str">
        <f>"00314031"</f>
        <v>00314031</v>
      </c>
      <c r="H440">
        <v>660</v>
      </c>
      <c r="I440">
        <v>0</v>
      </c>
      <c r="J440">
        <v>0</v>
      </c>
      <c r="K440">
        <v>0</v>
      </c>
      <c r="L440">
        <v>0</v>
      </c>
      <c r="M440">
        <v>0</v>
      </c>
      <c r="N440">
        <v>30</v>
      </c>
      <c r="O440">
        <v>0</v>
      </c>
      <c r="P440">
        <v>0</v>
      </c>
      <c r="Q440">
        <v>0</v>
      </c>
      <c r="R440">
        <v>0</v>
      </c>
      <c r="S440">
        <v>0</v>
      </c>
      <c r="T440">
        <v>0</v>
      </c>
      <c r="U440">
        <v>0</v>
      </c>
      <c r="V440">
        <v>84</v>
      </c>
      <c r="W440">
        <v>588</v>
      </c>
      <c r="X440">
        <v>0</v>
      </c>
      <c r="Z440">
        <v>0</v>
      </c>
      <c r="AA440">
        <v>0</v>
      </c>
      <c r="AB440">
        <v>0</v>
      </c>
      <c r="AC440">
        <v>0</v>
      </c>
      <c r="AD440">
        <v>1278</v>
      </c>
    </row>
    <row r="441" spans="1:30" x14ac:dyDescent="0.25">
      <c r="H441">
        <v>1266</v>
      </c>
    </row>
    <row r="442" spans="1:30" x14ac:dyDescent="0.25">
      <c r="A442">
        <v>218</v>
      </c>
      <c r="B442">
        <v>1495</v>
      </c>
      <c r="C442" t="s">
        <v>1006</v>
      </c>
      <c r="D442" t="s">
        <v>21</v>
      </c>
      <c r="E442" t="s">
        <v>50</v>
      </c>
      <c r="F442" t="s">
        <v>1007</v>
      </c>
      <c r="G442" t="str">
        <f>"00281420"</f>
        <v>00281420</v>
      </c>
      <c r="H442">
        <v>715</v>
      </c>
      <c r="I442">
        <v>0</v>
      </c>
      <c r="J442">
        <v>0</v>
      </c>
      <c r="K442">
        <v>0</v>
      </c>
      <c r="L442">
        <v>0</v>
      </c>
      <c r="M442">
        <v>0</v>
      </c>
      <c r="N442">
        <v>30</v>
      </c>
      <c r="O442">
        <v>0</v>
      </c>
      <c r="P442">
        <v>0</v>
      </c>
      <c r="Q442">
        <v>0</v>
      </c>
      <c r="R442">
        <v>0</v>
      </c>
      <c r="S442">
        <v>0</v>
      </c>
      <c r="T442">
        <v>0</v>
      </c>
      <c r="U442">
        <v>0</v>
      </c>
      <c r="V442">
        <v>76</v>
      </c>
      <c r="W442">
        <v>532</v>
      </c>
      <c r="X442">
        <v>0</v>
      </c>
      <c r="Z442">
        <v>0</v>
      </c>
      <c r="AA442">
        <v>0</v>
      </c>
      <c r="AB442">
        <v>0</v>
      </c>
      <c r="AC442">
        <v>0</v>
      </c>
      <c r="AD442">
        <v>1277</v>
      </c>
    </row>
    <row r="443" spans="1:30" x14ac:dyDescent="0.25">
      <c r="H443" t="s">
        <v>329</v>
      </c>
    </row>
    <row r="444" spans="1:30" x14ac:dyDescent="0.25">
      <c r="A444">
        <v>219</v>
      </c>
      <c r="B444">
        <v>4235</v>
      </c>
      <c r="C444" t="s">
        <v>1008</v>
      </c>
      <c r="D444" t="s">
        <v>1009</v>
      </c>
      <c r="E444" t="s">
        <v>401</v>
      </c>
      <c r="F444" t="s">
        <v>1010</v>
      </c>
      <c r="G444" t="str">
        <f>"00016134"</f>
        <v>00016134</v>
      </c>
      <c r="H444" t="s">
        <v>1011</v>
      </c>
      <c r="I444">
        <v>0</v>
      </c>
      <c r="J444">
        <v>0</v>
      </c>
      <c r="K444">
        <v>0</v>
      </c>
      <c r="L444">
        <v>200</v>
      </c>
      <c r="M444">
        <v>0</v>
      </c>
      <c r="N444">
        <v>30</v>
      </c>
      <c r="O444">
        <v>0</v>
      </c>
      <c r="P444">
        <v>0</v>
      </c>
      <c r="Q444">
        <v>0</v>
      </c>
      <c r="R444">
        <v>0</v>
      </c>
      <c r="S444">
        <v>0</v>
      </c>
      <c r="T444">
        <v>0</v>
      </c>
      <c r="U444">
        <v>0</v>
      </c>
      <c r="V444">
        <v>0</v>
      </c>
      <c r="W444">
        <v>0</v>
      </c>
      <c r="X444">
        <v>0</v>
      </c>
      <c r="Z444">
        <v>0</v>
      </c>
      <c r="AA444">
        <v>0</v>
      </c>
      <c r="AB444">
        <v>13</v>
      </c>
      <c r="AC444">
        <v>221</v>
      </c>
      <c r="AD444" t="s">
        <v>1012</v>
      </c>
    </row>
    <row r="445" spans="1:30" x14ac:dyDescent="0.25">
      <c r="H445" t="s">
        <v>1013</v>
      </c>
    </row>
    <row r="446" spans="1:30" x14ac:dyDescent="0.25">
      <c r="A446">
        <v>220</v>
      </c>
      <c r="B446">
        <v>2124</v>
      </c>
      <c r="C446" t="s">
        <v>1014</v>
      </c>
      <c r="D446" t="s">
        <v>1015</v>
      </c>
      <c r="E446" t="s">
        <v>32</v>
      </c>
      <c r="F446" t="s">
        <v>1016</v>
      </c>
      <c r="G446" t="str">
        <f>"00324337"</f>
        <v>00324337</v>
      </c>
      <c r="H446" t="s">
        <v>1017</v>
      </c>
      <c r="I446">
        <v>0</v>
      </c>
      <c r="J446">
        <v>0</v>
      </c>
      <c r="K446">
        <v>0</v>
      </c>
      <c r="L446">
        <v>0</v>
      </c>
      <c r="M446">
        <v>0</v>
      </c>
      <c r="N446">
        <v>30</v>
      </c>
      <c r="O446">
        <v>0</v>
      </c>
      <c r="P446">
        <v>0</v>
      </c>
      <c r="Q446">
        <v>0</v>
      </c>
      <c r="R446">
        <v>0</v>
      </c>
      <c r="S446">
        <v>0</v>
      </c>
      <c r="T446">
        <v>0</v>
      </c>
      <c r="U446">
        <v>0</v>
      </c>
      <c r="V446">
        <v>84</v>
      </c>
      <c r="W446">
        <v>588</v>
      </c>
      <c r="X446">
        <v>0</v>
      </c>
      <c r="Z446">
        <v>0</v>
      </c>
      <c r="AA446">
        <v>0</v>
      </c>
      <c r="AB446">
        <v>0</v>
      </c>
      <c r="AC446">
        <v>0</v>
      </c>
      <c r="AD446" t="s">
        <v>1018</v>
      </c>
    </row>
    <row r="447" spans="1:30" x14ac:dyDescent="0.25">
      <c r="H447" t="s">
        <v>1019</v>
      </c>
    </row>
    <row r="448" spans="1:30" x14ac:dyDescent="0.25">
      <c r="A448">
        <v>221</v>
      </c>
      <c r="B448">
        <v>5267</v>
      </c>
      <c r="C448" t="s">
        <v>1020</v>
      </c>
      <c r="D448" t="s">
        <v>21</v>
      </c>
      <c r="E448" t="s">
        <v>14</v>
      </c>
      <c r="F448" t="s">
        <v>1021</v>
      </c>
      <c r="G448" t="str">
        <f>"00158467"</f>
        <v>00158467</v>
      </c>
      <c r="H448">
        <v>682</v>
      </c>
      <c r="I448">
        <v>0</v>
      </c>
      <c r="J448">
        <v>0</v>
      </c>
      <c r="K448">
        <v>0</v>
      </c>
      <c r="L448">
        <v>0</v>
      </c>
      <c r="M448">
        <v>0</v>
      </c>
      <c r="N448">
        <v>0</v>
      </c>
      <c r="O448">
        <v>0</v>
      </c>
      <c r="P448">
        <v>0</v>
      </c>
      <c r="Q448">
        <v>0</v>
      </c>
      <c r="R448">
        <v>0</v>
      </c>
      <c r="S448">
        <v>0</v>
      </c>
      <c r="T448">
        <v>0</v>
      </c>
      <c r="U448">
        <v>0</v>
      </c>
      <c r="V448">
        <v>84</v>
      </c>
      <c r="W448">
        <v>588</v>
      </c>
      <c r="X448">
        <v>0</v>
      </c>
      <c r="Z448">
        <v>0</v>
      </c>
      <c r="AA448">
        <v>0</v>
      </c>
      <c r="AB448">
        <v>0</v>
      </c>
      <c r="AC448">
        <v>0</v>
      </c>
      <c r="AD448">
        <v>1270</v>
      </c>
    </row>
    <row r="449" spans="1:30" x14ac:dyDescent="0.25">
      <c r="H449" t="s">
        <v>1022</v>
      </c>
    </row>
    <row r="450" spans="1:30" x14ac:dyDescent="0.25">
      <c r="A450">
        <v>222</v>
      </c>
      <c r="B450">
        <v>6190</v>
      </c>
      <c r="C450" t="s">
        <v>1023</v>
      </c>
      <c r="D450" t="s">
        <v>38</v>
      </c>
      <c r="E450" t="s">
        <v>113</v>
      </c>
      <c r="F450" t="s">
        <v>1024</v>
      </c>
      <c r="G450" t="str">
        <f>"00371136"</f>
        <v>00371136</v>
      </c>
      <c r="H450">
        <v>682</v>
      </c>
      <c r="I450">
        <v>0</v>
      </c>
      <c r="J450">
        <v>0</v>
      </c>
      <c r="K450">
        <v>0</v>
      </c>
      <c r="L450">
        <v>0</v>
      </c>
      <c r="M450">
        <v>0</v>
      </c>
      <c r="N450">
        <v>0</v>
      </c>
      <c r="O450">
        <v>0</v>
      </c>
      <c r="P450">
        <v>0</v>
      </c>
      <c r="Q450">
        <v>0</v>
      </c>
      <c r="R450">
        <v>0</v>
      </c>
      <c r="S450">
        <v>0</v>
      </c>
      <c r="T450">
        <v>0</v>
      </c>
      <c r="U450">
        <v>0</v>
      </c>
      <c r="V450">
        <v>84</v>
      </c>
      <c r="W450">
        <v>588</v>
      </c>
      <c r="X450">
        <v>0</v>
      </c>
      <c r="Z450">
        <v>0</v>
      </c>
      <c r="AA450">
        <v>0</v>
      </c>
      <c r="AB450">
        <v>0</v>
      </c>
      <c r="AC450">
        <v>0</v>
      </c>
      <c r="AD450">
        <v>1270</v>
      </c>
    </row>
    <row r="451" spans="1:30" x14ac:dyDescent="0.25">
      <c r="H451" t="s">
        <v>1025</v>
      </c>
    </row>
    <row r="452" spans="1:30" x14ac:dyDescent="0.25">
      <c r="A452">
        <v>223</v>
      </c>
      <c r="B452">
        <v>1199</v>
      </c>
      <c r="C452" t="s">
        <v>1026</v>
      </c>
      <c r="D452" t="s">
        <v>113</v>
      </c>
      <c r="E452" t="s">
        <v>65</v>
      </c>
      <c r="F452" t="s">
        <v>1027</v>
      </c>
      <c r="G452" t="str">
        <f>"00142083"</f>
        <v>00142083</v>
      </c>
      <c r="H452">
        <v>649</v>
      </c>
      <c r="I452">
        <v>0</v>
      </c>
      <c r="J452">
        <v>0</v>
      </c>
      <c r="K452">
        <v>0</v>
      </c>
      <c r="L452">
        <v>0</v>
      </c>
      <c r="M452">
        <v>0</v>
      </c>
      <c r="N452">
        <v>30</v>
      </c>
      <c r="O452">
        <v>0</v>
      </c>
      <c r="P452">
        <v>0</v>
      </c>
      <c r="Q452">
        <v>0</v>
      </c>
      <c r="R452">
        <v>0</v>
      </c>
      <c r="S452">
        <v>0</v>
      </c>
      <c r="T452">
        <v>0</v>
      </c>
      <c r="U452">
        <v>0</v>
      </c>
      <c r="V452">
        <v>84</v>
      </c>
      <c r="W452">
        <v>588</v>
      </c>
      <c r="X452">
        <v>0</v>
      </c>
      <c r="Z452">
        <v>0</v>
      </c>
      <c r="AA452">
        <v>0</v>
      </c>
      <c r="AB452">
        <v>0</v>
      </c>
      <c r="AC452">
        <v>0</v>
      </c>
      <c r="AD452">
        <v>1267</v>
      </c>
    </row>
    <row r="453" spans="1:30" x14ac:dyDescent="0.25">
      <c r="H453" t="s">
        <v>1028</v>
      </c>
    </row>
    <row r="454" spans="1:30" x14ac:dyDescent="0.25">
      <c r="A454">
        <v>224</v>
      </c>
      <c r="B454">
        <v>3577</v>
      </c>
      <c r="C454" t="s">
        <v>1029</v>
      </c>
      <c r="D454" t="s">
        <v>45</v>
      </c>
      <c r="E454" t="s">
        <v>1030</v>
      </c>
      <c r="F454" t="s">
        <v>1031</v>
      </c>
      <c r="G454" t="str">
        <f>"00357798"</f>
        <v>00357798</v>
      </c>
      <c r="H454">
        <v>649</v>
      </c>
      <c r="I454">
        <v>0</v>
      </c>
      <c r="J454">
        <v>0</v>
      </c>
      <c r="K454">
        <v>0</v>
      </c>
      <c r="L454">
        <v>0</v>
      </c>
      <c r="M454">
        <v>0</v>
      </c>
      <c r="N454">
        <v>30</v>
      </c>
      <c r="O454">
        <v>0</v>
      </c>
      <c r="P454">
        <v>0</v>
      </c>
      <c r="Q454">
        <v>0</v>
      </c>
      <c r="R454">
        <v>0</v>
      </c>
      <c r="S454">
        <v>0</v>
      </c>
      <c r="T454">
        <v>0</v>
      </c>
      <c r="U454">
        <v>0</v>
      </c>
      <c r="V454">
        <v>84</v>
      </c>
      <c r="W454">
        <v>588</v>
      </c>
      <c r="X454">
        <v>0</v>
      </c>
      <c r="Z454">
        <v>2</v>
      </c>
      <c r="AA454">
        <v>0</v>
      </c>
      <c r="AB454">
        <v>0</v>
      </c>
      <c r="AC454">
        <v>0</v>
      </c>
      <c r="AD454">
        <v>1267</v>
      </c>
    </row>
    <row r="455" spans="1:30" x14ac:dyDescent="0.25">
      <c r="H455" t="s">
        <v>1032</v>
      </c>
    </row>
    <row r="456" spans="1:30" x14ac:dyDescent="0.25">
      <c r="A456">
        <v>225</v>
      </c>
      <c r="B456">
        <v>2012</v>
      </c>
      <c r="C456" t="s">
        <v>1033</v>
      </c>
      <c r="D456" t="s">
        <v>1034</v>
      </c>
      <c r="E456" t="s">
        <v>32</v>
      </c>
      <c r="F456" t="s">
        <v>1035</v>
      </c>
      <c r="G456" t="str">
        <f>"00314134"</f>
        <v>00314134</v>
      </c>
      <c r="H456">
        <v>649</v>
      </c>
      <c r="I456">
        <v>0</v>
      </c>
      <c r="J456">
        <v>0</v>
      </c>
      <c r="K456">
        <v>0</v>
      </c>
      <c r="L456">
        <v>0</v>
      </c>
      <c r="M456">
        <v>0</v>
      </c>
      <c r="N456">
        <v>30</v>
      </c>
      <c r="O456">
        <v>0</v>
      </c>
      <c r="P456">
        <v>0</v>
      </c>
      <c r="Q456">
        <v>0</v>
      </c>
      <c r="R456">
        <v>0</v>
      </c>
      <c r="S456">
        <v>0</v>
      </c>
      <c r="T456">
        <v>0</v>
      </c>
      <c r="U456">
        <v>0</v>
      </c>
      <c r="V456">
        <v>84</v>
      </c>
      <c r="W456">
        <v>588</v>
      </c>
      <c r="X456">
        <v>0</v>
      </c>
      <c r="Z456">
        <v>0</v>
      </c>
      <c r="AA456">
        <v>0</v>
      </c>
      <c r="AB456">
        <v>0</v>
      </c>
      <c r="AC456">
        <v>0</v>
      </c>
      <c r="AD456">
        <v>1267</v>
      </c>
    </row>
    <row r="457" spans="1:30" x14ac:dyDescent="0.25">
      <c r="H457" t="s">
        <v>1036</v>
      </c>
    </row>
    <row r="458" spans="1:30" x14ac:dyDescent="0.25">
      <c r="A458">
        <v>226</v>
      </c>
      <c r="B458">
        <v>2926</v>
      </c>
      <c r="C458" t="s">
        <v>1037</v>
      </c>
      <c r="D458" t="s">
        <v>379</v>
      </c>
      <c r="E458" t="s">
        <v>384</v>
      </c>
      <c r="F458" t="s">
        <v>1038</v>
      </c>
      <c r="G458" t="str">
        <f>"00281813"</f>
        <v>00281813</v>
      </c>
      <c r="H458">
        <v>649</v>
      </c>
      <c r="I458">
        <v>0</v>
      </c>
      <c r="J458">
        <v>0</v>
      </c>
      <c r="K458">
        <v>0</v>
      </c>
      <c r="L458">
        <v>0</v>
      </c>
      <c r="M458">
        <v>0</v>
      </c>
      <c r="N458">
        <v>30</v>
      </c>
      <c r="O458">
        <v>0</v>
      </c>
      <c r="P458">
        <v>0</v>
      </c>
      <c r="Q458">
        <v>0</v>
      </c>
      <c r="R458">
        <v>0</v>
      </c>
      <c r="S458">
        <v>0</v>
      </c>
      <c r="T458">
        <v>0</v>
      </c>
      <c r="U458">
        <v>0</v>
      </c>
      <c r="V458">
        <v>84</v>
      </c>
      <c r="W458">
        <v>588</v>
      </c>
      <c r="X458">
        <v>0</v>
      </c>
      <c r="Z458">
        <v>0</v>
      </c>
      <c r="AA458">
        <v>0</v>
      </c>
      <c r="AB458">
        <v>0</v>
      </c>
      <c r="AC458">
        <v>0</v>
      </c>
      <c r="AD458">
        <v>1267</v>
      </c>
    </row>
    <row r="459" spans="1:30" x14ac:dyDescent="0.25">
      <c r="H459" t="s">
        <v>329</v>
      </c>
    </row>
    <row r="460" spans="1:30" x14ac:dyDescent="0.25">
      <c r="A460">
        <v>227</v>
      </c>
      <c r="B460">
        <v>426</v>
      </c>
      <c r="C460" t="s">
        <v>1039</v>
      </c>
      <c r="D460" t="s">
        <v>28</v>
      </c>
      <c r="E460" t="s">
        <v>21</v>
      </c>
      <c r="F460" t="s">
        <v>1040</v>
      </c>
      <c r="G460" t="str">
        <f>"00250520"</f>
        <v>00250520</v>
      </c>
      <c r="H460" t="s">
        <v>248</v>
      </c>
      <c r="I460">
        <v>0</v>
      </c>
      <c r="J460">
        <v>0</v>
      </c>
      <c r="K460">
        <v>0</v>
      </c>
      <c r="L460">
        <v>0</v>
      </c>
      <c r="M460">
        <v>0</v>
      </c>
      <c r="N460">
        <v>30</v>
      </c>
      <c r="O460">
        <v>0</v>
      </c>
      <c r="P460">
        <v>0</v>
      </c>
      <c r="Q460">
        <v>0</v>
      </c>
      <c r="R460">
        <v>0</v>
      </c>
      <c r="S460">
        <v>0</v>
      </c>
      <c r="T460">
        <v>0</v>
      </c>
      <c r="U460">
        <v>0</v>
      </c>
      <c r="V460">
        <v>81</v>
      </c>
      <c r="W460">
        <v>567</v>
      </c>
      <c r="X460">
        <v>0</v>
      </c>
      <c r="Z460">
        <v>0</v>
      </c>
      <c r="AA460">
        <v>0</v>
      </c>
      <c r="AB460">
        <v>0</v>
      </c>
      <c r="AC460">
        <v>0</v>
      </c>
      <c r="AD460" t="s">
        <v>1041</v>
      </c>
    </row>
    <row r="461" spans="1:30" x14ac:dyDescent="0.25">
      <c r="H461" t="s">
        <v>1042</v>
      </c>
    </row>
    <row r="462" spans="1:30" x14ac:dyDescent="0.25">
      <c r="A462">
        <v>228</v>
      </c>
      <c r="B462">
        <v>5166</v>
      </c>
      <c r="C462" t="s">
        <v>1043</v>
      </c>
      <c r="D462" t="s">
        <v>82</v>
      </c>
      <c r="E462" t="s">
        <v>199</v>
      </c>
      <c r="F462" t="s">
        <v>1044</v>
      </c>
      <c r="G462" t="str">
        <f>"201406013293"</f>
        <v>201406013293</v>
      </c>
      <c r="H462" t="s">
        <v>1045</v>
      </c>
      <c r="I462">
        <v>0</v>
      </c>
      <c r="J462">
        <v>0</v>
      </c>
      <c r="K462">
        <v>0</v>
      </c>
      <c r="L462">
        <v>200</v>
      </c>
      <c r="M462">
        <v>0</v>
      </c>
      <c r="N462">
        <v>50</v>
      </c>
      <c r="O462">
        <v>0</v>
      </c>
      <c r="P462">
        <v>0</v>
      </c>
      <c r="Q462">
        <v>0</v>
      </c>
      <c r="R462">
        <v>0</v>
      </c>
      <c r="S462">
        <v>0</v>
      </c>
      <c r="T462">
        <v>0</v>
      </c>
      <c r="U462">
        <v>0</v>
      </c>
      <c r="V462">
        <v>31</v>
      </c>
      <c r="W462">
        <v>217</v>
      </c>
      <c r="X462">
        <v>0</v>
      </c>
      <c r="Z462">
        <v>0</v>
      </c>
      <c r="AA462">
        <v>0</v>
      </c>
      <c r="AB462">
        <v>0</v>
      </c>
      <c r="AC462">
        <v>0</v>
      </c>
      <c r="AD462" t="s">
        <v>1046</v>
      </c>
    </row>
    <row r="463" spans="1:30" x14ac:dyDescent="0.25">
      <c r="H463" t="s">
        <v>1047</v>
      </c>
    </row>
    <row r="464" spans="1:30" x14ac:dyDescent="0.25">
      <c r="A464">
        <v>229</v>
      </c>
      <c r="B464">
        <v>37</v>
      </c>
      <c r="C464" t="s">
        <v>1048</v>
      </c>
      <c r="D464" t="s">
        <v>28</v>
      </c>
      <c r="E464" t="s">
        <v>15</v>
      </c>
      <c r="F464" t="s">
        <v>1049</v>
      </c>
      <c r="G464" t="str">
        <f>"00251076"</f>
        <v>00251076</v>
      </c>
      <c r="H464">
        <v>671</v>
      </c>
      <c r="I464">
        <v>0</v>
      </c>
      <c r="J464">
        <v>0</v>
      </c>
      <c r="K464">
        <v>0</v>
      </c>
      <c r="L464">
        <v>0</v>
      </c>
      <c r="M464">
        <v>0</v>
      </c>
      <c r="N464">
        <v>0</v>
      </c>
      <c r="O464">
        <v>0</v>
      </c>
      <c r="P464">
        <v>0</v>
      </c>
      <c r="Q464">
        <v>0</v>
      </c>
      <c r="R464">
        <v>0</v>
      </c>
      <c r="S464">
        <v>0</v>
      </c>
      <c r="T464">
        <v>0</v>
      </c>
      <c r="U464">
        <v>0</v>
      </c>
      <c r="V464">
        <v>84</v>
      </c>
      <c r="W464">
        <v>588</v>
      </c>
      <c r="X464">
        <v>0</v>
      </c>
      <c r="Z464">
        <v>0</v>
      </c>
      <c r="AA464">
        <v>0</v>
      </c>
      <c r="AB464">
        <v>0</v>
      </c>
      <c r="AC464">
        <v>0</v>
      </c>
      <c r="AD464">
        <v>1259</v>
      </c>
    </row>
    <row r="465" spans="1:30" x14ac:dyDescent="0.25">
      <c r="H465" t="s">
        <v>207</v>
      </c>
    </row>
    <row r="466" spans="1:30" x14ac:dyDescent="0.25">
      <c r="A466">
        <v>230</v>
      </c>
      <c r="B466">
        <v>1121</v>
      </c>
      <c r="C466" t="s">
        <v>1050</v>
      </c>
      <c r="D466" t="s">
        <v>429</v>
      </c>
      <c r="E466" t="s">
        <v>569</v>
      </c>
      <c r="F466" t="s">
        <v>1051</v>
      </c>
      <c r="G466" t="str">
        <f>"00156863"</f>
        <v>00156863</v>
      </c>
      <c r="H466">
        <v>660</v>
      </c>
      <c r="I466">
        <v>0</v>
      </c>
      <c r="J466">
        <v>0</v>
      </c>
      <c r="K466">
        <v>0</v>
      </c>
      <c r="L466">
        <v>0</v>
      </c>
      <c r="M466">
        <v>0</v>
      </c>
      <c r="N466">
        <v>0</v>
      </c>
      <c r="O466">
        <v>0</v>
      </c>
      <c r="P466">
        <v>0</v>
      </c>
      <c r="Q466">
        <v>0</v>
      </c>
      <c r="R466">
        <v>0</v>
      </c>
      <c r="S466">
        <v>0</v>
      </c>
      <c r="T466">
        <v>0</v>
      </c>
      <c r="U466">
        <v>0</v>
      </c>
      <c r="V466">
        <v>27</v>
      </c>
      <c r="W466">
        <v>189</v>
      </c>
      <c r="X466">
        <v>0</v>
      </c>
      <c r="Z466">
        <v>0</v>
      </c>
      <c r="AA466">
        <v>0</v>
      </c>
      <c r="AB466">
        <v>24</v>
      </c>
      <c r="AC466">
        <v>408</v>
      </c>
      <c r="AD466">
        <v>1257</v>
      </c>
    </row>
    <row r="467" spans="1:30" x14ac:dyDescent="0.25">
      <c r="H467" t="s">
        <v>329</v>
      </c>
    </row>
    <row r="468" spans="1:30" x14ac:dyDescent="0.25">
      <c r="A468">
        <v>231</v>
      </c>
      <c r="B468">
        <v>4637</v>
      </c>
      <c r="C468" t="s">
        <v>1052</v>
      </c>
      <c r="D468" t="s">
        <v>346</v>
      </c>
      <c r="E468" t="s">
        <v>1053</v>
      </c>
      <c r="F468" t="s">
        <v>1054</v>
      </c>
      <c r="G468" t="str">
        <f>"201511031192"</f>
        <v>201511031192</v>
      </c>
      <c r="H468" t="s">
        <v>109</v>
      </c>
      <c r="I468">
        <v>0</v>
      </c>
      <c r="J468">
        <v>0</v>
      </c>
      <c r="K468">
        <v>0</v>
      </c>
      <c r="L468">
        <v>0</v>
      </c>
      <c r="M468">
        <v>0</v>
      </c>
      <c r="N468">
        <v>30</v>
      </c>
      <c r="O468">
        <v>0</v>
      </c>
      <c r="P468">
        <v>0</v>
      </c>
      <c r="Q468">
        <v>0</v>
      </c>
      <c r="R468">
        <v>0</v>
      </c>
      <c r="S468">
        <v>0</v>
      </c>
      <c r="T468">
        <v>0</v>
      </c>
      <c r="U468">
        <v>0</v>
      </c>
      <c r="V468">
        <v>61</v>
      </c>
      <c r="W468">
        <v>427</v>
      </c>
      <c r="X468">
        <v>0</v>
      </c>
      <c r="Z468">
        <v>2</v>
      </c>
      <c r="AA468">
        <v>0</v>
      </c>
      <c r="AB468">
        <v>0</v>
      </c>
      <c r="AC468">
        <v>0</v>
      </c>
      <c r="AD468" t="s">
        <v>1055</v>
      </c>
    </row>
    <row r="469" spans="1:30" x14ac:dyDescent="0.25">
      <c r="H469" t="s">
        <v>1056</v>
      </c>
    </row>
    <row r="470" spans="1:30" x14ac:dyDescent="0.25">
      <c r="A470">
        <v>232</v>
      </c>
      <c r="B470">
        <v>4606</v>
      </c>
      <c r="C470" t="s">
        <v>1057</v>
      </c>
      <c r="D470" t="s">
        <v>15</v>
      </c>
      <c r="E470" t="s">
        <v>257</v>
      </c>
      <c r="F470" t="s">
        <v>1058</v>
      </c>
      <c r="G470" t="str">
        <f>"00362306"</f>
        <v>00362306</v>
      </c>
      <c r="H470" t="s">
        <v>707</v>
      </c>
      <c r="I470">
        <v>0</v>
      </c>
      <c r="J470">
        <v>0</v>
      </c>
      <c r="K470">
        <v>0</v>
      </c>
      <c r="L470">
        <v>0</v>
      </c>
      <c r="M470">
        <v>0</v>
      </c>
      <c r="N470">
        <v>50</v>
      </c>
      <c r="O470">
        <v>0</v>
      </c>
      <c r="P470">
        <v>0</v>
      </c>
      <c r="Q470">
        <v>0</v>
      </c>
      <c r="R470">
        <v>0</v>
      </c>
      <c r="S470">
        <v>0</v>
      </c>
      <c r="T470">
        <v>0</v>
      </c>
      <c r="U470">
        <v>0</v>
      </c>
      <c r="V470">
        <v>68</v>
      </c>
      <c r="W470">
        <v>476</v>
      </c>
      <c r="X470">
        <v>0</v>
      </c>
      <c r="Z470">
        <v>0</v>
      </c>
      <c r="AA470">
        <v>0</v>
      </c>
      <c r="AB470">
        <v>0</v>
      </c>
      <c r="AC470">
        <v>0</v>
      </c>
      <c r="AD470" t="s">
        <v>1059</v>
      </c>
    </row>
    <row r="471" spans="1:30" x14ac:dyDescent="0.25">
      <c r="H471" t="s">
        <v>1060</v>
      </c>
    </row>
    <row r="472" spans="1:30" x14ac:dyDescent="0.25">
      <c r="A472">
        <v>233</v>
      </c>
      <c r="B472">
        <v>5530</v>
      </c>
      <c r="C472" t="s">
        <v>1061</v>
      </c>
      <c r="D472" t="s">
        <v>126</v>
      </c>
      <c r="E472" t="s">
        <v>100</v>
      </c>
      <c r="F472" t="s">
        <v>1062</v>
      </c>
      <c r="G472" t="str">
        <f>"201504001953"</f>
        <v>201504001953</v>
      </c>
      <c r="H472" t="s">
        <v>1063</v>
      </c>
      <c r="I472">
        <v>150</v>
      </c>
      <c r="J472">
        <v>0</v>
      </c>
      <c r="K472">
        <v>0</v>
      </c>
      <c r="L472">
        <v>200</v>
      </c>
      <c r="M472">
        <v>0</v>
      </c>
      <c r="N472">
        <v>30</v>
      </c>
      <c r="O472">
        <v>0</v>
      </c>
      <c r="P472">
        <v>0</v>
      </c>
      <c r="Q472">
        <v>0</v>
      </c>
      <c r="R472">
        <v>0</v>
      </c>
      <c r="S472">
        <v>0</v>
      </c>
      <c r="T472">
        <v>0</v>
      </c>
      <c r="U472">
        <v>0</v>
      </c>
      <c r="V472">
        <v>11</v>
      </c>
      <c r="W472">
        <v>77</v>
      </c>
      <c r="X472">
        <v>0</v>
      </c>
      <c r="Z472">
        <v>0</v>
      </c>
      <c r="AA472">
        <v>0</v>
      </c>
      <c r="AB472">
        <v>7</v>
      </c>
      <c r="AC472">
        <v>119</v>
      </c>
      <c r="AD472" t="s">
        <v>1064</v>
      </c>
    </row>
    <row r="473" spans="1:30" x14ac:dyDescent="0.25">
      <c r="H473" t="s">
        <v>1065</v>
      </c>
    </row>
    <row r="474" spans="1:30" x14ac:dyDescent="0.25">
      <c r="A474">
        <v>234</v>
      </c>
      <c r="B474">
        <v>4387</v>
      </c>
      <c r="C474" t="s">
        <v>1033</v>
      </c>
      <c r="D474" t="s">
        <v>236</v>
      </c>
      <c r="E474" t="s">
        <v>1066</v>
      </c>
      <c r="F474" t="s">
        <v>1067</v>
      </c>
      <c r="G474" t="str">
        <f>"00120804"</f>
        <v>00120804</v>
      </c>
      <c r="H474" t="s">
        <v>1068</v>
      </c>
      <c r="I474">
        <v>0</v>
      </c>
      <c r="J474">
        <v>0</v>
      </c>
      <c r="K474">
        <v>0</v>
      </c>
      <c r="L474">
        <v>0</v>
      </c>
      <c r="M474">
        <v>0</v>
      </c>
      <c r="N474">
        <v>0</v>
      </c>
      <c r="O474">
        <v>0</v>
      </c>
      <c r="P474">
        <v>0</v>
      </c>
      <c r="Q474">
        <v>0</v>
      </c>
      <c r="R474">
        <v>0</v>
      </c>
      <c r="S474">
        <v>0</v>
      </c>
      <c r="T474">
        <v>0</v>
      </c>
      <c r="U474">
        <v>0</v>
      </c>
      <c r="V474">
        <v>84</v>
      </c>
      <c r="W474">
        <v>588</v>
      </c>
      <c r="X474">
        <v>0</v>
      </c>
      <c r="Z474">
        <v>0</v>
      </c>
      <c r="AA474">
        <v>0</v>
      </c>
      <c r="AB474">
        <v>0</v>
      </c>
      <c r="AC474">
        <v>0</v>
      </c>
      <c r="AD474" t="s">
        <v>1069</v>
      </c>
    </row>
    <row r="475" spans="1:30" x14ac:dyDescent="0.25">
      <c r="H475" t="s">
        <v>887</v>
      </c>
    </row>
    <row r="476" spans="1:30" x14ac:dyDescent="0.25">
      <c r="A476">
        <v>235</v>
      </c>
      <c r="B476">
        <v>2044</v>
      </c>
      <c r="C476" t="s">
        <v>1070</v>
      </c>
      <c r="D476" t="s">
        <v>64</v>
      </c>
      <c r="E476" t="s">
        <v>569</v>
      </c>
      <c r="F476" t="s">
        <v>1071</v>
      </c>
      <c r="G476" t="str">
        <f>"201511025331"</f>
        <v>201511025331</v>
      </c>
      <c r="H476" t="s">
        <v>725</v>
      </c>
      <c r="I476">
        <v>0</v>
      </c>
      <c r="J476">
        <v>0</v>
      </c>
      <c r="K476">
        <v>0</v>
      </c>
      <c r="L476">
        <v>0</v>
      </c>
      <c r="M476">
        <v>0</v>
      </c>
      <c r="N476">
        <v>30</v>
      </c>
      <c r="O476">
        <v>0</v>
      </c>
      <c r="P476">
        <v>0</v>
      </c>
      <c r="Q476">
        <v>0</v>
      </c>
      <c r="R476">
        <v>0</v>
      </c>
      <c r="S476">
        <v>0</v>
      </c>
      <c r="T476">
        <v>0</v>
      </c>
      <c r="U476">
        <v>0</v>
      </c>
      <c r="V476">
        <v>13</v>
      </c>
      <c r="W476">
        <v>91</v>
      </c>
      <c r="X476">
        <v>0</v>
      </c>
      <c r="Z476">
        <v>0</v>
      </c>
      <c r="AA476">
        <v>0</v>
      </c>
      <c r="AB476">
        <v>24</v>
      </c>
      <c r="AC476">
        <v>408</v>
      </c>
      <c r="AD476" t="s">
        <v>1072</v>
      </c>
    </row>
    <row r="477" spans="1:30" x14ac:dyDescent="0.25">
      <c r="H477" t="s">
        <v>1073</v>
      </c>
    </row>
    <row r="478" spans="1:30" x14ac:dyDescent="0.25">
      <c r="A478">
        <v>236</v>
      </c>
      <c r="B478">
        <v>1174</v>
      </c>
      <c r="C478" t="s">
        <v>1074</v>
      </c>
      <c r="D478" t="s">
        <v>38</v>
      </c>
      <c r="E478" t="s">
        <v>83</v>
      </c>
      <c r="F478" t="s">
        <v>1075</v>
      </c>
      <c r="G478" t="str">
        <f>"201507001534"</f>
        <v>201507001534</v>
      </c>
      <c r="H478" t="s">
        <v>701</v>
      </c>
      <c r="I478">
        <v>0</v>
      </c>
      <c r="J478">
        <v>0</v>
      </c>
      <c r="K478">
        <v>0</v>
      </c>
      <c r="L478">
        <v>0</v>
      </c>
      <c r="M478">
        <v>0</v>
      </c>
      <c r="N478">
        <v>0</v>
      </c>
      <c r="O478">
        <v>0</v>
      </c>
      <c r="P478">
        <v>0</v>
      </c>
      <c r="Q478">
        <v>0</v>
      </c>
      <c r="R478">
        <v>0</v>
      </c>
      <c r="S478">
        <v>0</v>
      </c>
      <c r="T478">
        <v>0</v>
      </c>
      <c r="U478">
        <v>0</v>
      </c>
      <c r="V478">
        <v>84</v>
      </c>
      <c r="W478">
        <v>588</v>
      </c>
      <c r="X478">
        <v>0</v>
      </c>
      <c r="Z478">
        <v>0</v>
      </c>
      <c r="AA478">
        <v>0</v>
      </c>
      <c r="AB478">
        <v>0</v>
      </c>
      <c r="AC478">
        <v>0</v>
      </c>
      <c r="AD478" t="s">
        <v>1076</v>
      </c>
    </row>
    <row r="479" spans="1:30" x14ac:dyDescent="0.25">
      <c r="H479" t="s">
        <v>1077</v>
      </c>
    </row>
    <row r="480" spans="1:30" x14ac:dyDescent="0.25">
      <c r="A480">
        <v>237</v>
      </c>
      <c r="B480">
        <v>5375</v>
      </c>
      <c r="C480" t="s">
        <v>1078</v>
      </c>
      <c r="D480" t="s">
        <v>126</v>
      </c>
      <c r="E480" t="s">
        <v>21</v>
      </c>
      <c r="F480" t="s">
        <v>1079</v>
      </c>
      <c r="G480" t="str">
        <f>"00362421"</f>
        <v>00362421</v>
      </c>
      <c r="H480">
        <v>660</v>
      </c>
      <c r="I480">
        <v>0</v>
      </c>
      <c r="J480">
        <v>0</v>
      </c>
      <c r="K480">
        <v>0</v>
      </c>
      <c r="L480">
        <v>0</v>
      </c>
      <c r="M480">
        <v>0</v>
      </c>
      <c r="N480">
        <v>0</v>
      </c>
      <c r="O480">
        <v>0</v>
      </c>
      <c r="P480">
        <v>0</v>
      </c>
      <c r="Q480">
        <v>0</v>
      </c>
      <c r="R480">
        <v>0</v>
      </c>
      <c r="S480">
        <v>0</v>
      </c>
      <c r="T480">
        <v>0</v>
      </c>
      <c r="U480">
        <v>0</v>
      </c>
      <c r="V480">
        <v>84</v>
      </c>
      <c r="W480">
        <v>588</v>
      </c>
      <c r="X480">
        <v>0</v>
      </c>
      <c r="Z480">
        <v>0</v>
      </c>
      <c r="AA480">
        <v>0</v>
      </c>
      <c r="AB480">
        <v>0</v>
      </c>
      <c r="AC480">
        <v>0</v>
      </c>
      <c r="AD480">
        <v>1248</v>
      </c>
    </row>
    <row r="481" spans="1:30" x14ac:dyDescent="0.25">
      <c r="H481" t="s">
        <v>1080</v>
      </c>
    </row>
    <row r="482" spans="1:30" x14ac:dyDescent="0.25">
      <c r="A482">
        <v>238</v>
      </c>
      <c r="B482">
        <v>3959</v>
      </c>
      <c r="C482" t="s">
        <v>1081</v>
      </c>
      <c r="D482" t="s">
        <v>1082</v>
      </c>
      <c r="E482" t="s">
        <v>1083</v>
      </c>
      <c r="F482" t="s">
        <v>1084</v>
      </c>
      <c r="G482" t="str">
        <f>"00079352"</f>
        <v>00079352</v>
      </c>
      <c r="H482">
        <v>660</v>
      </c>
      <c r="I482">
        <v>0</v>
      </c>
      <c r="J482">
        <v>0</v>
      </c>
      <c r="K482">
        <v>0</v>
      </c>
      <c r="L482">
        <v>0</v>
      </c>
      <c r="M482">
        <v>0</v>
      </c>
      <c r="N482">
        <v>0</v>
      </c>
      <c r="O482">
        <v>0</v>
      </c>
      <c r="P482">
        <v>0</v>
      </c>
      <c r="Q482">
        <v>0</v>
      </c>
      <c r="R482">
        <v>0</v>
      </c>
      <c r="S482">
        <v>0</v>
      </c>
      <c r="T482">
        <v>0</v>
      </c>
      <c r="U482">
        <v>0</v>
      </c>
      <c r="V482">
        <v>84</v>
      </c>
      <c r="W482">
        <v>588</v>
      </c>
      <c r="X482">
        <v>0</v>
      </c>
      <c r="Z482">
        <v>0</v>
      </c>
      <c r="AA482">
        <v>0</v>
      </c>
      <c r="AB482">
        <v>0</v>
      </c>
      <c r="AC482">
        <v>0</v>
      </c>
      <c r="AD482">
        <v>1248</v>
      </c>
    </row>
    <row r="483" spans="1:30" x14ac:dyDescent="0.25">
      <c r="H483" t="s">
        <v>619</v>
      </c>
    </row>
    <row r="484" spans="1:30" x14ac:dyDescent="0.25">
      <c r="A484">
        <v>239</v>
      </c>
      <c r="B484">
        <v>5199</v>
      </c>
      <c r="C484" t="s">
        <v>1085</v>
      </c>
      <c r="D484" t="s">
        <v>1086</v>
      </c>
      <c r="E484" t="s">
        <v>32</v>
      </c>
      <c r="F484" t="s">
        <v>1087</v>
      </c>
      <c r="G484" t="str">
        <f>"201406011256"</f>
        <v>201406011256</v>
      </c>
      <c r="H484" t="s">
        <v>1088</v>
      </c>
      <c r="I484">
        <v>0</v>
      </c>
      <c r="J484">
        <v>0</v>
      </c>
      <c r="K484">
        <v>0</v>
      </c>
      <c r="L484">
        <v>0</v>
      </c>
      <c r="M484">
        <v>0</v>
      </c>
      <c r="N484">
        <v>0</v>
      </c>
      <c r="O484">
        <v>0</v>
      </c>
      <c r="P484">
        <v>0</v>
      </c>
      <c r="Q484">
        <v>0</v>
      </c>
      <c r="R484">
        <v>0</v>
      </c>
      <c r="S484">
        <v>0</v>
      </c>
      <c r="T484">
        <v>0</v>
      </c>
      <c r="U484">
        <v>0</v>
      </c>
      <c r="V484">
        <v>65</v>
      </c>
      <c r="W484">
        <v>455</v>
      </c>
      <c r="X484">
        <v>0</v>
      </c>
      <c r="Z484">
        <v>0</v>
      </c>
      <c r="AA484">
        <v>0</v>
      </c>
      <c r="AB484">
        <v>0</v>
      </c>
      <c r="AC484">
        <v>0</v>
      </c>
      <c r="AD484" t="s">
        <v>1089</v>
      </c>
    </row>
    <row r="485" spans="1:30" x14ac:dyDescent="0.25">
      <c r="H485" t="s">
        <v>1090</v>
      </c>
    </row>
    <row r="486" spans="1:30" x14ac:dyDescent="0.25">
      <c r="A486">
        <v>240</v>
      </c>
      <c r="B486">
        <v>468</v>
      </c>
      <c r="C486" t="s">
        <v>1091</v>
      </c>
      <c r="D486" t="s">
        <v>384</v>
      </c>
      <c r="E486" t="s">
        <v>21</v>
      </c>
      <c r="F486" t="s">
        <v>1092</v>
      </c>
      <c r="G486" t="str">
        <f>"201406012339"</f>
        <v>201406012339</v>
      </c>
      <c r="H486">
        <v>649</v>
      </c>
      <c r="I486">
        <v>0</v>
      </c>
      <c r="J486">
        <v>0</v>
      </c>
      <c r="K486">
        <v>0</v>
      </c>
      <c r="L486">
        <v>0</v>
      </c>
      <c r="M486">
        <v>0</v>
      </c>
      <c r="N486">
        <v>0</v>
      </c>
      <c r="O486">
        <v>0</v>
      </c>
      <c r="P486">
        <v>0</v>
      </c>
      <c r="Q486">
        <v>0</v>
      </c>
      <c r="R486">
        <v>0</v>
      </c>
      <c r="S486">
        <v>0</v>
      </c>
      <c r="T486">
        <v>0</v>
      </c>
      <c r="U486">
        <v>0</v>
      </c>
      <c r="V486">
        <v>84</v>
      </c>
      <c r="W486">
        <v>588</v>
      </c>
      <c r="X486">
        <v>0</v>
      </c>
      <c r="Z486">
        <v>0</v>
      </c>
      <c r="AA486">
        <v>0</v>
      </c>
      <c r="AB486">
        <v>0</v>
      </c>
      <c r="AC486">
        <v>0</v>
      </c>
      <c r="AD486">
        <v>1237</v>
      </c>
    </row>
    <row r="487" spans="1:30" x14ac:dyDescent="0.25">
      <c r="H487">
        <v>1266</v>
      </c>
    </row>
    <row r="488" spans="1:30" x14ac:dyDescent="0.25">
      <c r="A488">
        <v>241</v>
      </c>
      <c r="B488">
        <v>6141</v>
      </c>
      <c r="C488" t="s">
        <v>1093</v>
      </c>
      <c r="D488" t="s">
        <v>14</v>
      </c>
      <c r="E488" t="s">
        <v>209</v>
      </c>
      <c r="F488" t="s">
        <v>1094</v>
      </c>
      <c r="G488" t="str">
        <f>"00225250"</f>
        <v>00225250</v>
      </c>
      <c r="H488" t="s">
        <v>1095</v>
      </c>
      <c r="I488">
        <v>150</v>
      </c>
      <c r="J488">
        <v>0</v>
      </c>
      <c r="K488">
        <v>0</v>
      </c>
      <c r="L488">
        <v>0</v>
      </c>
      <c r="M488">
        <v>100</v>
      </c>
      <c r="N488">
        <v>70</v>
      </c>
      <c r="O488">
        <v>0</v>
      </c>
      <c r="P488">
        <v>0</v>
      </c>
      <c r="Q488">
        <v>0</v>
      </c>
      <c r="R488">
        <v>0</v>
      </c>
      <c r="S488">
        <v>0</v>
      </c>
      <c r="T488">
        <v>0</v>
      </c>
      <c r="U488">
        <v>0</v>
      </c>
      <c r="V488">
        <v>37</v>
      </c>
      <c r="W488">
        <v>259</v>
      </c>
      <c r="X488">
        <v>0</v>
      </c>
      <c r="Z488">
        <v>0</v>
      </c>
      <c r="AA488">
        <v>0</v>
      </c>
      <c r="AB488">
        <v>0</v>
      </c>
      <c r="AC488">
        <v>0</v>
      </c>
      <c r="AD488" t="s">
        <v>1096</v>
      </c>
    </row>
    <row r="489" spans="1:30" x14ac:dyDescent="0.25">
      <c r="H489" t="s">
        <v>1097</v>
      </c>
    </row>
    <row r="490" spans="1:30" x14ac:dyDescent="0.25">
      <c r="A490">
        <v>242</v>
      </c>
      <c r="B490">
        <v>2951</v>
      </c>
      <c r="C490" t="s">
        <v>1098</v>
      </c>
      <c r="D490" t="s">
        <v>21</v>
      </c>
      <c r="E490" t="s">
        <v>15</v>
      </c>
      <c r="F490" t="s">
        <v>1099</v>
      </c>
      <c r="G490" t="str">
        <f>"00263573"</f>
        <v>00263573</v>
      </c>
      <c r="H490" t="s">
        <v>738</v>
      </c>
      <c r="I490">
        <v>0</v>
      </c>
      <c r="J490">
        <v>0</v>
      </c>
      <c r="K490">
        <v>0</v>
      </c>
      <c r="L490">
        <v>0</v>
      </c>
      <c r="M490">
        <v>0</v>
      </c>
      <c r="N490">
        <v>0</v>
      </c>
      <c r="O490">
        <v>0</v>
      </c>
      <c r="P490">
        <v>0</v>
      </c>
      <c r="Q490">
        <v>0</v>
      </c>
      <c r="R490">
        <v>0</v>
      </c>
      <c r="S490">
        <v>0</v>
      </c>
      <c r="T490">
        <v>0</v>
      </c>
      <c r="U490">
        <v>0</v>
      </c>
      <c r="V490">
        <v>64</v>
      </c>
      <c r="W490">
        <v>448</v>
      </c>
      <c r="X490">
        <v>0</v>
      </c>
      <c r="Z490">
        <v>0</v>
      </c>
      <c r="AA490">
        <v>0</v>
      </c>
      <c r="AB490">
        <v>0</v>
      </c>
      <c r="AC490">
        <v>0</v>
      </c>
      <c r="AD490" t="s">
        <v>1100</v>
      </c>
    </row>
    <row r="491" spans="1:30" x14ac:dyDescent="0.25">
      <c r="H491" t="s">
        <v>1101</v>
      </c>
    </row>
    <row r="492" spans="1:30" x14ac:dyDescent="0.25">
      <c r="A492">
        <v>243</v>
      </c>
      <c r="B492">
        <v>1938</v>
      </c>
      <c r="C492" t="s">
        <v>1102</v>
      </c>
      <c r="D492" t="s">
        <v>87</v>
      </c>
      <c r="E492" t="s">
        <v>384</v>
      </c>
      <c r="F492" t="s">
        <v>1103</v>
      </c>
      <c r="G492" t="str">
        <f>"201412005934"</f>
        <v>201412005934</v>
      </c>
      <c r="H492" t="s">
        <v>848</v>
      </c>
      <c r="I492">
        <v>0</v>
      </c>
      <c r="J492">
        <v>0</v>
      </c>
      <c r="K492">
        <v>0</v>
      </c>
      <c r="L492">
        <v>0</v>
      </c>
      <c r="M492">
        <v>0</v>
      </c>
      <c r="N492">
        <v>30</v>
      </c>
      <c r="O492">
        <v>0</v>
      </c>
      <c r="P492">
        <v>0</v>
      </c>
      <c r="Q492">
        <v>0</v>
      </c>
      <c r="R492">
        <v>0</v>
      </c>
      <c r="S492">
        <v>0</v>
      </c>
      <c r="T492">
        <v>0</v>
      </c>
      <c r="U492">
        <v>0</v>
      </c>
      <c r="V492">
        <v>64</v>
      </c>
      <c r="W492">
        <v>448</v>
      </c>
      <c r="X492">
        <v>0</v>
      </c>
      <c r="Z492">
        <v>1</v>
      </c>
      <c r="AA492">
        <v>0</v>
      </c>
      <c r="AB492">
        <v>0</v>
      </c>
      <c r="AC492">
        <v>0</v>
      </c>
      <c r="AD492" t="s">
        <v>1104</v>
      </c>
    </row>
    <row r="493" spans="1:30" x14ac:dyDescent="0.25">
      <c r="H493" t="s">
        <v>1105</v>
      </c>
    </row>
    <row r="494" spans="1:30" x14ac:dyDescent="0.25">
      <c r="A494">
        <v>244</v>
      </c>
      <c r="B494">
        <v>862</v>
      </c>
      <c r="C494" t="s">
        <v>1106</v>
      </c>
      <c r="D494" t="s">
        <v>1107</v>
      </c>
      <c r="E494" t="s">
        <v>15</v>
      </c>
      <c r="F494" t="s">
        <v>1108</v>
      </c>
      <c r="G494" t="str">
        <f>"00005372"</f>
        <v>00005372</v>
      </c>
      <c r="H494" t="s">
        <v>730</v>
      </c>
      <c r="I494">
        <v>0</v>
      </c>
      <c r="J494">
        <v>0</v>
      </c>
      <c r="K494">
        <v>0</v>
      </c>
      <c r="L494">
        <v>200</v>
      </c>
      <c r="M494">
        <v>0</v>
      </c>
      <c r="N494">
        <v>0</v>
      </c>
      <c r="O494">
        <v>0</v>
      </c>
      <c r="P494">
        <v>0</v>
      </c>
      <c r="Q494">
        <v>0</v>
      </c>
      <c r="R494">
        <v>0</v>
      </c>
      <c r="S494">
        <v>0</v>
      </c>
      <c r="T494">
        <v>0</v>
      </c>
      <c r="U494">
        <v>0</v>
      </c>
      <c r="V494">
        <v>44</v>
      </c>
      <c r="W494">
        <v>308</v>
      </c>
      <c r="X494">
        <v>0</v>
      </c>
      <c r="Z494">
        <v>0</v>
      </c>
      <c r="AA494">
        <v>0</v>
      </c>
      <c r="AB494">
        <v>0</v>
      </c>
      <c r="AC494">
        <v>0</v>
      </c>
      <c r="AD494" t="s">
        <v>1109</v>
      </c>
    </row>
    <row r="495" spans="1:30" x14ac:dyDescent="0.25">
      <c r="H495" t="s">
        <v>1110</v>
      </c>
    </row>
    <row r="496" spans="1:30" x14ac:dyDescent="0.25">
      <c r="A496">
        <v>245</v>
      </c>
      <c r="B496">
        <v>5362</v>
      </c>
      <c r="C496" t="s">
        <v>1111</v>
      </c>
      <c r="D496" t="s">
        <v>15</v>
      </c>
      <c r="E496" t="s">
        <v>178</v>
      </c>
      <c r="F496" t="s">
        <v>1112</v>
      </c>
      <c r="G496" t="str">
        <f>"201402004544"</f>
        <v>201402004544</v>
      </c>
      <c r="H496">
        <v>638</v>
      </c>
      <c r="I496">
        <v>0</v>
      </c>
      <c r="J496">
        <v>0</v>
      </c>
      <c r="K496">
        <v>0</v>
      </c>
      <c r="L496">
        <v>0</v>
      </c>
      <c r="M496">
        <v>0</v>
      </c>
      <c r="N496">
        <v>0</v>
      </c>
      <c r="O496">
        <v>0</v>
      </c>
      <c r="P496">
        <v>0</v>
      </c>
      <c r="Q496">
        <v>0</v>
      </c>
      <c r="R496">
        <v>0</v>
      </c>
      <c r="S496">
        <v>0</v>
      </c>
      <c r="T496">
        <v>0</v>
      </c>
      <c r="U496">
        <v>0</v>
      </c>
      <c r="V496">
        <v>84</v>
      </c>
      <c r="W496">
        <v>588</v>
      </c>
      <c r="X496">
        <v>0</v>
      </c>
      <c r="Z496">
        <v>0</v>
      </c>
      <c r="AA496">
        <v>0</v>
      </c>
      <c r="AB496">
        <v>0</v>
      </c>
      <c r="AC496">
        <v>0</v>
      </c>
      <c r="AD496">
        <v>1226</v>
      </c>
    </row>
    <row r="497" spans="1:30" x14ac:dyDescent="0.25">
      <c r="H497" t="s">
        <v>134</v>
      </c>
    </row>
    <row r="498" spans="1:30" x14ac:dyDescent="0.25">
      <c r="A498">
        <v>246</v>
      </c>
      <c r="B498">
        <v>5971</v>
      </c>
      <c r="C498" t="s">
        <v>1113</v>
      </c>
      <c r="D498" t="s">
        <v>699</v>
      </c>
      <c r="E498" t="s">
        <v>107</v>
      </c>
      <c r="F498" t="s">
        <v>1114</v>
      </c>
      <c r="G498" t="str">
        <f>"00358607"</f>
        <v>00358607</v>
      </c>
      <c r="H498">
        <v>638</v>
      </c>
      <c r="I498">
        <v>0</v>
      </c>
      <c r="J498">
        <v>0</v>
      </c>
      <c r="K498">
        <v>0</v>
      </c>
      <c r="L498">
        <v>0</v>
      </c>
      <c r="M498">
        <v>0</v>
      </c>
      <c r="N498">
        <v>0</v>
      </c>
      <c r="O498">
        <v>0</v>
      </c>
      <c r="P498">
        <v>0</v>
      </c>
      <c r="Q498">
        <v>0</v>
      </c>
      <c r="R498">
        <v>0</v>
      </c>
      <c r="S498">
        <v>0</v>
      </c>
      <c r="T498">
        <v>0</v>
      </c>
      <c r="U498">
        <v>0</v>
      </c>
      <c r="V498">
        <v>84</v>
      </c>
      <c r="W498">
        <v>588</v>
      </c>
      <c r="X498">
        <v>0</v>
      </c>
      <c r="Z498">
        <v>0</v>
      </c>
      <c r="AA498">
        <v>0</v>
      </c>
      <c r="AB498">
        <v>0</v>
      </c>
      <c r="AC498">
        <v>0</v>
      </c>
      <c r="AD498">
        <v>1226</v>
      </c>
    </row>
    <row r="499" spans="1:30" x14ac:dyDescent="0.25">
      <c r="H499" t="s">
        <v>1115</v>
      </c>
    </row>
    <row r="500" spans="1:30" x14ac:dyDescent="0.25">
      <c r="A500">
        <v>247</v>
      </c>
      <c r="B500">
        <v>5930</v>
      </c>
      <c r="C500" t="s">
        <v>1116</v>
      </c>
      <c r="D500" t="s">
        <v>65</v>
      </c>
      <c r="E500" t="s">
        <v>21</v>
      </c>
      <c r="F500" t="s">
        <v>1117</v>
      </c>
      <c r="G500" t="str">
        <f>"00365735"</f>
        <v>00365735</v>
      </c>
      <c r="H500" t="s">
        <v>1118</v>
      </c>
      <c r="I500">
        <v>0</v>
      </c>
      <c r="J500">
        <v>0</v>
      </c>
      <c r="K500">
        <v>0</v>
      </c>
      <c r="L500">
        <v>0</v>
      </c>
      <c r="M500">
        <v>0</v>
      </c>
      <c r="N500">
        <v>30</v>
      </c>
      <c r="O500">
        <v>0</v>
      </c>
      <c r="P500">
        <v>30</v>
      </c>
      <c r="Q500">
        <v>0</v>
      </c>
      <c r="R500">
        <v>0</v>
      </c>
      <c r="S500">
        <v>0</v>
      </c>
      <c r="T500">
        <v>0</v>
      </c>
      <c r="U500">
        <v>0</v>
      </c>
      <c r="V500">
        <v>77</v>
      </c>
      <c r="W500">
        <v>539</v>
      </c>
      <c r="X500">
        <v>0</v>
      </c>
      <c r="Z500">
        <v>0</v>
      </c>
      <c r="AA500">
        <v>0</v>
      </c>
      <c r="AB500">
        <v>0</v>
      </c>
      <c r="AC500">
        <v>0</v>
      </c>
      <c r="AD500" t="s">
        <v>1119</v>
      </c>
    </row>
    <row r="501" spans="1:30" x14ac:dyDescent="0.25">
      <c r="H501" t="s">
        <v>1120</v>
      </c>
    </row>
    <row r="502" spans="1:30" x14ac:dyDescent="0.25">
      <c r="A502">
        <v>248</v>
      </c>
      <c r="B502">
        <v>841</v>
      </c>
      <c r="C502" t="s">
        <v>1121</v>
      </c>
      <c r="D502" t="s">
        <v>1122</v>
      </c>
      <c r="E502" t="s">
        <v>38</v>
      </c>
      <c r="F502" t="s">
        <v>1123</v>
      </c>
      <c r="G502" t="str">
        <f>"00183782"</f>
        <v>00183782</v>
      </c>
      <c r="H502" t="s">
        <v>303</v>
      </c>
      <c r="I502">
        <v>150</v>
      </c>
      <c r="J502">
        <v>0</v>
      </c>
      <c r="K502">
        <v>0</v>
      </c>
      <c r="L502">
        <v>200</v>
      </c>
      <c r="M502">
        <v>0</v>
      </c>
      <c r="N502">
        <v>50</v>
      </c>
      <c r="O502">
        <v>0</v>
      </c>
      <c r="P502">
        <v>0</v>
      </c>
      <c r="Q502">
        <v>30</v>
      </c>
      <c r="R502">
        <v>0</v>
      </c>
      <c r="S502">
        <v>0</v>
      </c>
      <c r="T502">
        <v>0</v>
      </c>
      <c r="U502">
        <v>0</v>
      </c>
      <c r="V502">
        <v>8</v>
      </c>
      <c r="W502">
        <v>56</v>
      </c>
      <c r="X502">
        <v>0</v>
      </c>
      <c r="Z502">
        <v>2</v>
      </c>
      <c r="AA502">
        <v>0</v>
      </c>
      <c r="AB502">
        <v>0</v>
      </c>
      <c r="AC502">
        <v>0</v>
      </c>
      <c r="AD502" t="s">
        <v>1124</v>
      </c>
    </row>
    <row r="503" spans="1:30" x14ac:dyDescent="0.25">
      <c r="H503" t="s">
        <v>1125</v>
      </c>
    </row>
    <row r="504" spans="1:30" x14ac:dyDescent="0.25">
      <c r="A504">
        <v>249</v>
      </c>
      <c r="B504">
        <v>305</v>
      </c>
      <c r="C504" t="s">
        <v>1126</v>
      </c>
      <c r="D504" t="s">
        <v>436</v>
      </c>
      <c r="E504" t="s">
        <v>38</v>
      </c>
      <c r="F504" t="s">
        <v>1127</v>
      </c>
      <c r="G504" t="str">
        <f>"00001797"</f>
        <v>00001797</v>
      </c>
      <c r="H504">
        <v>671</v>
      </c>
      <c r="I504">
        <v>0</v>
      </c>
      <c r="J504">
        <v>0</v>
      </c>
      <c r="K504">
        <v>0</v>
      </c>
      <c r="L504">
        <v>0</v>
      </c>
      <c r="M504">
        <v>0</v>
      </c>
      <c r="N504">
        <v>50</v>
      </c>
      <c r="O504">
        <v>0</v>
      </c>
      <c r="P504">
        <v>0</v>
      </c>
      <c r="Q504">
        <v>0</v>
      </c>
      <c r="R504">
        <v>0</v>
      </c>
      <c r="S504">
        <v>0</v>
      </c>
      <c r="T504">
        <v>0</v>
      </c>
      <c r="U504">
        <v>0</v>
      </c>
      <c r="V504">
        <v>71</v>
      </c>
      <c r="W504">
        <v>497</v>
      </c>
      <c r="X504">
        <v>0</v>
      </c>
      <c r="Z504">
        <v>2</v>
      </c>
      <c r="AA504">
        <v>0</v>
      </c>
      <c r="AB504">
        <v>0</v>
      </c>
      <c r="AC504">
        <v>0</v>
      </c>
      <c r="AD504">
        <v>1218</v>
      </c>
    </row>
    <row r="505" spans="1:30" x14ac:dyDescent="0.25">
      <c r="H505" t="s">
        <v>1128</v>
      </c>
    </row>
    <row r="506" spans="1:30" x14ac:dyDescent="0.25">
      <c r="A506">
        <v>250</v>
      </c>
      <c r="B506">
        <v>4543</v>
      </c>
      <c r="C506" t="s">
        <v>1129</v>
      </c>
      <c r="D506" t="s">
        <v>69</v>
      </c>
      <c r="E506" t="s">
        <v>15</v>
      </c>
      <c r="F506" t="s">
        <v>1130</v>
      </c>
      <c r="G506" t="str">
        <f>"00359063"</f>
        <v>00359063</v>
      </c>
      <c r="H506">
        <v>704</v>
      </c>
      <c r="I506">
        <v>0</v>
      </c>
      <c r="J506">
        <v>0</v>
      </c>
      <c r="K506">
        <v>0</v>
      </c>
      <c r="L506">
        <v>0</v>
      </c>
      <c r="M506">
        <v>0</v>
      </c>
      <c r="N506">
        <v>30</v>
      </c>
      <c r="O506">
        <v>0</v>
      </c>
      <c r="P506">
        <v>0</v>
      </c>
      <c r="Q506">
        <v>0</v>
      </c>
      <c r="R506">
        <v>0</v>
      </c>
      <c r="S506">
        <v>0</v>
      </c>
      <c r="T506">
        <v>0</v>
      </c>
      <c r="U506">
        <v>0</v>
      </c>
      <c r="V506">
        <v>69</v>
      </c>
      <c r="W506">
        <v>483</v>
      </c>
      <c r="X506">
        <v>0</v>
      </c>
      <c r="Z506">
        <v>0</v>
      </c>
      <c r="AA506">
        <v>0</v>
      </c>
      <c r="AB506">
        <v>0</v>
      </c>
      <c r="AC506">
        <v>0</v>
      </c>
      <c r="AD506">
        <v>1217</v>
      </c>
    </row>
    <row r="507" spans="1:30" x14ac:dyDescent="0.25">
      <c r="H507" t="s">
        <v>1131</v>
      </c>
    </row>
    <row r="508" spans="1:30" x14ac:dyDescent="0.25">
      <c r="A508">
        <v>251</v>
      </c>
      <c r="B508">
        <v>5061</v>
      </c>
      <c r="C508" t="s">
        <v>1132</v>
      </c>
      <c r="D508" t="s">
        <v>1133</v>
      </c>
      <c r="E508" t="s">
        <v>1134</v>
      </c>
      <c r="F508" t="s">
        <v>1135</v>
      </c>
      <c r="G508" t="str">
        <f>"00185506"</f>
        <v>00185506</v>
      </c>
      <c r="H508" t="s">
        <v>877</v>
      </c>
      <c r="I508">
        <v>0</v>
      </c>
      <c r="J508">
        <v>0</v>
      </c>
      <c r="K508">
        <v>0</v>
      </c>
      <c r="L508">
        <v>200</v>
      </c>
      <c r="M508">
        <v>0</v>
      </c>
      <c r="N508">
        <v>70</v>
      </c>
      <c r="O508">
        <v>0</v>
      </c>
      <c r="P508">
        <v>0</v>
      </c>
      <c r="Q508">
        <v>0</v>
      </c>
      <c r="R508">
        <v>0</v>
      </c>
      <c r="S508">
        <v>0</v>
      </c>
      <c r="T508">
        <v>0</v>
      </c>
      <c r="U508">
        <v>0</v>
      </c>
      <c r="V508">
        <v>35</v>
      </c>
      <c r="W508">
        <v>245</v>
      </c>
      <c r="X508">
        <v>0</v>
      </c>
      <c r="Z508">
        <v>0</v>
      </c>
      <c r="AA508">
        <v>0</v>
      </c>
      <c r="AB508">
        <v>0</v>
      </c>
      <c r="AC508">
        <v>0</v>
      </c>
      <c r="AD508" t="s">
        <v>1136</v>
      </c>
    </row>
    <row r="509" spans="1:30" x14ac:dyDescent="0.25">
      <c r="H509" t="s">
        <v>1137</v>
      </c>
    </row>
    <row r="510" spans="1:30" x14ac:dyDescent="0.25">
      <c r="A510">
        <v>252</v>
      </c>
      <c r="B510">
        <v>5899</v>
      </c>
      <c r="C510" t="s">
        <v>1138</v>
      </c>
      <c r="D510" t="s">
        <v>516</v>
      </c>
      <c r="E510" t="s">
        <v>38</v>
      </c>
      <c r="F510" t="s">
        <v>1139</v>
      </c>
      <c r="G510" t="str">
        <f>"201406002048"</f>
        <v>201406002048</v>
      </c>
      <c r="H510">
        <v>715</v>
      </c>
      <c r="I510">
        <v>0</v>
      </c>
      <c r="J510">
        <v>0</v>
      </c>
      <c r="K510">
        <v>0</v>
      </c>
      <c r="L510">
        <v>0</v>
      </c>
      <c r="M510">
        <v>0</v>
      </c>
      <c r="N510">
        <v>30</v>
      </c>
      <c r="O510">
        <v>0</v>
      </c>
      <c r="P510">
        <v>0</v>
      </c>
      <c r="Q510">
        <v>0</v>
      </c>
      <c r="R510">
        <v>0</v>
      </c>
      <c r="S510">
        <v>0</v>
      </c>
      <c r="T510">
        <v>0</v>
      </c>
      <c r="U510">
        <v>0</v>
      </c>
      <c r="V510">
        <v>55</v>
      </c>
      <c r="W510">
        <v>385</v>
      </c>
      <c r="X510">
        <v>0</v>
      </c>
      <c r="Z510">
        <v>0</v>
      </c>
      <c r="AA510">
        <v>0</v>
      </c>
      <c r="AB510">
        <v>5</v>
      </c>
      <c r="AC510">
        <v>85</v>
      </c>
      <c r="AD510">
        <v>1215</v>
      </c>
    </row>
    <row r="511" spans="1:30" x14ac:dyDescent="0.25">
      <c r="H511" t="s">
        <v>1140</v>
      </c>
    </row>
    <row r="512" spans="1:30" x14ac:dyDescent="0.25">
      <c r="A512">
        <v>253</v>
      </c>
      <c r="B512">
        <v>2718</v>
      </c>
      <c r="C512" t="s">
        <v>1141</v>
      </c>
      <c r="D512" t="s">
        <v>1142</v>
      </c>
      <c r="E512" t="s">
        <v>28</v>
      </c>
      <c r="F512" t="s">
        <v>1143</v>
      </c>
      <c r="G512" t="str">
        <f>"00005173"</f>
        <v>00005173</v>
      </c>
      <c r="H512">
        <v>803</v>
      </c>
      <c r="I512">
        <v>0</v>
      </c>
      <c r="J512">
        <v>0</v>
      </c>
      <c r="K512">
        <v>0</v>
      </c>
      <c r="L512">
        <v>200</v>
      </c>
      <c r="M512">
        <v>0</v>
      </c>
      <c r="N512">
        <v>70</v>
      </c>
      <c r="O512">
        <v>0</v>
      </c>
      <c r="P512">
        <v>0</v>
      </c>
      <c r="Q512">
        <v>0</v>
      </c>
      <c r="R512">
        <v>0</v>
      </c>
      <c r="S512">
        <v>0</v>
      </c>
      <c r="T512">
        <v>0</v>
      </c>
      <c r="U512">
        <v>0</v>
      </c>
      <c r="V512">
        <v>20</v>
      </c>
      <c r="W512">
        <v>140</v>
      </c>
      <c r="X512">
        <v>0</v>
      </c>
      <c r="Z512">
        <v>2</v>
      </c>
      <c r="AA512">
        <v>0</v>
      </c>
      <c r="AB512">
        <v>0</v>
      </c>
      <c r="AC512">
        <v>0</v>
      </c>
      <c r="AD512">
        <v>1213</v>
      </c>
    </row>
    <row r="513" spans="1:30" x14ac:dyDescent="0.25">
      <c r="H513" t="s">
        <v>1144</v>
      </c>
    </row>
    <row r="514" spans="1:30" x14ac:dyDescent="0.25">
      <c r="A514">
        <v>254</v>
      </c>
      <c r="B514">
        <v>4812</v>
      </c>
      <c r="C514" t="s">
        <v>378</v>
      </c>
      <c r="D514" t="s">
        <v>1145</v>
      </c>
      <c r="E514" t="s">
        <v>15</v>
      </c>
      <c r="F514" t="s">
        <v>1146</v>
      </c>
      <c r="G514" t="str">
        <f>"00363390"</f>
        <v>00363390</v>
      </c>
      <c r="H514" t="s">
        <v>1147</v>
      </c>
      <c r="I514">
        <v>0</v>
      </c>
      <c r="J514">
        <v>0</v>
      </c>
      <c r="K514">
        <v>0</v>
      </c>
      <c r="L514">
        <v>0</v>
      </c>
      <c r="M514">
        <v>0</v>
      </c>
      <c r="N514">
        <v>30</v>
      </c>
      <c r="O514">
        <v>0</v>
      </c>
      <c r="P514">
        <v>0</v>
      </c>
      <c r="Q514">
        <v>0</v>
      </c>
      <c r="R514">
        <v>0</v>
      </c>
      <c r="S514">
        <v>0</v>
      </c>
      <c r="T514">
        <v>0</v>
      </c>
      <c r="U514">
        <v>0</v>
      </c>
      <c r="V514">
        <v>12</v>
      </c>
      <c r="W514">
        <v>84</v>
      </c>
      <c r="X514">
        <v>0</v>
      </c>
      <c r="Z514">
        <v>0</v>
      </c>
      <c r="AA514">
        <v>0</v>
      </c>
      <c r="AB514">
        <v>24</v>
      </c>
      <c r="AC514">
        <v>408</v>
      </c>
      <c r="AD514" t="s">
        <v>1148</v>
      </c>
    </row>
    <row r="515" spans="1:30" x14ac:dyDescent="0.25">
      <c r="H515" t="s">
        <v>1149</v>
      </c>
    </row>
    <row r="516" spans="1:30" x14ac:dyDescent="0.25">
      <c r="A516">
        <v>255</v>
      </c>
      <c r="B516">
        <v>3477</v>
      </c>
      <c r="C516" t="s">
        <v>1150</v>
      </c>
      <c r="D516" t="s">
        <v>1151</v>
      </c>
      <c r="E516" t="s">
        <v>32</v>
      </c>
      <c r="F516" t="s">
        <v>1152</v>
      </c>
      <c r="G516" t="str">
        <f>"00021189"</f>
        <v>00021189</v>
      </c>
      <c r="H516" t="s">
        <v>1153</v>
      </c>
      <c r="I516">
        <v>150</v>
      </c>
      <c r="J516">
        <v>0</v>
      </c>
      <c r="K516">
        <v>0</v>
      </c>
      <c r="L516">
        <v>0</v>
      </c>
      <c r="M516">
        <v>100</v>
      </c>
      <c r="N516">
        <v>50</v>
      </c>
      <c r="O516">
        <v>0</v>
      </c>
      <c r="P516">
        <v>0</v>
      </c>
      <c r="Q516">
        <v>0</v>
      </c>
      <c r="R516">
        <v>0</v>
      </c>
      <c r="S516">
        <v>0</v>
      </c>
      <c r="T516">
        <v>0</v>
      </c>
      <c r="U516">
        <v>0</v>
      </c>
      <c r="V516">
        <v>0</v>
      </c>
      <c r="W516">
        <v>0</v>
      </c>
      <c r="X516">
        <v>0</v>
      </c>
      <c r="Z516">
        <v>0</v>
      </c>
      <c r="AA516">
        <v>0</v>
      </c>
      <c r="AB516">
        <v>0</v>
      </c>
      <c r="AC516">
        <v>0</v>
      </c>
      <c r="AD516" t="s">
        <v>1154</v>
      </c>
    </row>
    <row r="517" spans="1:30" x14ac:dyDescent="0.25">
      <c r="H517" t="s">
        <v>245</v>
      </c>
    </row>
    <row r="518" spans="1:30" x14ac:dyDescent="0.25">
      <c r="A518">
        <v>256</v>
      </c>
      <c r="B518">
        <v>6029</v>
      </c>
      <c r="C518" t="s">
        <v>1155</v>
      </c>
      <c r="D518" t="s">
        <v>1156</v>
      </c>
      <c r="E518" t="s">
        <v>569</v>
      </c>
      <c r="F518" t="s">
        <v>1157</v>
      </c>
      <c r="G518" t="str">
        <f>"00110772"</f>
        <v>00110772</v>
      </c>
      <c r="H518">
        <v>726</v>
      </c>
      <c r="I518">
        <v>0</v>
      </c>
      <c r="J518">
        <v>0</v>
      </c>
      <c r="K518">
        <v>0</v>
      </c>
      <c r="L518">
        <v>0</v>
      </c>
      <c r="M518">
        <v>0</v>
      </c>
      <c r="N518">
        <v>30</v>
      </c>
      <c r="O518">
        <v>0</v>
      </c>
      <c r="P518">
        <v>0</v>
      </c>
      <c r="Q518">
        <v>0</v>
      </c>
      <c r="R518">
        <v>0</v>
      </c>
      <c r="S518">
        <v>0</v>
      </c>
      <c r="T518">
        <v>0</v>
      </c>
      <c r="U518">
        <v>0</v>
      </c>
      <c r="V518">
        <v>65</v>
      </c>
      <c r="W518">
        <v>455</v>
      </c>
      <c r="X518">
        <v>0</v>
      </c>
      <c r="Z518">
        <v>0</v>
      </c>
      <c r="AA518">
        <v>0</v>
      </c>
      <c r="AB518">
        <v>0</v>
      </c>
      <c r="AC518">
        <v>0</v>
      </c>
      <c r="AD518">
        <v>1211</v>
      </c>
    </row>
    <row r="519" spans="1:30" x14ac:dyDescent="0.25">
      <c r="H519" t="s">
        <v>1158</v>
      </c>
    </row>
    <row r="520" spans="1:30" x14ac:dyDescent="0.25">
      <c r="A520">
        <v>257</v>
      </c>
      <c r="B520">
        <v>5182</v>
      </c>
      <c r="C520" t="s">
        <v>1159</v>
      </c>
      <c r="D520" t="s">
        <v>1160</v>
      </c>
      <c r="E520" t="s">
        <v>50</v>
      </c>
      <c r="F520" t="s">
        <v>1161</v>
      </c>
      <c r="G520" t="str">
        <f>"00362386"</f>
        <v>00362386</v>
      </c>
      <c r="H520" t="s">
        <v>634</v>
      </c>
      <c r="I520">
        <v>150</v>
      </c>
      <c r="J520">
        <v>0</v>
      </c>
      <c r="K520">
        <v>0</v>
      </c>
      <c r="L520">
        <v>0</v>
      </c>
      <c r="M520">
        <v>0</v>
      </c>
      <c r="N520">
        <v>50</v>
      </c>
      <c r="O520">
        <v>0</v>
      </c>
      <c r="P520">
        <v>0</v>
      </c>
      <c r="Q520">
        <v>0</v>
      </c>
      <c r="R520">
        <v>0</v>
      </c>
      <c r="S520">
        <v>0</v>
      </c>
      <c r="T520">
        <v>0</v>
      </c>
      <c r="U520">
        <v>0</v>
      </c>
      <c r="V520">
        <v>48</v>
      </c>
      <c r="W520">
        <v>336</v>
      </c>
      <c r="X520">
        <v>0</v>
      </c>
      <c r="Z520">
        <v>0</v>
      </c>
      <c r="AA520">
        <v>0</v>
      </c>
      <c r="AB520">
        <v>0</v>
      </c>
      <c r="AC520">
        <v>0</v>
      </c>
      <c r="AD520" t="s">
        <v>1162</v>
      </c>
    </row>
    <row r="521" spans="1:30" x14ac:dyDescent="0.25">
      <c r="H521" t="s">
        <v>1163</v>
      </c>
    </row>
    <row r="522" spans="1:30" x14ac:dyDescent="0.25">
      <c r="A522">
        <v>258</v>
      </c>
      <c r="B522">
        <v>3693</v>
      </c>
      <c r="C522" t="s">
        <v>1164</v>
      </c>
      <c r="D522" t="s">
        <v>236</v>
      </c>
      <c r="E522" t="s">
        <v>38</v>
      </c>
      <c r="F522" t="s">
        <v>1165</v>
      </c>
      <c r="G522" t="str">
        <f>"00104407"</f>
        <v>00104407</v>
      </c>
      <c r="H522" t="s">
        <v>1166</v>
      </c>
      <c r="I522">
        <v>0</v>
      </c>
      <c r="J522">
        <v>0</v>
      </c>
      <c r="K522">
        <v>0</v>
      </c>
      <c r="L522">
        <v>0</v>
      </c>
      <c r="M522">
        <v>0</v>
      </c>
      <c r="N522">
        <v>30</v>
      </c>
      <c r="O522">
        <v>0</v>
      </c>
      <c r="P522">
        <v>0</v>
      </c>
      <c r="Q522">
        <v>0</v>
      </c>
      <c r="R522">
        <v>0</v>
      </c>
      <c r="S522">
        <v>0</v>
      </c>
      <c r="T522">
        <v>0</v>
      </c>
      <c r="U522">
        <v>0</v>
      </c>
      <c r="V522">
        <v>80</v>
      </c>
      <c r="W522">
        <v>560</v>
      </c>
      <c r="X522">
        <v>0</v>
      </c>
      <c r="Z522">
        <v>2</v>
      </c>
      <c r="AA522">
        <v>0</v>
      </c>
      <c r="AB522">
        <v>0</v>
      </c>
      <c r="AC522">
        <v>0</v>
      </c>
      <c r="AD522" t="s">
        <v>1167</v>
      </c>
    </row>
    <row r="523" spans="1:30" x14ac:dyDescent="0.25">
      <c r="H523" t="s">
        <v>422</v>
      </c>
    </row>
    <row r="524" spans="1:30" x14ac:dyDescent="0.25">
      <c r="A524">
        <v>259</v>
      </c>
      <c r="B524">
        <v>5293</v>
      </c>
      <c r="C524" t="s">
        <v>1168</v>
      </c>
      <c r="D524" t="s">
        <v>82</v>
      </c>
      <c r="E524" t="s">
        <v>28</v>
      </c>
      <c r="F524" t="s">
        <v>1169</v>
      </c>
      <c r="G524" t="str">
        <f>"201004000016"</f>
        <v>201004000016</v>
      </c>
      <c r="H524" t="s">
        <v>1170</v>
      </c>
      <c r="I524">
        <v>150</v>
      </c>
      <c r="J524">
        <v>0</v>
      </c>
      <c r="K524">
        <v>0</v>
      </c>
      <c r="L524">
        <v>0</v>
      </c>
      <c r="M524">
        <v>0</v>
      </c>
      <c r="N524">
        <v>70</v>
      </c>
      <c r="O524">
        <v>0</v>
      </c>
      <c r="P524">
        <v>0</v>
      </c>
      <c r="Q524">
        <v>0</v>
      </c>
      <c r="R524">
        <v>0</v>
      </c>
      <c r="S524">
        <v>0</v>
      </c>
      <c r="T524">
        <v>0</v>
      </c>
      <c r="U524">
        <v>0</v>
      </c>
      <c r="V524">
        <v>10</v>
      </c>
      <c r="W524">
        <v>70</v>
      </c>
      <c r="X524">
        <v>0</v>
      </c>
      <c r="Z524">
        <v>0</v>
      </c>
      <c r="AA524">
        <v>0</v>
      </c>
      <c r="AB524">
        <v>0</v>
      </c>
      <c r="AC524">
        <v>0</v>
      </c>
      <c r="AD524" t="s">
        <v>1171</v>
      </c>
    </row>
    <row r="525" spans="1:30" x14ac:dyDescent="0.25">
      <c r="H525" t="s">
        <v>1172</v>
      </c>
    </row>
    <row r="526" spans="1:30" x14ac:dyDescent="0.25">
      <c r="A526">
        <v>260</v>
      </c>
      <c r="B526">
        <v>2483</v>
      </c>
      <c r="C526" t="s">
        <v>1173</v>
      </c>
      <c r="D526" t="s">
        <v>1174</v>
      </c>
      <c r="E526" t="s">
        <v>1175</v>
      </c>
      <c r="F526" t="s">
        <v>1176</v>
      </c>
      <c r="G526" t="str">
        <f>"00002027"</f>
        <v>00002027</v>
      </c>
      <c r="H526" t="s">
        <v>1177</v>
      </c>
      <c r="I526">
        <v>0</v>
      </c>
      <c r="J526">
        <v>0</v>
      </c>
      <c r="K526">
        <v>0</v>
      </c>
      <c r="L526">
        <v>0</v>
      </c>
      <c r="M526">
        <v>0</v>
      </c>
      <c r="N526">
        <v>50</v>
      </c>
      <c r="O526">
        <v>0</v>
      </c>
      <c r="P526">
        <v>0</v>
      </c>
      <c r="Q526">
        <v>0</v>
      </c>
      <c r="R526">
        <v>0</v>
      </c>
      <c r="S526">
        <v>0</v>
      </c>
      <c r="T526">
        <v>0</v>
      </c>
      <c r="U526">
        <v>0</v>
      </c>
      <c r="V526">
        <v>20</v>
      </c>
      <c r="W526">
        <v>140</v>
      </c>
      <c r="X526">
        <v>0</v>
      </c>
      <c r="Z526">
        <v>0</v>
      </c>
      <c r="AA526">
        <v>0</v>
      </c>
      <c r="AB526">
        <v>9</v>
      </c>
      <c r="AC526">
        <v>153</v>
      </c>
      <c r="AD526" t="s">
        <v>1178</v>
      </c>
    </row>
    <row r="527" spans="1:30" x14ac:dyDescent="0.25">
      <c r="H527" t="s">
        <v>134</v>
      </c>
    </row>
    <row r="528" spans="1:30" x14ac:dyDescent="0.25">
      <c r="A528">
        <v>261</v>
      </c>
      <c r="B528">
        <v>5459</v>
      </c>
      <c r="C528" t="s">
        <v>1179</v>
      </c>
      <c r="D528" t="s">
        <v>82</v>
      </c>
      <c r="E528" t="s">
        <v>178</v>
      </c>
      <c r="F528" t="s">
        <v>1180</v>
      </c>
      <c r="G528" t="str">
        <f>"00339225"</f>
        <v>00339225</v>
      </c>
      <c r="H528" t="s">
        <v>1181</v>
      </c>
      <c r="I528">
        <v>0</v>
      </c>
      <c r="J528">
        <v>0</v>
      </c>
      <c r="K528">
        <v>0</v>
      </c>
      <c r="L528">
        <v>0</v>
      </c>
      <c r="M528">
        <v>0</v>
      </c>
      <c r="N528">
        <v>70</v>
      </c>
      <c r="O528">
        <v>0</v>
      </c>
      <c r="P528">
        <v>0</v>
      </c>
      <c r="Q528">
        <v>0</v>
      </c>
      <c r="R528">
        <v>0</v>
      </c>
      <c r="S528">
        <v>0</v>
      </c>
      <c r="T528">
        <v>0</v>
      </c>
      <c r="U528">
        <v>0</v>
      </c>
      <c r="V528">
        <v>65</v>
      </c>
      <c r="W528">
        <v>455</v>
      </c>
      <c r="X528">
        <v>0</v>
      </c>
      <c r="Z528">
        <v>0</v>
      </c>
      <c r="AA528">
        <v>0</v>
      </c>
      <c r="AB528">
        <v>0</v>
      </c>
      <c r="AC528">
        <v>0</v>
      </c>
      <c r="AD528" t="s">
        <v>1182</v>
      </c>
    </row>
    <row r="529" spans="1:30" x14ac:dyDescent="0.25">
      <c r="H529" t="s">
        <v>1183</v>
      </c>
    </row>
    <row r="530" spans="1:30" x14ac:dyDescent="0.25">
      <c r="A530">
        <v>262</v>
      </c>
      <c r="B530">
        <v>3267</v>
      </c>
      <c r="C530" t="s">
        <v>1184</v>
      </c>
      <c r="D530" t="s">
        <v>1086</v>
      </c>
      <c r="E530" t="s">
        <v>1185</v>
      </c>
      <c r="F530" t="s">
        <v>1186</v>
      </c>
      <c r="G530" t="str">
        <f>"200802005572"</f>
        <v>200802005572</v>
      </c>
      <c r="H530">
        <v>671</v>
      </c>
      <c r="I530">
        <v>0</v>
      </c>
      <c r="J530">
        <v>0</v>
      </c>
      <c r="K530">
        <v>0</v>
      </c>
      <c r="L530">
        <v>0</v>
      </c>
      <c r="M530">
        <v>0</v>
      </c>
      <c r="N530">
        <v>30</v>
      </c>
      <c r="O530">
        <v>0</v>
      </c>
      <c r="P530">
        <v>0</v>
      </c>
      <c r="Q530">
        <v>0</v>
      </c>
      <c r="R530">
        <v>0</v>
      </c>
      <c r="S530">
        <v>0</v>
      </c>
      <c r="T530">
        <v>0</v>
      </c>
      <c r="U530">
        <v>0</v>
      </c>
      <c r="V530">
        <v>71</v>
      </c>
      <c r="W530">
        <v>497</v>
      </c>
      <c r="X530">
        <v>0</v>
      </c>
      <c r="Z530">
        <v>0</v>
      </c>
      <c r="AA530">
        <v>0</v>
      </c>
      <c r="AB530">
        <v>0</v>
      </c>
      <c r="AC530">
        <v>0</v>
      </c>
      <c r="AD530">
        <v>1198</v>
      </c>
    </row>
    <row r="531" spans="1:30" x14ac:dyDescent="0.25">
      <c r="H531" t="s">
        <v>1187</v>
      </c>
    </row>
    <row r="532" spans="1:30" x14ac:dyDescent="0.25">
      <c r="A532">
        <v>263</v>
      </c>
      <c r="B532">
        <v>4378</v>
      </c>
      <c r="C532" t="s">
        <v>1188</v>
      </c>
      <c r="D532" t="s">
        <v>1086</v>
      </c>
      <c r="E532" t="s">
        <v>21</v>
      </c>
      <c r="F532" t="s">
        <v>1189</v>
      </c>
      <c r="G532" t="str">
        <f>"00337683"</f>
        <v>00337683</v>
      </c>
      <c r="H532" t="s">
        <v>303</v>
      </c>
      <c r="I532">
        <v>0</v>
      </c>
      <c r="J532">
        <v>0</v>
      </c>
      <c r="K532">
        <v>0</v>
      </c>
      <c r="L532">
        <v>0</v>
      </c>
      <c r="M532">
        <v>0</v>
      </c>
      <c r="N532">
        <v>30</v>
      </c>
      <c r="O532">
        <v>0</v>
      </c>
      <c r="P532">
        <v>0</v>
      </c>
      <c r="Q532">
        <v>0</v>
      </c>
      <c r="R532">
        <v>0</v>
      </c>
      <c r="S532">
        <v>0</v>
      </c>
      <c r="T532">
        <v>0</v>
      </c>
      <c r="U532">
        <v>0</v>
      </c>
      <c r="V532">
        <v>62</v>
      </c>
      <c r="W532">
        <v>434</v>
      </c>
      <c r="X532">
        <v>0</v>
      </c>
      <c r="Z532">
        <v>0</v>
      </c>
      <c r="AA532">
        <v>0</v>
      </c>
      <c r="AB532">
        <v>0</v>
      </c>
      <c r="AC532">
        <v>0</v>
      </c>
      <c r="AD532" t="s">
        <v>1190</v>
      </c>
    </row>
    <row r="533" spans="1:30" x14ac:dyDescent="0.25">
      <c r="H533" t="s">
        <v>134</v>
      </c>
    </row>
    <row r="534" spans="1:30" x14ac:dyDescent="0.25">
      <c r="A534">
        <v>264</v>
      </c>
      <c r="B534">
        <v>5291</v>
      </c>
      <c r="C534" t="s">
        <v>1191</v>
      </c>
      <c r="D534" t="s">
        <v>365</v>
      </c>
      <c r="E534" t="s">
        <v>107</v>
      </c>
      <c r="F534" t="s">
        <v>1192</v>
      </c>
      <c r="G534" t="str">
        <f>"00335463"</f>
        <v>00335463</v>
      </c>
      <c r="H534" t="s">
        <v>1017</v>
      </c>
      <c r="I534">
        <v>150</v>
      </c>
      <c r="J534">
        <v>0</v>
      </c>
      <c r="K534">
        <v>0</v>
      </c>
      <c r="L534">
        <v>0</v>
      </c>
      <c r="M534">
        <v>100</v>
      </c>
      <c r="N534">
        <v>30</v>
      </c>
      <c r="O534">
        <v>0</v>
      </c>
      <c r="P534">
        <v>0</v>
      </c>
      <c r="Q534">
        <v>0</v>
      </c>
      <c r="R534">
        <v>0</v>
      </c>
      <c r="S534">
        <v>0</v>
      </c>
      <c r="T534">
        <v>0</v>
      </c>
      <c r="U534">
        <v>0</v>
      </c>
      <c r="V534">
        <v>22</v>
      </c>
      <c r="W534">
        <v>154</v>
      </c>
      <c r="X534">
        <v>0</v>
      </c>
      <c r="Z534">
        <v>2</v>
      </c>
      <c r="AA534">
        <v>0</v>
      </c>
      <c r="AB534">
        <v>6</v>
      </c>
      <c r="AC534">
        <v>102</v>
      </c>
      <c r="AD534" t="s">
        <v>1193</v>
      </c>
    </row>
    <row r="535" spans="1:30" x14ac:dyDescent="0.25">
      <c r="H535" t="s">
        <v>1194</v>
      </c>
    </row>
    <row r="536" spans="1:30" x14ac:dyDescent="0.25">
      <c r="A536">
        <v>265</v>
      </c>
      <c r="B536">
        <v>2590</v>
      </c>
      <c r="C536" t="s">
        <v>1195</v>
      </c>
      <c r="D536" t="s">
        <v>107</v>
      </c>
      <c r="E536" t="s">
        <v>384</v>
      </c>
      <c r="F536" t="s">
        <v>1196</v>
      </c>
      <c r="G536" t="str">
        <f>"00323479"</f>
        <v>00323479</v>
      </c>
      <c r="H536" t="s">
        <v>1197</v>
      </c>
      <c r="I536">
        <v>0</v>
      </c>
      <c r="J536">
        <v>0</v>
      </c>
      <c r="K536">
        <v>0</v>
      </c>
      <c r="L536">
        <v>0</v>
      </c>
      <c r="M536">
        <v>0</v>
      </c>
      <c r="N536">
        <v>30</v>
      </c>
      <c r="O536">
        <v>0</v>
      </c>
      <c r="P536">
        <v>0</v>
      </c>
      <c r="Q536">
        <v>0</v>
      </c>
      <c r="R536">
        <v>0</v>
      </c>
      <c r="S536">
        <v>0</v>
      </c>
      <c r="T536">
        <v>0</v>
      </c>
      <c r="U536">
        <v>0</v>
      </c>
      <c r="V536">
        <v>0</v>
      </c>
      <c r="W536">
        <v>0</v>
      </c>
      <c r="X536">
        <v>0</v>
      </c>
      <c r="Z536">
        <v>0</v>
      </c>
      <c r="AA536">
        <v>0</v>
      </c>
      <c r="AB536">
        <v>24</v>
      </c>
      <c r="AC536">
        <v>408</v>
      </c>
      <c r="AD536" t="s">
        <v>1198</v>
      </c>
    </row>
    <row r="537" spans="1:30" x14ac:dyDescent="0.25">
      <c r="H537" t="s">
        <v>1199</v>
      </c>
    </row>
    <row r="538" spans="1:30" x14ac:dyDescent="0.25">
      <c r="A538">
        <v>266</v>
      </c>
      <c r="B538">
        <v>2103</v>
      </c>
      <c r="C538" t="s">
        <v>1200</v>
      </c>
      <c r="D538" t="s">
        <v>1086</v>
      </c>
      <c r="E538" t="s">
        <v>32</v>
      </c>
      <c r="F538" t="s">
        <v>1201</v>
      </c>
      <c r="G538" t="str">
        <f>"00324545"</f>
        <v>00324545</v>
      </c>
      <c r="H538" t="s">
        <v>549</v>
      </c>
      <c r="I538">
        <v>150</v>
      </c>
      <c r="J538">
        <v>0</v>
      </c>
      <c r="K538">
        <v>0</v>
      </c>
      <c r="L538">
        <v>0</v>
      </c>
      <c r="M538">
        <v>0</v>
      </c>
      <c r="N538">
        <v>30</v>
      </c>
      <c r="O538">
        <v>0</v>
      </c>
      <c r="P538">
        <v>0</v>
      </c>
      <c r="Q538">
        <v>0</v>
      </c>
      <c r="R538">
        <v>0</v>
      </c>
      <c r="S538">
        <v>0</v>
      </c>
      <c r="T538">
        <v>0</v>
      </c>
      <c r="U538">
        <v>0</v>
      </c>
      <c r="V538">
        <v>22</v>
      </c>
      <c r="W538">
        <v>154</v>
      </c>
      <c r="X538">
        <v>0</v>
      </c>
      <c r="Z538">
        <v>0</v>
      </c>
      <c r="AA538">
        <v>0</v>
      </c>
      <c r="AB538">
        <v>0</v>
      </c>
      <c r="AC538">
        <v>0</v>
      </c>
      <c r="AD538" t="s">
        <v>1202</v>
      </c>
    </row>
    <row r="539" spans="1:30" x14ac:dyDescent="0.25">
      <c r="H539" t="s">
        <v>325</v>
      </c>
    </row>
    <row r="540" spans="1:30" x14ac:dyDescent="0.25">
      <c r="A540">
        <v>267</v>
      </c>
      <c r="B540">
        <v>2518</v>
      </c>
      <c r="C540" t="s">
        <v>1203</v>
      </c>
      <c r="D540" t="s">
        <v>1204</v>
      </c>
      <c r="E540" t="s">
        <v>388</v>
      </c>
      <c r="F540" t="s">
        <v>1205</v>
      </c>
      <c r="G540" t="str">
        <f>"00323573"</f>
        <v>00323573</v>
      </c>
      <c r="H540" t="s">
        <v>1206</v>
      </c>
      <c r="I540">
        <v>0</v>
      </c>
      <c r="J540">
        <v>0</v>
      </c>
      <c r="K540">
        <v>0</v>
      </c>
      <c r="L540">
        <v>0</v>
      </c>
      <c r="M540">
        <v>0</v>
      </c>
      <c r="N540">
        <v>30</v>
      </c>
      <c r="O540">
        <v>0</v>
      </c>
      <c r="P540">
        <v>0</v>
      </c>
      <c r="Q540">
        <v>0</v>
      </c>
      <c r="R540">
        <v>0</v>
      </c>
      <c r="S540">
        <v>0</v>
      </c>
      <c r="T540">
        <v>0</v>
      </c>
      <c r="U540">
        <v>0</v>
      </c>
      <c r="V540">
        <v>61</v>
      </c>
      <c r="W540">
        <v>427</v>
      </c>
      <c r="X540">
        <v>0</v>
      </c>
      <c r="Z540">
        <v>0</v>
      </c>
      <c r="AA540">
        <v>0</v>
      </c>
      <c r="AB540">
        <v>0</v>
      </c>
      <c r="AC540">
        <v>0</v>
      </c>
      <c r="AD540" t="s">
        <v>1207</v>
      </c>
    </row>
    <row r="541" spans="1:30" x14ac:dyDescent="0.25">
      <c r="H541" t="s">
        <v>1208</v>
      </c>
    </row>
    <row r="542" spans="1:30" x14ac:dyDescent="0.25">
      <c r="A542">
        <v>268</v>
      </c>
      <c r="B542">
        <v>5951</v>
      </c>
      <c r="C542" t="s">
        <v>1209</v>
      </c>
      <c r="D542" t="s">
        <v>236</v>
      </c>
      <c r="E542" t="s">
        <v>15</v>
      </c>
      <c r="F542" t="s">
        <v>1210</v>
      </c>
      <c r="G542" t="str">
        <f>"00185433"</f>
        <v>00185433</v>
      </c>
      <c r="H542" t="s">
        <v>1211</v>
      </c>
      <c r="I542">
        <v>0</v>
      </c>
      <c r="J542">
        <v>0</v>
      </c>
      <c r="K542">
        <v>0</v>
      </c>
      <c r="L542">
        <v>0</v>
      </c>
      <c r="M542">
        <v>0</v>
      </c>
      <c r="N542">
        <v>70</v>
      </c>
      <c r="O542">
        <v>0</v>
      </c>
      <c r="P542">
        <v>0</v>
      </c>
      <c r="Q542">
        <v>0</v>
      </c>
      <c r="R542">
        <v>0</v>
      </c>
      <c r="S542">
        <v>0</v>
      </c>
      <c r="T542">
        <v>0</v>
      </c>
      <c r="U542">
        <v>0</v>
      </c>
      <c r="V542">
        <v>27</v>
      </c>
      <c r="W542">
        <v>189</v>
      </c>
      <c r="X542">
        <v>0</v>
      </c>
      <c r="Z542">
        <v>1</v>
      </c>
      <c r="AA542">
        <v>0</v>
      </c>
      <c r="AB542">
        <v>7</v>
      </c>
      <c r="AC542">
        <v>119</v>
      </c>
      <c r="AD542" t="s">
        <v>1212</v>
      </c>
    </row>
    <row r="543" spans="1:30" x14ac:dyDescent="0.25">
      <c r="H543" t="s">
        <v>1213</v>
      </c>
    </row>
    <row r="544" spans="1:30" x14ac:dyDescent="0.25">
      <c r="A544">
        <v>269</v>
      </c>
      <c r="B544">
        <v>5735</v>
      </c>
      <c r="C544" t="s">
        <v>1214</v>
      </c>
      <c r="D544" t="s">
        <v>1215</v>
      </c>
      <c r="E544" t="s">
        <v>384</v>
      </c>
      <c r="F544" t="s">
        <v>1216</v>
      </c>
      <c r="G544" t="str">
        <f>"00157837"</f>
        <v>00157837</v>
      </c>
      <c r="H544" t="s">
        <v>1217</v>
      </c>
      <c r="I544">
        <v>0</v>
      </c>
      <c r="J544">
        <v>0</v>
      </c>
      <c r="K544">
        <v>0</v>
      </c>
      <c r="L544">
        <v>0</v>
      </c>
      <c r="M544">
        <v>0</v>
      </c>
      <c r="N544">
        <v>30</v>
      </c>
      <c r="O544">
        <v>0</v>
      </c>
      <c r="P544">
        <v>0</v>
      </c>
      <c r="Q544">
        <v>0</v>
      </c>
      <c r="R544">
        <v>0</v>
      </c>
      <c r="S544">
        <v>0</v>
      </c>
      <c r="T544">
        <v>0</v>
      </c>
      <c r="U544">
        <v>0</v>
      </c>
      <c r="V544">
        <v>71</v>
      </c>
      <c r="W544">
        <v>497</v>
      </c>
      <c r="X544">
        <v>0</v>
      </c>
      <c r="Z544">
        <v>2</v>
      </c>
      <c r="AA544">
        <v>0</v>
      </c>
      <c r="AB544">
        <v>0</v>
      </c>
      <c r="AC544">
        <v>0</v>
      </c>
      <c r="AD544" t="s">
        <v>1218</v>
      </c>
    </row>
    <row r="545" spans="1:30" x14ac:dyDescent="0.25">
      <c r="H545">
        <v>1266</v>
      </c>
    </row>
    <row r="546" spans="1:30" x14ac:dyDescent="0.25">
      <c r="A546">
        <v>270</v>
      </c>
      <c r="B546">
        <v>730</v>
      </c>
      <c r="C546" t="s">
        <v>1219</v>
      </c>
      <c r="D546" t="s">
        <v>32</v>
      </c>
      <c r="E546" t="s">
        <v>21</v>
      </c>
      <c r="F546" t="s">
        <v>1220</v>
      </c>
      <c r="G546" t="str">
        <f>"00286306"</f>
        <v>00286306</v>
      </c>
      <c r="H546" t="s">
        <v>248</v>
      </c>
      <c r="I546">
        <v>0</v>
      </c>
      <c r="J546">
        <v>0</v>
      </c>
      <c r="K546">
        <v>0</v>
      </c>
      <c r="L546">
        <v>0</v>
      </c>
      <c r="M546">
        <v>0</v>
      </c>
      <c r="N546">
        <v>30</v>
      </c>
      <c r="O546">
        <v>0</v>
      </c>
      <c r="P546">
        <v>0</v>
      </c>
      <c r="Q546">
        <v>0</v>
      </c>
      <c r="R546">
        <v>0</v>
      </c>
      <c r="S546">
        <v>0</v>
      </c>
      <c r="T546">
        <v>0</v>
      </c>
      <c r="U546">
        <v>0</v>
      </c>
      <c r="V546">
        <v>68</v>
      </c>
      <c r="W546">
        <v>476</v>
      </c>
      <c r="X546">
        <v>0</v>
      </c>
      <c r="Z546">
        <v>0</v>
      </c>
      <c r="AA546">
        <v>0</v>
      </c>
      <c r="AB546">
        <v>0</v>
      </c>
      <c r="AC546">
        <v>0</v>
      </c>
      <c r="AD546" t="s">
        <v>1221</v>
      </c>
    </row>
    <row r="547" spans="1:30" x14ac:dyDescent="0.25">
      <c r="H547">
        <v>1266</v>
      </c>
    </row>
    <row r="548" spans="1:30" x14ac:dyDescent="0.25">
      <c r="A548">
        <v>271</v>
      </c>
      <c r="B548">
        <v>1539</v>
      </c>
      <c r="C548" t="s">
        <v>1222</v>
      </c>
      <c r="D548" t="s">
        <v>236</v>
      </c>
      <c r="E548" t="s">
        <v>638</v>
      </c>
      <c r="F548" t="s">
        <v>1223</v>
      </c>
      <c r="G548" t="str">
        <f>"00156489"</f>
        <v>00156489</v>
      </c>
      <c r="H548" t="s">
        <v>1224</v>
      </c>
      <c r="I548">
        <v>0</v>
      </c>
      <c r="J548">
        <v>0</v>
      </c>
      <c r="K548">
        <v>0</v>
      </c>
      <c r="L548">
        <v>200</v>
      </c>
      <c r="M548">
        <v>0</v>
      </c>
      <c r="N548">
        <v>70</v>
      </c>
      <c r="O548">
        <v>30</v>
      </c>
      <c r="P548">
        <v>0</v>
      </c>
      <c r="Q548">
        <v>0</v>
      </c>
      <c r="R548">
        <v>0</v>
      </c>
      <c r="S548">
        <v>0</v>
      </c>
      <c r="T548">
        <v>0</v>
      </c>
      <c r="U548">
        <v>0</v>
      </c>
      <c r="V548">
        <v>0</v>
      </c>
      <c r="W548">
        <v>0</v>
      </c>
      <c r="X548">
        <v>0</v>
      </c>
      <c r="Z548">
        <v>0</v>
      </c>
      <c r="AA548">
        <v>0</v>
      </c>
      <c r="AB548">
        <v>0</v>
      </c>
      <c r="AC548">
        <v>0</v>
      </c>
      <c r="AD548" t="s">
        <v>1225</v>
      </c>
    </row>
    <row r="549" spans="1:30" x14ac:dyDescent="0.25">
      <c r="H549" t="s">
        <v>1226</v>
      </c>
    </row>
    <row r="550" spans="1:30" x14ac:dyDescent="0.25">
      <c r="A550">
        <v>272</v>
      </c>
      <c r="B550">
        <v>1324</v>
      </c>
      <c r="C550" t="s">
        <v>1227</v>
      </c>
      <c r="D550" t="s">
        <v>14</v>
      </c>
      <c r="E550" t="s">
        <v>28</v>
      </c>
      <c r="F550" t="s">
        <v>1228</v>
      </c>
      <c r="G550" t="str">
        <f>"00148722"</f>
        <v>00148722</v>
      </c>
      <c r="H550" t="s">
        <v>282</v>
      </c>
      <c r="I550">
        <v>0</v>
      </c>
      <c r="J550">
        <v>0</v>
      </c>
      <c r="K550">
        <v>0</v>
      </c>
      <c r="L550">
        <v>0</v>
      </c>
      <c r="M550">
        <v>0</v>
      </c>
      <c r="N550">
        <v>0</v>
      </c>
      <c r="O550">
        <v>0</v>
      </c>
      <c r="P550">
        <v>0</v>
      </c>
      <c r="Q550">
        <v>0</v>
      </c>
      <c r="R550">
        <v>0</v>
      </c>
      <c r="S550">
        <v>0</v>
      </c>
      <c r="T550">
        <v>0</v>
      </c>
      <c r="U550">
        <v>0</v>
      </c>
      <c r="V550">
        <v>62</v>
      </c>
      <c r="W550">
        <v>434</v>
      </c>
      <c r="X550">
        <v>0</v>
      </c>
      <c r="Z550">
        <v>0</v>
      </c>
      <c r="AA550">
        <v>0</v>
      </c>
      <c r="AB550">
        <v>0</v>
      </c>
      <c r="AC550">
        <v>0</v>
      </c>
      <c r="AD550" t="s">
        <v>1229</v>
      </c>
    </row>
    <row r="551" spans="1:30" x14ac:dyDescent="0.25">
      <c r="H551" t="s">
        <v>1230</v>
      </c>
    </row>
    <row r="552" spans="1:30" x14ac:dyDescent="0.25">
      <c r="A552">
        <v>273</v>
      </c>
      <c r="B552">
        <v>2434</v>
      </c>
      <c r="C552" t="s">
        <v>1231</v>
      </c>
      <c r="D552" t="s">
        <v>107</v>
      </c>
      <c r="E552" t="s">
        <v>327</v>
      </c>
      <c r="F552" t="s">
        <v>1232</v>
      </c>
      <c r="G552" t="str">
        <f>"00223958"</f>
        <v>00223958</v>
      </c>
      <c r="H552" t="s">
        <v>982</v>
      </c>
      <c r="I552">
        <v>0</v>
      </c>
      <c r="J552">
        <v>0</v>
      </c>
      <c r="K552">
        <v>0</v>
      </c>
      <c r="L552">
        <v>0</v>
      </c>
      <c r="M552">
        <v>100</v>
      </c>
      <c r="N552">
        <v>70</v>
      </c>
      <c r="O552">
        <v>0</v>
      </c>
      <c r="P552">
        <v>0</v>
      </c>
      <c r="Q552">
        <v>0</v>
      </c>
      <c r="R552">
        <v>0</v>
      </c>
      <c r="S552">
        <v>0</v>
      </c>
      <c r="T552">
        <v>0</v>
      </c>
      <c r="U552">
        <v>0</v>
      </c>
      <c r="V552">
        <v>33</v>
      </c>
      <c r="W552">
        <v>231</v>
      </c>
      <c r="X552">
        <v>0</v>
      </c>
      <c r="Z552">
        <v>0</v>
      </c>
      <c r="AA552">
        <v>0</v>
      </c>
      <c r="AB552">
        <v>6</v>
      </c>
      <c r="AC552">
        <v>102</v>
      </c>
      <c r="AD552" t="s">
        <v>1233</v>
      </c>
    </row>
    <row r="553" spans="1:30" x14ac:dyDescent="0.25">
      <c r="H553" t="s">
        <v>1234</v>
      </c>
    </row>
    <row r="554" spans="1:30" x14ac:dyDescent="0.25">
      <c r="A554">
        <v>274</v>
      </c>
      <c r="B554">
        <v>737</v>
      </c>
      <c r="C554" t="s">
        <v>1235</v>
      </c>
      <c r="D554" t="s">
        <v>178</v>
      </c>
      <c r="E554" t="s">
        <v>32</v>
      </c>
      <c r="F554" t="s">
        <v>1236</v>
      </c>
      <c r="G554" t="str">
        <f>"00250513"</f>
        <v>00250513</v>
      </c>
      <c r="H554">
        <v>880</v>
      </c>
      <c r="I554">
        <v>0</v>
      </c>
      <c r="J554">
        <v>0</v>
      </c>
      <c r="K554">
        <v>0</v>
      </c>
      <c r="L554">
        <v>200</v>
      </c>
      <c r="M554">
        <v>0</v>
      </c>
      <c r="N554">
        <v>0</v>
      </c>
      <c r="O554">
        <v>0</v>
      </c>
      <c r="P554">
        <v>0</v>
      </c>
      <c r="Q554">
        <v>0</v>
      </c>
      <c r="R554">
        <v>0</v>
      </c>
      <c r="S554">
        <v>0</v>
      </c>
      <c r="T554">
        <v>0</v>
      </c>
      <c r="U554">
        <v>0</v>
      </c>
      <c r="V554">
        <v>13</v>
      </c>
      <c r="W554">
        <v>91</v>
      </c>
      <c r="X554">
        <v>0</v>
      </c>
      <c r="Z554">
        <v>0</v>
      </c>
      <c r="AA554">
        <v>0</v>
      </c>
      <c r="AB554">
        <v>0</v>
      </c>
      <c r="AC554">
        <v>0</v>
      </c>
      <c r="AD554">
        <v>1171</v>
      </c>
    </row>
    <row r="555" spans="1:30" x14ac:dyDescent="0.25">
      <c r="H555" t="s">
        <v>1237</v>
      </c>
    </row>
    <row r="556" spans="1:30" x14ac:dyDescent="0.25">
      <c r="A556">
        <v>275</v>
      </c>
      <c r="B556">
        <v>2163</v>
      </c>
      <c r="C556" t="s">
        <v>1238</v>
      </c>
      <c r="D556" t="s">
        <v>1239</v>
      </c>
      <c r="E556" t="s">
        <v>442</v>
      </c>
      <c r="F556" t="s">
        <v>1240</v>
      </c>
      <c r="G556" t="str">
        <f>"00278665"</f>
        <v>00278665</v>
      </c>
      <c r="H556" t="s">
        <v>668</v>
      </c>
      <c r="I556">
        <v>0</v>
      </c>
      <c r="J556">
        <v>0</v>
      </c>
      <c r="K556">
        <v>0</v>
      </c>
      <c r="L556">
        <v>200</v>
      </c>
      <c r="M556">
        <v>0</v>
      </c>
      <c r="N556">
        <v>30</v>
      </c>
      <c r="O556">
        <v>0</v>
      </c>
      <c r="P556">
        <v>0</v>
      </c>
      <c r="Q556">
        <v>0</v>
      </c>
      <c r="R556">
        <v>0</v>
      </c>
      <c r="S556">
        <v>0</v>
      </c>
      <c r="T556">
        <v>0</v>
      </c>
      <c r="U556">
        <v>0</v>
      </c>
      <c r="V556">
        <v>24</v>
      </c>
      <c r="W556">
        <v>168</v>
      </c>
      <c r="X556">
        <v>0</v>
      </c>
      <c r="Z556">
        <v>0</v>
      </c>
      <c r="AA556">
        <v>0</v>
      </c>
      <c r="AB556">
        <v>0</v>
      </c>
      <c r="AC556">
        <v>0</v>
      </c>
      <c r="AD556" t="s">
        <v>1241</v>
      </c>
    </row>
    <row r="557" spans="1:30" x14ac:dyDescent="0.25">
      <c r="H557" t="s">
        <v>1242</v>
      </c>
    </row>
    <row r="558" spans="1:30" x14ac:dyDescent="0.25">
      <c r="A558">
        <v>276</v>
      </c>
      <c r="B558">
        <v>2273</v>
      </c>
      <c r="C558" t="s">
        <v>1243</v>
      </c>
      <c r="D558" t="s">
        <v>69</v>
      </c>
      <c r="E558" t="s">
        <v>327</v>
      </c>
      <c r="F558" t="s">
        <v>1244</v>
      </c>
      <c r="G558" t="str">
        <f>"00017727"</f>
        <v>00017727</v>
      </c>
      <c r="H558">
        <v>803</v>
      </c>
      <c r="I558">
        <v>0</v>
      </c>
      <c r="J558">
        <v>0</v>
      </c>
      <c r="K558">
        <v>0</v>
      </c>
      <c r="L558">
        <v>0</v>
      </c>
      <c r="M558">
        <v>0</v>
      </c>
      <c r="N558">
        <v>30</v>
      </c>
      <c r="O558">
        <v>0</v>
      </c>
      <c r="P558">
        <v>0</v>
      </c>
      <c r="Q558">
        <v>0</v>
      </c>
      <c r="R558">
        <v>0</v>
      </c>
      <c r="S558">
        <v>0</v>
      </c>
      <c r="T558">
        <v>0</v>
      </c>
      <c r="U558">
        <v>0</v>
      </c>
      <c r="V558">
        <v>48</v>
      </c>
      <c r="W558">
        <v>336</v>
      </c>
      <c r="X558">
        <v>0</v>
      </c>
      <c r="Z558">
        <v>0</v>
      </c>
      <c r="AA558">
        <v>0</v>
      </c>
      <c r="AB558">
        <v>0</v>
      </c>
      <c r="AC558">
        <v>0</v>
      </c>
      <c r="AD558">
        <v>1169</v>
      </c>
    </row>
    <row r="559" spans="1:30" x14ac:dyDescent="0.25">
      <c r="H559" t="s">
        <v>1245</v>
      </c>
    </row>
    <row r="560" spans="1:30" x14ac:dyDescent="0.25">
      <c r="A560">
        <v>277</v>
      </c>
      <c r="B560">
        <v>2736</v>
      </c>
      <c r="C560" t="s">
        <v>1246</v>
      </c>
      <c r="D560" t="s">
        <v>83</v>
      </c>
      <c r="E560" t="s">
        <v>1185</v>
      </c>
      <c r="F560" t="s">
        <v>1247</v>
      </c>
      <c r="G560" t="str">
        <f>"00107749"</f>
        <v>00107749</v>
      </c>
      <c r="H560" t="s">
        <v>1248</v>
      </c>
      <c r="I560">
        <v>0</v>
      </c>
      <c r="J560">
        <v>0</v>
      </c>
      <c r="K560">
        <v>0</v>
      </c>
      <c r="L560">
        <v>0</v>
      </c>
      <c r="M560">
        <v>0</v>
      </c>
      <c r="N560">
        <v>0</v>
      </c>
      <c r="O560">
        <v>0</v>
      </c>
      <c r="P560">
        <v>0</v>
      </c>
      <c r="Q560">
        <v>0</v>
      </c>
      <c r="R560">
        <v>0</v>
      </c>
      <c r="S560">
        <v>0</v>
      </c>
      <c r="T560">
        <v>0</v>
      </c>
      <c r="U560">
        <v>0</v>
      </c>
      <c r="V560">
        <v>66</v>
      </c>
      <c r="W560">
        <v>462</v>
      </c>
      <c r="X560">
        <v>0</v>
      </c>
      <c r="Z560">
        <v>0</v>
      </c>
      <c r="AA560">
        <v>0</v>
      </c>
      <c r="AB560">
        <v>0</v>
      </c>
      <c r="AC560">
        <v>0</v>
      </c>
      <c r="AD560" t="s">
        <v>1249</v>
      </c>
    </row>
    <row r="561" spans="1:30" x14ac:dyDescent="0.25">
      <c r="H561" t="s">
        <v>1250</v>
      </c>
    </row>
    <row r="562" spans="1:30" x14ac:dyDescent="0.25">
      <c r="A562">
        <v>278</v>
      </c>
      <c r="B562">
        <v>963</v>
      </c>
      <c r="C562" t="s">
        <v>1251</v>
      </c>
      <c r="D562" t="s">
        <v>1252</v>
      </c>
      <c r="E562" t="s">
        <v>28</v>
      </c>
      <c r="F562" t="s">
        <v>1253</v>
      </c>
      <c r="G562" t="str">
        <f>"201401000699"</f>
        <v>201401000699</v>
      </c>
      <c r="H562" t="s">
        <v>1254</v>
      </c>
      <c r="I562">
        <v>0</v>
      </c>
      <c r="J562">
        <v>0</v>
      </c>
      <c r="K562">
        <v>0</v>
      </c>
      <c r="L562">
        <v>0</v>
      </c>
      <c r="M562">
        <v>0</v>
      </c>
      <c r="N562">
        <v>30</v>
      </c>
      <c r="O562">
        <v>0</v>
      </c>
      <c r="P562">
        <v>0</v>
      </c>
      <c r="Q562">
        <v>0</v>
      </c>
      <c r="R562">
        <v>0</v>
      </c>
      <c r="S562">
        <v>0</v>
      </c>
      <c r="T562">
        <v>0</v>
      </c>
      <c r="U562">
        <v>0</v>
      </c>
      <c r="V562">
        <v>57</v>
      </c>
      <c r="W562">
        <v>399</v>
      </c>
      <c r="X562">
        <v>0</v>
      </c>
      <c r="Z562">
        <v>0</v>
      </c>
      <c r="AA562">
        <v>0</v>
      </c>
      <c r="AB562">
        <v>0</v>
      </c>
      <c r="AC562">
        <v>0</v>
      </c>
      <c r="AD562" t="s">
        <v>1255</v>
      </c>
    </row>
    <row r="563" spans="1:30" x14ac:dyDescent="0.25">
      <c r="H563" t="s">
        <v>1256</v>
      </c>
    </row>
    <row r="564" spans="1:30" x14ac:dyDescent="0.25">
      <c r="A564">
        <v>279</v>
      </c>
      <c r="B564">
        <v>388</v>
      </c>
      <c r="C564" t="s">
        <v>1257</v>
      </c>
      <c r="D564" t="s">
        <v>113</v>
      </c>
      <c r="E564" t="s">
        <v>15</v>
      </c>
      <c r="F564" t="s">
        <v>1258</v>
      </c>
      <c r="G564" t="str">
        <f>"00230938"</f>
        <v>00230938</v>
      </c>
      <c r="H564" t="s">
        <v>1259</v>
      </c>
      <c r="I564">
        <v>0</v>
      </c>
      <c r="J564">
        <v>0</v>
      </c>
      <c r="K564">
        <v>0</v>
      </c>
      <c r="L564">
        <v>0</v>
      </c>
      <c r="M564">
        <v>0</v>
      </c>
      <c r="N564">
        <v>30</v>
      </c>
      <c r="O564">
        <v>0</v>
      </c>
      <c r="P564">
        <v>0</v>
      </c>
      <c r="Q564">
        <v>0</v>
      </c>
      <c r="R564">
        <v>0</v>
      </c>
      <c r="S564">
        <v>0</v>
      </c>
      <c r="T564">
        <v>0</v>
      </c>
      <c r="U564">
        <v>0</v>
      </c>
      <c r="V564">
        <v>59</v>
      </c>
      <c r="W564">
        <v>413</v>
      </c>
      <c r="X564">
        <v>0</v>
      </c>
      <c r="Z564">
        <v>0</v>
      </c>
      <c r="AA564">
        <v>0</v>
      </c>
      <c r="AB564">
        <v>0</v>
      </c>
      <c r="AC564">
        <v>0</v>
      </c>
      <c r="AD564" t="s">
        <v>1260</v>
      </c>
    </row>
    <row r="565" spans="1:30" x14ac:dyDescent="0.25">
      <c r="H565" t="s">
        <v>1261</v>
      </c>
    </row>
    <row r="566" spans="1:30" x14ac:dyDescent="0.25">
      <c r="A566">
        <v>280</v>
      </c>
      <c r="B566">
        <v>2450</v>
      </c>
      <c r="C566" t="s">
        <v>1262</v>
      </c>
      <c r="D566" t="s">
        <v>107</v>
      </c>
      <c r="E566" t="s">
        <v>384</v>
      </c>
      <c r="F566" t="s">
        <v>1263</v>
      </c>
      <c r="G566" t="str">
        <f>"00010233"</f>
        <v>00010233</v>
      </c>
      <c r="H566" t="s">
        <v>314</v>
      </c>
      <c r="I566">
        <v>0</v>
      </c>
      <c r="J566">
        <v>0</v>
      </c>
      <c r="K566">
        <v>0</v>
      </c>
      <c r="L566">
        <v>0</v>
      </c>
      <c r="M566">
        <v>0</v>
      </c>
      <c r="N566">
        <v>30</v>
      </c>
      <c r="O566">
        <v>0</v>
      </c>
      <c r="P566">
        <v>0</v>
      </c>
      <c r="Q566">
        <v>0</v>
      </c>
      <c r="R566">
        <v>0</v>
      </c>
      <c r="S566">
        <v>0</v>
      </c>
      <c r="T566">
        <v>0</v>
      </c>
      <c r="U566">
        <v>0</v>
      </c>
      <c r="V566">
        <v>0</v>
      </c>
      <c r="W566">
        <v>0</v>
      </c>
      <c r="X566">
        <v>0</v>
      </c>
      <c r="Z566">
        <v>0</v>
      </c>
      <c r="AA566">
        <v>0</v>
      </c>
      <c r="AB566">
        <v>24</v>
      </c>
      <c r="AC566">
        <v>408</v>
      </c>
      <c r="AD566" t="s">
        <v>1264</v>
      </c>
    </row>
    <row r="567" spans="1:30" x14ac:dyDescent="0.25">
      <c r="H567" t="s">
        <v>1265</v>
      </c>
    </row>
    <row r="568" spans="1:30" x14ac:dyDescent="0.25">
      <c r="A568">
        <v>281</v>
      </c>
      <c r="B568">
        <v>625</v>
      </c>
      <c r="C568" t="s">
        <v>1266</v>
      </c>
      <c r="D568" t="s">
        <v>126</v>
      </c>
      <c r="E568" t="s">
        <v>32</v>
      </c>
      <c r="F568" t="s">
        <v>1267</v>
      </c>
      <c r="G568" t="str">
        <f>"201402001819"</f>
        <v>201402001819</v>
      </c>
      <c r="H568" t="s">
        <v>1268</v>
      </c>
      <c r="I568">
        <v>0</v>
      </c>
      <c r="J568">
        <v>0</v>
      </c>
      <c r="K568">
        <v>0</v>
      </c>
      <c r="L568">
        <v>200</v>
      </c>
      <c r="M568">
        <v>0</v>
      </c>
      <c r="N568">
        <v>30</v>
      </c>
      <c r="O568">
        <v>30</v>
      </c>
      <c r="P568">
        <v>0</v>
      </c>
      <c r="Q568">
        <v>0</v>
      </c>
      <c r="R568">
        <v>30</v>
      </c>
      <c r="S568">
        <v>0</v>
      </c>
      <c r="T568">
        <v>0</v>
      </c>
      <c r="U568">
        <v>0</v>
      </c>
      <c r="V568">
        <v>24</v>
      </c>
      <c r="W568">
        <v>168</v>
      </c>
      <c r="X568">
        <v>0</v>
      </c>
      <c r="Z568">
        <v>0</v>
      </c>
      <c r="AA568">
        <v>0</v>
      </c>
      <c r="AB568">
        <v>0</v>
      </c>
      <c r="AC568">
        <v>0</v>
      </c>
      <c r="AD568" t="s">
        <v>1269</v>
      </c>
    </row>
    <row r="569" spans="1:30" x14ac:dyDescent="0.25">
      <c r="H569" t="s">
        <v>1270</v>
      </c>
    </row>
    <row r="570" spans="1:30" x14ac:dyDescent="0.25">
      <c r="A570">
        <v>282</v>
      </c>
      <c r="B570">
        <v>1095</v>
      </c>
      <c r="C570" t="s">
        <v>1271</v>
      </c>
      <c r="D570" t="s">
        <v>50</v>
      </c>
      <c r="E570" t="s">
        <v>21</v>
      </c>
      <c r="F570" t="s">
        <v>1272</v>
      </c>
      <c r="G570" t="str">
        <f>"00112197"</f>
        <v>00112197</v>
      </c>
      <c r="H570">
        <v>770</v>
      </c>
      <c r="I570">
        <v>0</v>
      </c>
      <c r="J570">
        <v>0</v>
      </c>
      <c r="K570">
        <v>0</v>
      </c>
      <c r="L570">
        <v>0</v>
      </c>
      <c r="M570">
        <v>0</v>
      </c>
      <c r="N570">
        <v>0</v>
      </c>
      <c r="O570">
        <v>0</v>
      </c>
      <c r="P570">
        <v>0</v>
      </c>
      <c r="Q570">
        <v>0</v>
      </c>
      <c r="R570">
        <v>0</v>
      </c>
      <c r="S570">
        <v>0</v>
      </c>
      <c r="T570">
        <v>0</v>
      </c>
      <c r="U570">
        <v>0</v>
      </c>
      <c r="V570">
        <v>43</v>
      </c>
      <c r="W570">
        <v>301</v>
      </c>
      <c r="X570">
        <v>0</v>
      </c>
      <c r="Z570">
        <v>0</v>
      </c>
      <c r="AA570">
        <v>0</v>
      </c>
      <c r="AB570">
        <v>4</v>
      </c>
      <c r="AC570">
        <v>68</v>
      </c>
      <c r="AD570">
        <v>1139</v>
      </c>
    </row>
    <row r="571" spans="1:30" x14ac:dyDescent="0.25">
      <c r="H571" t="s">
        <v>1237</v>
      </c>
    </row>
    <row r="572" spans="1:30" x14ac:dyDescent="0.25">
      <c r="A572">
        <v>283</v>
      </c>
      <c r="B572">
        <v>5487</v>
      </c>
      <c r="C572" t="s">
        <v>1273</v>
      </c>
      <c r="D572" t="s">
        <v>99</v>
      </c>
      <c r="E572" t="s">
        <v>107</v>
      </c>
      <c r="F572" t="s">
        <v>1274</v>
      </c>
      <c r="G572" t="str">
        <f>"00332679"</f>
        <v>00332679</v>
      </c>
      <c r="H572" t="s">
        <v>1275</v>
      </c>
      <c r="I572">
        <v>0</v>
      </c>
      <c r="J572">
        <v>0</v>
      </c>
      <c r="K572">
        <v>0</v>
      </c>
      <c r="L572">
        <v>0</v>
      </c>
      <c r="M572">
        <v>0</v>
      </c>
      <c r="N572">
        <v>30</v>
      </c>
      <c r="O572">
        <v>0</v>
      </c>
      <c r="P572">
        <v>0</v>
      </c>
      <c r="Q572">
        <v>0</v>
      </c>
      <c r="R572">
        <v>0</v>
      </c>
      <c r="S572">
        <v>0</v>
      </c>
      <c r="T572">
        <v>0</v>
      </c>
      <c r="U572">
        <v>0</v>
      </c>
      <c r="V572">
        <v>14</v>
      </c>
      <c r="W572">
        <v>98</v>
      </c>
      <c r="X572">
        <v>0</v>
      </c>
      <c r="Z572">
        <v>2</v>
      </c>
      <c r="AA572">
        <v>0</v>
      </c>
      <c r="AB572">
        <v>19</v>
      </c>
      <c r="AC572">
        <v>323</v>
      </c>
      <c r="AD572" t="s">
        <v>1276</v>
      </c>
    </row>
    <row r="573" spans="1:30" x14ac:dyDescent="0.25">
      <c r="H573" t="s">
        <v>1277</v>
      </c>
    </row>
    <row r="574" spans="1:30" x14ac:dyDescent="0.25">
      <c r="A574">
        <v>284</v>
      </c>
      <c r="B574">
        <v>236</v>
      </c>
      <c r="C574" t="s">
        <v>1278</v>
      </c>
      <c r="D574" t="s">
        <v>107</v>
      </c>
      <c r="E574" t="s">
        <v>384</v>
      </c>
      <c r="F574" t="s">
        <v>1279</v>
      </c>
      <c r="G574" t="str">
        <f>"00017580"</f>
        <v>00017580</v>
      </c>
      <c r="H574" t="s">
        <v>825</v>
      </c>
      <c r="I574">
        <v>0</v>
      </c>
      <c r="J574">
        <v>0</v>
      </c>
      <c r="K574">
        <v>0</v>
      </c>
      <c r="L574">
        <v>0</v>
      </c>
      <c r="M574">
        <v>0</v>
      </c>
      <c r="N574">
        <v>30</v>
      </c>
      <c r="O574">
        <v>0</v>
      </c>
      <c r="P574">
        <v>0</v>
      </c>
      <c r="Q574">
        <v>0</v>
      </c>
      <c r="R574">
        <v>0</v>
      </c>
      <c r="S574">
        <v>0</v>
      </c>
      <c r="T574">
        <v>0</v>
      </c>
      <c r="U574">
        <v>0</v>
      </c>
      <c r="V574">
        <v>59</v>
      </c>
      <c r="W574">
        <v>413</v>
      </c>
      <c r="X574">
        <v>0</v>
      </c>
      <c r="Z574">
        <v>0</v>
      </c>
      <c r="AA574">
        <v>0</v>
      </c>
      <c r="AB574">
        <v>0</v>
      </c>
      <c r="AC574">
        <v>0</v>
      </c>
      <c r="AD574" t="s">
        <v>1280</v>
      </c>
    </row>
    <row r="575" spans="1:30" x14ac:dyDescent="0.25">
      <c r="H575" t="s">
        <v>340</v>
      </c>
    </row>
    <row r="576" spans="1:30" x14ac:dyDescent="0.25">
      <c r="A576">
        <v>285</v>
      </c>
      <c r="B576">
        <v>3312</v>
      </c>
      <c r="C576" t="s">
        <v>1061</v>
      </c>
      <c r="D576" t="s">
        <v>450</v>
      </c>
      <c r="E576" t="s">
        <v>327</v>
      </c>
      <c r="F576" t="s">
        <v>1281</v>
      </c>
      <c r="G576" t="str">
        <f>"00367289"</f>
        <v>00367289</v>
      </c>
      <c r="H576" t="s">
        <v>303</v>
      </c>
      <c r="I576">
        <v>0</v>
      </c>
      <c r="J576">
        <v>0</v>
      </c>
      <c r="K576">
        <v>0</v>
      </c>
      <c r="L576">
        <v>0</v>
      </c>
      <c r="M576">
        <v>0</v>
      </c>
      <c r="N576">
        <v>70</v>
      </c>
      <c r="O576">
        <v>30</v>
      </c>
      <c r="P576">
        <v>0</v>
      </c>
      <c r="Q576">
        <v>0</v>
      </c>
      <c r="R576">
        <v>0</v>
      </c>
      <c r="S576">
        <v>0</v>
      </c>
      <c r="T576">
        <v>0</v>
      </c>
      <c r="U576">
        <v>0</v>
      </c>
      <c r="V576">
        <v>43</v>
      </c>
      <c r="W576">
        <v>301</v>
      </c>
      <c r="X576">
        <v>0</v>
      </c>
      <c r="Z576">
        <v>0</v>
      </c>
      <c r="AA576">
        <v>0</v>
      </c>
      <c r="AB576">
        <v>0</v>
      </c>
      <c r="AC576">
        <v>0</v>
      </c>
      <c r="AD576" t="s">
        <v>1282</v>
      </c>
    </row>
    <row r="577" spans="1:30" x14ac:dyDescent="0.25">
      <c r="H577" t="s">
        <v>1283</v>
      </c>
    </row>
    <row r="578" spans="1:30" x14ac:dyDescent="0.25">
      <c r="A578">
        <v>286</v>
      </c>
      <c r="B578">
        <v>3090</v>
      </c>
      <c r="C578" t="s">
        <v>1284</v>
      </c>
      <c r="D578" t="s">
        <v>365</v>
      </c>
      <c r="E578" t="s">
        <v>65</v>
      </c>
      <c r="F578" t="s">
        <v>1285</v>
      </c>
      <c r="G578" t="str">
        <f>"00361931"</f>
        <v>00361931</v>
      </c>
      <c r="H578" t="s">
        <v>591</v>
      </c>
      <c r="I578">
        <v>0</v>
      </c>
      <c r="J578">
        <v>0</v>
      </c>
      <c r="K578">
        <v>0</v>
      </c>
      <c r="L578">
        <v>200</v>
      </c>
      <c r="M578">
        <v>0</v>
      </c>
      <c r="N578">
        <v>70</v>
      </c>
      <c r="O578">
        <v>0</v>
      </c>
      <c r="P578">
        <v>0</v>
      </c>
      <c r="Q578">
        <v>0</v>
      </c>
      <c r="R578">
        <v>0</v>
      </c>
      <c r="S578">
        <v>0</v>
      </c>
      <c r="T578">
        <v>0</v>
      </c>
      <c r="U578">
        <v>0</v>
      </c>
      <c r="V578">
        <v>2</v>
      </c>
      <c r="W578">
        <v>14</v>
      </c>
      <c r="X578">
        <v>0</v>
      </c>
      <c r="Z578">
        <v>0</v>
      </c>
      <c r="AA578">
        <v>0</v>
      </c>
      <c r="AB578">
        <v>8</v>
      </c>
      <c r="AC578">
        <v>136</v>
      </c>
      <c r="AD578" t="s">
        <v>1286</v>
      </c>
    </row>
    <row r="579" spans="1:30" x14ac:dyDescent="0.25">
      <c r="H579" t="s">
        <v>1287</v>
      </c>
    </row>
    <row r="580" spans="1:30" x14ac:dyDescent="0.25">
      <c r="A580">
        <v>287</v>
      </c>
      <c r="B580">
        <v>6162</v>
      </c>
      <c r="C580" t="s">
        <v>1288</v>
      </c>
      <c r="D580" t="s">
        <v>361</v>
      </c>
      <c r="E580" t="s">
        <v>15</v>
      </c>
      <c r="F580" t="s">
        <v>1289</v>
      </c>
      <c r="G580" t="str">
        <f>"00081229"</f>
        <v>00081229</v>
      </c>
      <c r="H580" t="s">
        <v>1045</v>
      </c>
      <c r="I580">
        <v>0</v>
      </c>
      <c r="J580">
        <v>0</v>
      </c>
      <c r="K580">
        <v>0</v>
      </c>
      <c r="L580">
        <v>0</v>
      </c>
      <c r="M580">
        <v>0</v>
      </c>
      <c r="N580">
        <v>70</v>
      </c>
      <c r="O580">
        <v>0</v>
      </c>
      <c r="P580">
        <v>0</v>
      </c>
      <c r="Q580">
        <v>50</v>
      </c>
      <c r="R580">
        <v>0</v>
      </c>
      <c r="S580">
        <v>0</v>
      </c>
      <c r="T580">
        <v>0</v>
      </c>
      <c r="U580">
        <v>0</v>
      </c>
      <c r="V580">
        <v>31</v>
      </c>
      <c r="W580">
        <v>217</v>
      </c>
      <c r="X580">
        <v>0</v>
      </c>
      <c r="Z580">
        <v>0</v>
      </c>
      <c r="AA580">
        <v>0</v>
      </c>
      <c r="AB580">
        <v>0</v>
      </c>
      <c r="AC580">
        <v>0</v>
      </c>
      <c r="AD580" t="s">
        <v>1290</v>
      </c>
    </row>
    <row r="581" spans="1:30" x14ac:dyDescent="0.25">
      <c r="H581" t="s">
        <v>1291</v>
      </c>
    </row>
    <row r="582" spans="1:30" x14ac:dyDescent="0.25">
      <c r="A582">
        <v>288</v>
      </c>
      <c r="B582">
        <v>5485</v>
      </c>
      <c r="C582" t="s">
        <v>1292</v>
      </c>
      <c r="D582" t="s">
        <v>1293</v>
      </c>
      <c r="E582" t="s">
        <v>21</v>
      </c>
      <c r="F582" t="s">
        <v>1294</v>
      </c>
      <c r="G582" t="str">
        <f>"00209679"</f>
        <v>00209679</v>
      </c>
      <c r="H582" t="s">
        <v>584</v>
      </c>
      <c r="I582">
        <v>0</v>
      </c>
      <c r="J582">
        <v>0</v>
      </c>
      <c r="K582">
        <v>0</v>
      </c>
      <c r="L582">
        <v>0</v>
      </c>
      <c r="M582">
        <v>0</v>
      </c>
      <c r="N582">
        <v>0</v>
      </c>
      <c r="O582">
        <v>0</v>
      </c>
      <c r="P582">
        <v>0</v>
      </c>
      <c r="Q582">
        <v>0</v>
      </c>
      <c r="R582">
        <v>0</v>
      </c>
      <c r="S582">
        <v>0</v>
      </c>
      <c r="T582">
        <v>0</v>
      </c>
      <c r="U582">
        <v>0</v>
      </c>
      <c r="V582">
        <v>28</v>
      </c>
      <c r="W582">
        <v>196</v>
      </c>
      <c r="X582">
        <v>0</v>
      </c>
      <c r="Z582">
        <v>1</v>
      </c>
      <c r="AA582">
        <v>0</v>
      </c>
      <c r="AB582">
        <v>8</v>
      </c>
      <c r="AC582">
        <v>136</v>
      </c>
      <c r="AD582" t="s">
        <v>1295</v>
      </c>
    </row>
    <row r="583" spans="1:30" x14ac:dyDescent="0.25">
      <c r="H583" t="s">
        <v>1296</v>
      </c>
    </row>
    <row r="584" spans="1:30" x14ac:dyDescent="0.25">
      <c r="A584">
        <v>289</v>
      </c>
      <c r="B584">
        <v>5486</v>
      </c>
      <c r="C584" t="s">
        <v>1297</v>
      </c>
      <c r="D584" t="s">
        <v>160</v>
      </c>
      <c r="E584" t="s">
        <v>70</v>
      </c>
      <c r="F584" t="s">
        <v>1298</v>
      </c>
      <c r="G584" t="str">
        <f>"00010063"</f>
        <v>00010063</v>
      </c>
      <c r="H584" t="s">
        <v>1063</v>
      </c>
      <c r="I584">
        <v>0</v>
      </c>
      <c r="J584">
        <v>0</v>
      </c>
      <c r="K584">
        <v>0</v>
      </c>
      <c r="L584">
        <v>0</v>
      </c>
      <c r="M584">
        <v>0</v>
      </c>
      <c r="N584">
        <v>0</v>
      </c>
      <c r="O584">
        <v>0</v>
      </c>
      <c r="P584">
        <v>0</v>
      </c>
      <c r="Q584">
        <v>0</v>
      </c>
      <c r="R584">
        <v>0</v>
      </c>
      <c r="S584">
        <v>0</v>
      </c>
      <c r="T584">
        <v>0</v>
      </c>
      <c r="U584">
        <v>0</v>
      </c>
      <c r="V584">
        <v>65</v>
      </c>
      <c r="W584">
        <v>455</v>
      </c>
      <c r="X584">
        <v>0</v>
      </c>
      <c r="Z584">
        <v>0</v>
      </c>
      <c r="AA584">
        <v>0</v>
      </c>
      <c r="AB584">
        <v>0</v>
      </c>
      <c r="AC584">
        <v>0</v>
      </c>
      <c r="AD584" t="s">
        <v>1299</v>
      </c>
    </row>
    <row r="585" spans="1:30" x14ac:dyDescent="0.25">
      <c r="H585" t="s">
        <v>1300</v>
      </c>
    </row>
    <row r="586" spans="1:30" x14ac:dyDescent="0.25">
      <c r="A586">
        <v>290</v>
      </c>
      <c r="B586">
        <v>2623</v>
      </c>
      <c r="C586" t="s">
        <v>409</v>
      </c>
      <c r="D586" t="s">
        <v>535</v>
      </c>
      <c r="E586" t="s">
        <v>38</v>
      </c>
      <c r="F586" t="s">
        <v>1301</v>
      </c>
      <c r="G586" t="str">
        <f>"200712001733"</f>
        <v>200712001733</v>
      </c>
      <c r="H586" t="s">
        <v>211</v>
      </c>
      <c r="I586">
        <v>0</v>
      </c>
      <c r="J586">
        <v>0</v>
      </c>
      <c r="K586">
        <v>0</v>
      </c>
      <c r="L586">
        <v>0</v>
      </c>
      <c r="M586">
        <v>100</v>
      </c>
      <c r="N586">
        <v>70</v>
      </c>
      <c r="O586">
        <v>0</v>
      </c>
      <c r="P586">
        <v>0</v>
      </c>
      <c r="Q586">
        <v>0</v>
      </c>
      <c r="R586">
        <v>0</v>
      </c>
      <c r="S586">
        <v>0</v>
      </c>
      <c r="T586">
        <v>0</v>
      </c>
      <c r="U586">
        <v>0</v>
      </c>
      <c r="V586">
        <v>12</v>
      </c>
      <c r="W586">
        <v>84</v>
      </c>
      <c r="X586">
        <v>0</v>
      </c>
      <c r="Z586">
        <v>0</v>
      </c>
      <c r="AA586">
        <v>0</v>
      </c>
      <c r="AB586">
        <v>9</v>
      </c>
      <c r="AC586">
        <v>153</v>
      </c>
      <c r="AD586" t="s">
        <v>1302</v>
      </c>
    </row>
    <row r="587" spans="1:30" x14ac:dyDescent="0.25">
      <c r="H587" t="s">
        <v>1303</v>
      </c>
    </row>
    <row r="588" spans="1:30" x14ac:dyDescent="0.25">
      <c r="A588">
        <v>291</v>
      </c>
      <c r="B588">
        <v>1309</v>
      </c>
      <c r="C588" t="s">
        <v>704</v>
      </c>
      <c r="D588" t="s">
        <v>1304</v>
      </c>
      <c r="E588" t="s">
        <v>292</v>
      </c>
      <c r="F588" t="s">
        <v>1305</v>
      </c>
      <c r="G588" t="str">
        <f>"00009760"</f>
        <v>00009760</v>
      </c>
      <c r="H588" t="s">
        <v>1306</v>
      </c>
      <c r="I588">
        <v>150</v>
      </c>
      <c r="J588">
        <v>0</v>
      </c>
      <c r="K588">
        <v>0</v>
      </c>
      <c r="L588">
        <v>0</v>
      </c>
      <c r="M588">
        <v>0</v>
      </c>
      <c r="N588">
        <v>70</v>
      </c>
      <c r="O588">
        <v>50</v>
      </c>
      <c r="P588">
        <v>0</v>
      </c>
      <c r="Q588">
        <v>30</v>
      </c>
      <c r="R588">
        <v>0</v>
      </c>
      <c r="S588">
        <v>0</v>
      </c>
      <c r="T588">
        <v>0</v>
      </c>
      <c r="U588">
        <v>0</v>
      </c>
      <c r="V588">
        <v>3</v>
      </c>
      <c r="W588">
        <v>21</v>
      </c>
      <c r="X588">
        <v>0</v>
      </c>
      <c r="Z588">
        <v>0</v>
      </c>
      <c r="AA588">
        <v>0</v>
      </c>
      <c r="AB588">
        <v>0</v>
      </c>
      <c r="AC588">
        <v>0</v>
      </c>
      <c r="AD588" t="s">
        <v>1307</v>
      </c>
    </row>
    <row r="589" spans="1:30" x14ac:dyDescent="0.25">
      <c r="H589" t="s">
        <v>1308</v>
      </c>
    </row>
    <row r="590" spans="1:30" x14ac:dyDescent="0.25">
      <c r="A590">
        <v>292</v>
      </c>
      <c r="B590">
        <v>4861</v>
      </c>
      <c r="C590" t="s">
        <v>1309</v>
      </c>
      <c r="D590" t="s">
        <v>126</v>
      </c>
      <c r="E590" t="s">
        <v>32</v>
      </c>
      <c r="F590" t="s">
        <v>1310</v>
      </c>
      <c r="G590" t="str">
        <f>"00073337"</f>
        <v>00073337</v>
      </c>
      <c r="H590" t="s">
        <v>1311</v>
      </c>
      <c r="I590">
        <v>0</v>
      </c>
      <c r="J590">
        <v>0</v>
      </c>
      <c r="K590">
        <v>0</v>
      </c>
      <c r="L590">
        <v>200</v>
      </c>
      <c r="M590">
        <v>0</v>
      </c>
      <c r="N590">
        <v>70</v>
      </c>
      <c r="O590">
        <v>0</v>
      </c>
      <c r="P590">
        <v>0</v>
      </c>
      <c r="Q590">
        <v>0</v>
      </c>
      <c r="R590">
        <v>70</v>
      </c>
      <c r="S590">
        <v>0</v>
      </c>
      <c r="T590">
        <v>0</v>
      </c>
      <c r="U590">
        <v>0</v>
      </c>
      <c r="V590">
        <v>2</v>
      </c>
      <c r="W590">
        <v>14</v>
      </c>
      <c r="X590">
        <v>0</v>
      </c>
      <c r="Z590">
        <v>0</v>
      </c>
      <c r="AA590">
        <v>0</v>
      </c>
      <c r="AB590">
        <v>0</v>
      </c>
      <c r="AC590">
        <v>0</v>
      </c>
      <c r="AD590" t="s">
        <v>1307</v>
      </c>
    </row>
    <row r="591" spans="1:30" x14ac:dyDescent="0.25">
      <c r="H591" t="s">
        <v>1312</v>
      </c>
    </row>
    <row r="592" spans="1:30" x14ac:dyDescent="0.25">
      <c r="A592">
        <v>293</v>
      </c>
      <c r="B592">
        <v>3495</v>
      </c>
      <c r="C592" t="s">
        <v>1313</v>
      </c>
      <c r="D592" t="s">
        <v>1314</v>
      </c>
      <c r="E592" t="s">
        <v>28</v>
      </c>
      <c r="F592" t="s">
        <v>1315</v>
      </c>
      <c r="G592" t="str">
        <f>"00008672"</f>
        <v>00008672</v>
      </c>
      <c r="H592" t="s">
        <v>72</v>
      </c>
      <c r="I592">
        <v>0</v>
      </c>
      <c r="J592">
        <v>0</v>
      </c>
      <c r="K592">
        <v>0</v>
      </c>
      <c r="L592">
        <v>0</v>
      </c>
      <c r="M592">
        <v>0</v>
      </c>
      <c r="N592">
        <v>30</v>
      </c>
      <c r="O592">
        <v>0</v>
      </c>
      <c r="P592">
        <v>0</v>
      </c>
      <c r="Q592">
        <v>30</v>
      </c>
      <c r="R592">
        <v>30</v>
      </c>
      <c r="S592">
        <v>0</v>
      </c>
      <c r="T592">
        <v>0</v>
      </c>
      <c r="U592">
        <v>0</v>
      </c>
      <c r="V592">
        <v>38</v>
      </c>
      <c r="W592">
        <v>266</v>
      </c>
      <c r="X592">
        <v>0</v>
      </c>
      <c r="Z592">
        <v>0</v>
      </c>
      <c r="AA592">
        <v>0</v>
      </c>
      <c r="AB592">
        <v>0</v>
      </c>
      <c r="AC592">
        <v>0</v>
      </c>
      <c r="AD592" t="s">
        <v>1316</v>
      </c>
    </row>
    <row r="593" spans="1:30" x14ac:dyDescent="0.25">
      <c r="H593" t="s">
        <v>1317</v>
      </c>
    </row>
    <row r="594" spans="1:30" x14ac:dyDescent="0.25">
      <c r="A594">
        <v>294</v>
      </c>
      <c r="B594">
        <v>4199</v>
      </c>
      <c r="C594" t="s">
        <v>1318</v>
      </c>
      <c r="D594" t="s">
        <v>1319</v>
      </c>
      <c r="E594" t="s">
        <v>21</v>
      </c>
      <c r="F594" t="s">
        <v>1320</v>
      </c>
      <c r="G594" t="str">
        <f>"00364761"</f>
        <v>00364761</v>
      </c>
      <c r="H594" t="s">
        <v>755</v>
      </c>
      <c r="I594">
        <v>0</v>
      </c>
      <c r="J594">
        <v>0</v>
      </c>
      <c r="K594">
        <v>0</v>
      </c>
      <c r="L594">
        <v>0</v>
      </c>
      <c r="M594">
        <v>0</v>
      </c>
      <c r="N594">
        <v>30</v>
      </c>
      <c r="O594">
        <v>0</v>
      </c>
      <c r="P594">
        <v>0</v>
      </c>
      <c r="Q594">
        <v>0</v>
      </c>
      <c r="R594">
        <v>0</v>
      </c>
      <c r="S594">
        <v>0</v>
      </c>
      <c r="T594">
        <v>0</v>
      </c>
      <c r="U594">
        <v>0</v>
      </c>
      <c r="V594">
        <v>60</v>
      </c>
      <c r="W594">
        <v>420</v>
      </c>
      <c r="X594">
        <v>0</v>
      </c>
      <c r="Z594">
        <v>0</v>
      </c>
      <c r="AA594">
        <v>0</v>
      </c>
      <c r="AB594">
        <v>0</v>
      </c>
      <c r="AC594">
        <v>0</v>
      </c>
      <c r="AD594" t="s">
        <v>1321</v>
      </c>
    </row>
    <row r="595" spans="1:30" x14ac:dyDescent="0.25">
      <c r="H595" t="s">
        <v>1322</v>
      </c>
    </row>
    <row r="596" spans="1:30" x14ac:dyDescent="0.25">
      <c r="A596">
        <v>295</v>
      </c>
      <c r="B596">
        <v>2503</v>
      </c>
      <c r="C596" t="s">
        <v>1323</v>
      </c>
      <c r="D596" t="s">
        <v>1324</v>
      </c>
      <c r="E596" t="s">
        <v>1325</v>
      </c>
      <c r="F596" t="s">
        <v>1326</v>
      </c>
      <c r="G596" t="str">
        <f>"200801004210"</f>
        <v>200801004210</v>
      </c>
      <c r="H596">
        <v>726</v>
      </c>
      <c r="I596">
        <v>0</v>
      </c>
      <c r="J596">
        <v>0</v>
      </c>
      <c r="K596">
        <v>0</v>
      </c>
      <c r="L596">
        <v>0</v>
      </c>
      <c r="M596">
        <v>0</v>
      </c>
      <c r="N596">
        <v>30</v>
      </c>
      <c r="O596">
        <v>0</v>
      </c>
      <c r="P596">
        <v>0</v>
      </c>
      <c r="Q596">
        <v>0</v>
      </c>
      <c r="R596">
        <v>0</v>
      </c>
      <c r="S596">
        <v>0</v>
      </c>
      <c r="T596">
        <v>0</v>
      </c>
      <c r="U596">
        <v>0</v>
      </c>
      <c r="V596">
        <v>36</v>
      </c>
      <c r="W596">
        <v>252</v>
      </c>
      <c r="X596">
        <v>0</v>
      </c>
      <c r="Z596">
        <v>0</v>
      </c>
      <c r="AA596">
        <v>0</v>
      </c>
      <c r="AB596">
        <v>7</v>
      </c>
      <c r="AC596">
        <v>119</v>
      </c>
      <c r="AD596">
        <v>1127</v>
      </c>
    </row>
    <row r="597" spans="1:30" x14ac:dyDescent="0.25">
      <c r="H597" t="s">
        <v>1327</v>
      </c>
    </row>
    <row r="598" spans="1:30" x14ac:dyDescent="0.25">
      <c r="A598">
        <v>296</v>
      </c>
      <c r="B598">
        <v>1949</v>
      </c>
      <c r="C598" t="s">
        <v>1328</v>
      </c>
      <c r="D598" t="s">
        <v>100</v>
      </c>
      <c r="E598" t="s">
        <v>1329</v>
      </c>
      <c r="F598" t="s">
        <v>1330</v>
      </c>
      <c r="G598" t="str">
        <f>"00312844"</f>
        <v>00312844</v>
      </c>
      <c r="H598">
        <v>605</v>
      </c>
      <c r="I598">
        <v>0</v>
      </c>
      <c r="J598">
        <v>0</v>
      </c>
      <c r="K598">
        <v>0</v>
      </c>
      <c r="L598">
        <v>0</v>
      </c>
      <c r="M598">
        <v>0</v>
      </c>
      <c r="N598">
        <v>30</v>
      </c>
      <c r="O598">
        <v>0</v>
      </c>
      <c r="P598">
        <v>0</v>
      </c>
      <c r="Q598">
        <v>0</v>
      </c>
      <c r="R598">
        <v>0</v>
      </c>
      <c r="S598">
        <v>0</v>
      </c>
      <c r="T598">
        <v>0</v>
      </c>
      <c r="U598">
        <v>0</v>
      </c>
      <c r="V598">
        <v>70</v>
      </c>
      <c r="W598">
        <v>490</v>
      </c>
      <c r="X598">
        <v>0</v>
      </c>
      <c r="Z598">
        <v>0</v>
      </c>
      <c r="AA598">
        <v>0</v>
      </c>
      <c r="AB598">
        <v>0</v>
      </c>
      <c r="AC598">
        <v>0</v>
      </c>
      <c r="AD598">
        <v>1125</v>
      </c>
    </row>
    <row r="599" spans="1:30" x14ac:dyDescent="0.25">
      <c r="H599">
        <v>1266</v>
      </c>
    </row>
    <row r="600" spans="1:30" x14ac:dyDescent="0.25">
      <c r="A600">
        <v>297</v>
      </c>
      <c r="B600">
        <v>6259</v>
      </c>
      <c r="C600" t="s">
        <v>1331</v>
      </c>
      <c r="D600" t="s">
        <v>50</v>
      </c>
      <c r="E600" t="s">
        <v>21</v>
      </c>
      <c r="F600" t="s">
        <v>1332</v>
      </c>
      <c r="G600" t="str">
        <f>"201402009676"</f>
        <v>201402009676</v>
      </c>
      <c r="H600" t="s">
        <v>1333</v>
      </c>
      <c r="I600">
        <v>0</v>
      </c>
      <c r="J600">
        <v>0</v>
      </c>
      <c r="K600">
        <v>0</v>
      </c>
      <c r="L600">
        <v>0</v>
      </c>
      <c r="M600">
        <v>0</v>
      </c>
      <c r="N600">
        <v>30</v>
      </c>
      <c r="O600">
        <v>0</v>
      </c>
      <c r="P600">
        <v>0</v>
      </c>
      <c r="Q600">
        <v>0</v>
      </c>
      <c r="R600">
        <v>0</v>
      </c>
      <c r="S600">
        <v>0</v>
      </c>
      <c r="T600">
        <v>0</v>
      </c>
      <c r="U600">
        <v>0</v>
      </c>
      <c r="V600">
        <v>54</v>
      </c>
      <c r="W600">
        <v>378</v>
      </c>
      <c r="X600">
        <v>0</v>
      </c>
      <c r="Z600">
        <v>0</v>
      </c>
      <c r="AA600">
        <v>0</v>
      </c>
      <c r="AB600">
        <v>0</v>
      </c>
      <c r="AC600">
        <v>0</v>
      </c>
      <c r="AD600" t="s">
        <v>1334</v>
      </c>
    </row>
    <row r="601" spans="1:30" x14ac:dyDescent="0.25">
      <c r="H601" t="s">
        <v>1335</v>
      </c>
    </row>
    <row r="602" spans="1:30" x14ac:dyDescent="0.25">
      <c r="A602">
        <v>298</v>
      </c>
      <c r="B602">
        <v>2860</v>
      </c>
      <c r="C602" t="s">
        <v>1336</v>
      </c>
      <c r="D602" t="s">
        <v>28</v>
      </c>
      <c r="E602" t="s">
        <v>21</v>
      </c>
      <c r="F602" t="s">
        <v>1337</v>
      </c>
      <c r="G602" t="str">
        <f>"00336425"</f>
        <v>00336425</v>
      </c>
      <c r="H602">
        <v>671</v>
      </c>
      <c r="I602">
        <v>150</v>
      </c>
      <c r="J602">
        <v>0</v>
      </c>
      <c r="K602">
        <v>0</v>
      </c>
      <c r="L602">
        <v>200</v>
      </c>
      <c r="M602">
        <v>0</v>
      </c>
      <c r="N602">
        <v>30</v>
      </c>
      <c r="O602">
        <v>0</v>
      </c>
      <c r="P602">
        <v>0</v>
      </c>
      <c r="Q602">
        <v>30</v>
      </c>
      <c r="R602">
        <v>0</v>
      </c>
      <c r="S602">
        <v>0</v>
      </c>
      <c r="T602">
        <v>0</v>
      </c>
      <c r="U602">
        <v>0</v>
      </c>
      <c r="V602">
        <v>6</v>
      </c>
      <c r="W602">
        <v>42</v>
      </c>
      <c r="X602">
        <v>0</v>
      </c>
      <c r="Z602">
        <v>2</v>
      </c>
      <c r="AA602">
        <v>0</v>
      </c>
      <c r="AB602">
        <v>0</v>
      </c>
      <c r="AC602">
        <v>0</v>
      </c>
      <c r="AD602">
        <v>1123</v>
      </c>
    </row>
    <row r="603" spans="1:30" x14ac:dyDescent="0.25">
      <c r="H603" t="s">
        <v>1338</v>
      </c>
    </row>
    <row r="604" spans="1:30" x14ac:dyDescent="0.25">
      <c r="A604">
        <v>299</v>
      </c>
      <c r="B604">
        <v>6078</v>
      </c>
      <c r="C604" t="s">
        <v>91</v>
      </c>
      <c r="D604" t="s">
        <v>99</v>
      </c>
      <c r="E604" t="s">
        <v>107</v>
      </c>
      <c r="F604" t="s">
        <v>1339</v>
      </c>
      <c r="G604" t="str">
        <f>"201411001260"</f>
        <v>201411001260</v>
      </c>
      <c r="H604" t="s">
        <v>707</v>
      </c>
      <c r="I604">
        <v>0</v>
      </c>
      <c r="J604">
        <v>0</v>
      </c>
      <c r="K604">
        <v>0</v>
      </c>
      <c r="L604">
        <v>0</v>
      </c>
      <c r="M604">
        <v>0</v>
      </c>
      <c r="N604">
        <v>30</v>
      </c>
      <c r="O604">
        <v>0</v>
      </c>
      <c r="P604">
        <v>0</v>
      </c>
      <c r="Q604">
        <v>0</v>
      </c>
      <c r="R604">
        <v>0</v>
      </c>
      <c r="S604">
        <v>0</v>
      </c>
      <c r="T604">
        <v>0</v>
      </c>
      <c r="U604">
        <v>0</v>
      </c>
      <c r="V604">
        <v>8</v>
      </c>
      <c r="W604">
        <v>56</v>
      </c>
      <c r="X604">
        <v>0</v>
      </c>
      <c r="Z604">
        <v>1</v>
      </c>
      <c r="AA604">
        <v>0</v>
      </c>
      <c r="AB604">
        <v>18</v>
      </c>
      <c r="AC604">
        <v>306</v>
      </c>
      <c r="AD604" t="s">
        <v>1340</v>
      </c>
    </row>
    <row r="605" spans="1:30" x14ac:dyDescent="0.25">
      <c r="H605" t="s">
        <v>1341</v>
      </c>
    </row>
    <row r="606" spans="1:30" x14ac:dyDescent="0.25">
      <c r="A606">
        <v>300</v>
      </c>
      <c r="B606">
        <v>5624</v>
      </c>
      <c r="C606" t="s">
        <v>1342</v>
      </c>
      <c r="D606" t="s">
        <v>82</v>
      </c>
      <c r="E606" t="s">
        <v>15</v>
      </c>
      <c r="F606" t="s">
        <v>1343</v>
      </c>
      <c r="G606" t="str">
        <f>"201512004392"</f>
        <v>201512004392</v>
      </c>
      <c r="H606" t="s">
        <v>707</v>
      </c>
      <c r="I606">
        <v>0</v>
      </c>
      <c r="J606">
        <v>0</v>
      </c>
      <c r="K606">
        <v>0</v>
      </c>
      <c r="L606">
        <v>200</v>
      </c>
      <c r="M606">
        <v>0</v>
      </c>
      <c r="N606">
        <v>70</v>
      </c>
      <c r="O606">
        <v>0</v>
      </c>
      <c r="P606">
        <v>0</v>
      </c>
      <c r="Q606">
        <v>0</v>
      </c>
      <c r="R606">
        <v>30</v>
      </c>
      <c r="S606">
        <v>0</v>
      </c>
      <c r="T606">
        <v>0</v>
      </c>
      <c r="U606">
        <v>0</v>
      </c>
      <c r="V606">
        <v>13</v>
      </c>
      <c r="W606">
        <v>91</v>
      </c>
      <c r="X606">
        <v>0</v>
      </c>
      <c r="Z606">
        <v>0</v>
      </c>
      <c r="AA606">
        <v>0</v>
      </c>
      <c r="AB606">
        <v>0</v>
      </c>
      <c r="AC606">
        <v>0</v>
      </c>
      <c r="AD606" t="s">
        <v>1344</v>
      </c>
    </row>
    <row r="607" spans="1:30" x14ac:dyDescent="0.25">
      <c r="H607" t="s">
        <v>1345</v>
      </c>
    </row>
    <row r="608" spans="1:30" x14ac:dyDescent="0.25">
      <c r="A608">
        <v>301</v>
      </c>
      <c r="B608">
        <v>2966</v>
      </c>
      <c r="C608" t="s">
        <v>1346</v>
      </c>
      <c r="D608" t="s">
        <v>535</v>
      </c>
      <c r="E608" t="s">
        <v>21</v>
      </c>
      <c r="F608" t="s">
        <v>1347</v>
      </c>
      <c r="G608" t="str">
        <f>"00344034"</f>
        <v>00344034</v>
      </c>
      <c r="H608" t="s">
        <v>1095</v>
      </c>
      <c r="I608">
        <v>0</v>
      </c>
      <c r="J608">
        <v>0</v>
      </c>
      <c r="K608">
        <v>0</v>
      </c>
      <c r="L608">
        <v>0</v>
      </c>
      <c r="M608">
        <v>0</v>
      </c>
      <c r="N608">
        <v>0</v>
      </c>
      <c r="O608">
        <v>0</v>
      </c>
      <c r="P608">
        <v>0</v>
      </c>
      <c r="Q608">
        <v>0</v>
      </c>
      <c r="R608">
        <v>0</v>
      </c>
      <c r="S608">
        <v>0</v>
      </c>
      <c r="T608">
        <v>0</v>
      </c>
      <c r="U608">
        <v>0</v>
      </c>
      <c r="V608">
        <v>66</v>
      </c>
      <c r="W608">
        <v>462</v>
      </c>
      <c r="X608">
        <v>0</v>
      </c>
      <c r="Z608">
        <v>0</v>
      </c>
      <c r="AA608">
        <v>0</v>
      </c>
      <c r="AB608">
        <v>0</v>
      </c>
      <c r="AC608">
        <v>0</v>
      </c>
      <c r="AD608" t="s">
        <v>1348</v>
      </c>
    </row>
    <row r="609" spans="1:30" x14ac:dyDescent="0.25">
      <c r="H609" t="s">
        <v>1349</v>
      </c>
    </row>
    <row r="610" spans="1:30" x14ac:dyDescent="0.25">
      <c r="A610">
        <v>302</v>
      </c>
      <c r="B610">
        <v>2915</v>
      </c>
      <c r="C610" t="s">
        <v>1350</v>
      </c>
      <c r="D610" t="s">
        <v>1351</v>
      </c>
      <c r="E610" t="s">
        <v>1352</v>
      </c>
      <c r="F610" t="s">
        <v>1353</v>
      </c>
      <c r="G610" t="str">
        <f>"00333606"</f>
        <v>00333606</v>
      </c>
      <c r="H610">
        <v>748</v>
      </c>
      <c r="I610">
        <v>0</v>
      </c>
      <c r="J610">
        <v>0</v>
      </c>
      <c r="K610">
        <v>0</v>
      </c>
      <c r="L610">
        <v>200</v>
      </c>
      <c r="M610">
        <v>0</v>
      </c>
      <c r="N610">
        <v>30</v>
      </c>
      <c r="O610">
        <v>0</v>
      </c>
      <c r="P610">
        <v>0</v>
      </c>
      <c r="Q610">
        <v>0</v>
      </c>
      <c r="R610">
        <v>0</v>
      </c>
      <c r="S610">
        <v>0</v>
      </c>
      <c r="T610">
        <v>0</v>
      </c>
      <c r="U610">
        <v>0</v>
      </c>
      <c r="V610">
        <v>19</v>
      </c>
      <c r="W610">
        <v>133</v>
      </c>
      <c r="X610">
        <v>0</v>
      </c>
      <c r="Z610">
        <v>0</v>
      </c>
      <c r="AA610">
        <v>0</v>
      </c>
      <c r="AB610">
        <v>0</v>
      </c>
      <c r="AC610">
        <v>0</v>
      </c>
      <c r="AD610">
        <v>1111</v>
      </c>
    </row>
    <row r="611" spans="1:30" x14ac:dyDescent="0.25">
      <c r="H611" t="s">
        <v>1354</v>
      </c>
    </row>
    <row r="612" spans="1:30" x14ac:dyDescent="0.25">
      <c r="A612">
        <v>303</v>
      </c>
      <c r="B612">
        <v>2630</v>
      </c>
      <c r="C612" t="s">
        <v>1355</v>
      </c>
      <c r="D612" t="s">
        <v>178</v>
      </c>
      <c r="E612" t="s">
        <v>28</v>
      </c>
      <c r="F612" t="s">
        <v>1356</v>
      </c>
      <c r="G612" t="str">
        <f>"201410012130"</f>
        <v>201410012130</v>
      </c>
      <c r="H612" t="s">
        <v>725</v>
      </c>
      <c r="I612">
        <v>0</v>
      </c>
      <c r="J612">
        <v>0</v>
      </c>
      <c r="K612">
        <v>0</v>
      </c>
      <c r="L612">
        <v>200</v>
      </c>
      <c r="M612">
        <v>0</v>
      </c>
      <c r="N612">
        <v>50</v>
      </c>
      <c r="O612">
        <v>0</v>
      </c>
      <c r="P612">
        <v>30</v>
      </c>
      <c r="Q612">
        <v>0</v>
      </c>
      <c r="R612">
        <v>0</v>
      </c>
      <c r="S612">
        <v>0</v>
      </c>
      <c r="T612">
        <v>0</v>
      </c>
      <c r="U612">
        <v>0</v>
      </c>
      <c r="V612">
        <v>-11</v>
      </c>
      <c r="W612">
        <v>-77</v>
      </c>
      <c r="X612">
        <v>0</v>
      </c>
      <c r="Z612">
        <v>0</v>
      </c>
      <c r="AA612">
        <v>0</v>
      </c>
      <c r="AB612">
        <v>11</v>
      </c>
      <c r="AC612">
        <v>187</v>
      </c>
      <c r="AD612" t="s">
        <v>1357</v>
      </c>
    </row>
    <row r="613" spans="1:30" x14ac:dyDescent="0.25">
      <c r="H613" t="s">
        <v>1358</v>
      </c>
    </row>
    <row r="614" spans="1:30" x14ac:dyDescent="0.25">
      <c r="A614">
        <v>304</v>
      </c>
      <c r="B614">
        <v>6233</v>
      </c>
      <c r="C614" t="s">
        <v>1359</v>
      </c>
      <c r="D614" t="s">
        <v>178</v>
      </c>
      <c r="E614" t="s">
        <v>478</v>
      </c>
      <c r="F614" t="s">
        <v>1360</v>
      </c>
      <c r="G614" t="str">
        <f>"00337024"</f>
        <v>00337024</v>
      </c>
      <c r="H614">
        <v>638</v>
      </c>
      <c r="I614">
        <v>0</v>
      </c>
      <c r="J614">
        <v>0</v>
      </c>
      <c r="K614">
        <v>0</v>
      </c>
      <c r="L614">
        <v>0</v>
      </c>
      <c r="M614">
        <v>0</v>
      </c>
      <c r="N614">
        <v>30</v>
      </c>
      <c r="O614">
        <v>0</v>
      </c>
      <c r="P614">
        <v>0</v>
      </c>
      <c r="Q614">
        <v>0</v>
      </c>
      <c r="R614">
        <v>0</v>
      </c>
      <c r="S614">
        <v>0</v>
      </c>
      <c r="T614">
        <v>0</v>
      </c>
      <c r="U614">
        <v>0</v>
      </c>
      <c r="V614">
        <v>63</v>
      </c>
      <c r="W614">
        <v>441</v>
      </c>
      <c r="X614">
        <v>0</v>
      </c>
      <c r="Z614">
        <v>0</v>
      </c>
      <c r="AA614">
        <v>0</v>
      </c>
      <c r="AB614">
        <v>0</v>
      </c>
      <c r="AC614">
        <v>0</v>
      </c>
      <c r="AD614">
        <v>1109</v>
      </c>
    </row>
    <row r="615" spans="1:30" x14ac:dyDescent="0.25">
      <c r="H615" t="s">
        <v>1361</v>
      </c>
    </row>
    <row r="616" spans="1:30" x14ac:dyDescent="0.25">
      <c r="A616">
        <v>305</v>
      </c>
      <c r="B616">
        <v>626</v>
      </c>
      <c r="C616" t="s">
        <v>1362</v>
      </c>
      <c r="D616" t="s">
        <v>1363</v>
      </c>
      <c r="E616" t="s">
        <v>257</v>
      </c>
      <c r="F616" t="s">
        <v>1364</v>
      </c>
      <c r="G616" t="str">
        <f>"00018055"</f>
        <v>00018055</v>
      </c>
      <c r="H616" t="s">
        <v>1306</v>
      </c>
      <c r="I616">
        <v>0</v>
      </c>
      <c r="J616">
        <v>0</v>
      </c>
      <c r="K616">
        <v>0</v>
      </c>
      <c r="L616">
        <v>0</v>
      </c>
      <c r="M616">
        <v>0</v>
      </c>
      <c r="N616">
        <v>30</v>
      </c>
      <c r="O616">
        <v>0</v>
      </c>
      <c r="P616">
        <v>0</v>
      </c>
      <c r="Q616">
        <v>0</v>
      </c>
      <c r="R616">
        <v>30</v>
      </c>
      <c r="S616">
        <v>0</v>
      </c>
      <c r="T616">
        <v>0</v>
      </c>
      <c r="U616">
        <v>0</v>
      </c>
      <c r="V616">
        <v>34</v>
      </c>
      <c r="W616">
        <v>238</v>
      </c>
      <c r="X616">
        <v>0</v>
      </c>
      <c r="Z616">
        <v>1</v>
      </c>
      <c r="AA616">
        <v>0</v>
      </c>
      <c r="AB616">
        <v>0</v>
      </c>
      <c r="AC616">
        <v>0</v>
      </c>
      <c r="AD616" t="s">
        <v>1365</v>
      </c>
    </row>
    <row r="617" spans="1:30" x14ac:dyDescent="0.25">
      <c r="H617" t="s">
        <v>1366</v>
      </c>
    </row>
    <row r="618" spans="1:30" x14ac:dyDescent="0.25">
      <c r="A618">
        <v>306</v>
      </c>
      <c r="B618">
        <v>4622</v>
      </c>
      <c r="C618" t="s">
        <v>1367</v>
      </c>
      <c r="D618" t="s">
        <v>1368</v>
      </c>
      <c r="E618" t="s">
        <v>107</v>
      </c>
      <c r="F618" t="s">
        <v>1369</v>
      </c>
      <c r="G618" t="str">
        <f>"00298866"</f>
        <v>00298866</v>
      </c>
      <c r="H618" t="s">
        <v>701</v>
      </c>
      <c r="I618">
        <v>0</v>
      </c>
      <c r="J618">
        <v>0</v>
      </c>
      <c r="K618">
        <v>0</v>
      </c>
      <c r="L618">
        <v>0</v>
      </c>
      <c r="M618">
        <v>0</v>
      </c>
      <c r="N618">
        <v>30</v>
      </c>
      <c r="O618">
        <v>0</v>
      </c>
      <c r="P618">
        <v>0</v>
      </c>
      <c r="Q618">
        <v>0</v>
      </c>
      <c r="R618">
        <v>0</v>
      </c>
      <c r="S618">
        <v>0</v>
      </c>
      <c r="T618">
        <v>0</v>
      </c>
      <c r="U618">
        <v>0</v>
      </c>
      <c r="V618">
        <v>1</v>
      </c>
      <c r="W618">
        <v>7</v>
      </c>
      <c r="X618">
        <v>0</v>
      </c>
      <c r="Z618">
        <v>0</v>
      </c>
      <c r="AA618">
        <v>0</v>
      </c>
      <c r="AB618">
        <v>24</v>
      </c>
      <c r="AC618">
        <v>408</v>
      </c>
      <c r="AD618" t="s">
        <v>1370</v>
      </c>
    </row>
    <row r="619" spans="1:30" x14ac:dyDescent="0.25">
      <c r="H619" t="s">
        <v>1371</v>
      </c>
    </row>
    <row r="620" spans="1:30" x14ac:dyDescent="0.25">
      <c r="A620">
        <v>307</v>
      </c>
      <c r="B620">
        <v>4269</v>
      </c>
      <c r="C620" t="s">
        <v>1372</v>
      </c>
      <c r="D620" t="s">
        <v>14</v>
      </c>
      <c r="E620" t="s">
        <v>107</v>
      </c>
      <c r="F620" t="s">
        <v>1373</v>
      </c>
      <c r="G620" t="str">
        <f>"00104105"</f>
        <v>00104105</v>
      </c>
      <c r="H620" t="s">
        <v>1374</v>
      </c>
      <c r="I620">
        <v>0</v>
      </c>
      <c r="J620">
        <v>0</v>
      </c>
      <c r="K620">
        <v>0</v>
      </c>
      <c r="L620">
        <v>0</v>
      </c>
      <c r="M620">
        <v>0</v>
      </c>
      <c r="N620">
        <v>30</v>
      </c>
      <c r="O620">
        <v>0</v>
      </c>
      <c r="P620">
        <v>0</v>
      </c>
      <c r="Q620">
        <v>0</v>
      </c>
      <c r="R620">
        <v>0</v>
      </c>
      <c r="S620">
        <v>0</v>
      </c>
      <c r="T620">
        <v>0</v>
      </c>
      <c r="U620">
        <v>0</v>
      </c>
      <c r="V620">
        <v>22</v>
      </c>
      <c r="W620">
        <v>154</v>
      </c>
      <c r="X620">
        <v>0</v>
      </c>
      <c r="Z620">
        <v>0</v>
      </c>
      <c r="AA620">
        <v>0</v>
      </c>
      <c r="AB620">
        <v>0</v>
      </c>
      <c r="AC620">
        <v>0</v>
      </c>
      <c r="AD620" t="s">
        <v>1375</v>
      </c>
    </row>
    <row r="621" spans="1:30" x14ac:dyDescent="0.25">
      <c r="H621" t="s">
        <v>373</v>
      </c>
    </row>
    <row r="622" spans="1:30" x14ac:dyDescent="0.25">
      <c r="A622">
        <v>308</v>
      </c>
      <c r="B622">
        <v>875</v>
      </c>
      <c r="C622" t="s">
        <v>1376</v>
      </c>
      <c r="D622" t="s">
        <v>638</v>
      </c>
      <c r="E622" t="s">
        <v>401</v>
      </c>
      <c r="F622" t="s">
        <v>1377</v>
      </c>
      <c r="G622" t="str">
        <f>"00269044"</f>
        <v>00269044</v>
      </c>
      <c r="H622">
        <v>693</v>
      </c>
      <c r="I622">
        <v>0</v>
      </c>
      <c r="J622">
        <v>0</v>
      </c>
      <c r="K622">
        <v>0</v>
      </c>
      <c r="L622">
        <v>0</v>
      </c>
      <c r="M622">
        <v>0</v>
      </c>
      <c r="N622">
        <v>0</v>
      </c>
      <c r="O622">
        <v>0</v>
      </c>
      <c r="P622">
        <v>0</v>
      </c>
      <c r="Q622">
        <v>0</v>
      </c>
      <c r="R622">
        <v>0</v>
      </c>
      <c r="S622">
        <v>0</v>
      </c>
      <c r="T622">
        <v>0</v>
      </c>
      <c r="U622">
        <v>0</v>
      </c>
      <c r="V622">
        <v>0</v>
      </c>
      <c r="W622">
        <v>0</v>
      </c>
      <c r="X622">
        <v>0</v>
      </c>
      <c r="Z622">
        <v>0</v>
      </c>
      <c r="AA622">
        <v>0</v>
      </c>
      <c r="AB622">
        <v>24</v>
      </c>
      <c r="AC622">
        <v>408</v>
      </c>
      <c r="AD622">
        <v>1101</v>
      </c>
    </row>
    <row r="623" spans="1:30" x14ac:dyDescent="0.25">
      <c r="H623" t="s">
        <v>1378</v>
      </c>
    </row>
    <row r="624" spans="1:30" x14ac:dyDescent="0.25">
      <c r="A624">
        <v>309</v>
      </c>
      <c r="B624">
        <v>4009</v>
      </c>
      <c r="C624" t="s">
        <v>1379</v>
      </c>
      <c r="D624" t="s">
        <v>160</v>
      </c>
      <c r="E624" t="s">
        <v>32</v>
      </c>
      <c r="F624" t="s">
        <v>1380</v>
      </c>
      <c r="G624" t="str">
        <f>"00330966"</f>
        <v>00330966</v>
      </c>
      <c r="H624">
        <v>693</v>
      </c>
      <c r="I624">
        <v>0</v>
      </c>
      <c r="J624">
        <v>0</v>
      </c>
      <c r="K624">
        <v>0</v>
      </c>
      <c r="L624">
        <v>0</v>
      </c>
      <c r="M624">
        <v>0</v>
      </c>
      <c r="N624">
        <v>70</v>
      </c>
      <c r="O624">
        <v>0</v>
      </c>
      <c r="P624">
        <v>0</v>
      </c>
      <c r="Q624">
        <v>0</v>
      </c>
      <c r="R624">
        <v>0</v>
      </c>
      <c r="S624">
        <v>0</v>
      </c>
      <c r="T624">
        <v>0</v>
      </c>
      <c r="U624">
        <v>0</v>
      </c>
      <c r="V624">
        <v>48</v>
      </c>
      <c r="W624">
        <v>336</v>
      </c>
      <c r="X624">
        <v>0</v>
      </c>
      <c r="Z624">
        <v>0</v>
      </c>
      <c r="AA624">
        <v>0</v>
      </c>
      <c r="AB624">
        <v>0</v>
      </c>
      <c r="AC624">
        <v>0</v>
      </c>
      <c r="AD624">
        <v>1099</v>
      </c>
    </row>
    <row r="625" spans="1:30" x14ac:dyDescent="0.25">
      <c r="H625" t="s">
        <v>1381</v>
      </c>
    </row>
    <row r="626" spans="1:30" x14ac:dyDescent="0.25">
      <c r="A626">
        <v>310</v>
      </c>
      <c r="B626">
        <v>2207</v>
      </c>
      <c r="C626" t="s">
        <v>1382</v>
      </c>
      <c r="D626" t="s">
        <v>1383</v>
      </c>
      <c r="E626" t="s">
        <v>384</v>
      </c>
      <c r="F626" t="s">
        <v>1384</v>
      </c>
      <c r="G626" t="str">
        <f>"00008058"</f>
        <v>00008058</v>
      </c>
      <c r="H626" t="s">
        <v>371</v>
      </c>
      <c r="I626">
        <v>150</v>
      </c>
      <c r="J626">
        <v>0</v>
      </c>
      <c r="K626">
        <v>0</v>
      </c>
      <c r="L626">
        <v>0</v>
      </c>
      <c r="M626">
        <v>100</v>
      </c>
      <c r="N626">
        <v>50</v>
      </c>
      <c r="O626">
        <v>0</v>
      </c>
      <c r="P626">
        <v>0</v>
      </c>
      <c r="Q626">
        <v>0</v>
      </c>
      <c r="R626">
        <v>0</v>
      </c>
      <c r="S626">
        <v>0</v>
      </c>
      <c r="T626">
        <v>0</v>
      </c>
      <c r="U626">
        <v>0</v>
      </c>
      <c r="V626">
        <v>10</v>
      </c>
      <c r="W626">
        <v>70</v>
      </c>
      <c r="X626">
        <v>0</v>
      </c>
      <c r="Z626">
        <v>0</v>
      </c>
      <c r="AA626">
        <v>0</v>
      </c>
      <c r="AB626">
        <v>0</v>
      </c>
      <c r="AC626">
        <v>0</v>
      </c>
      <c r="AD626" t="s">
        <v>1385</v>
      </c>
    </row>
    <row r="627" spans="1:30" x14ac:dyDescent="0.25">
      <c r="H627" t="s">
        <v>1386</v>
      </c>
    </row>
    <row r="628" spans="1:30" x14ac:dyDescent="0.25">
      <c r="A628">
        <v>311</v>
      </c>
      <c r="B628">
        <v>940</v>
      </c>
      <c r="C628" t="s">
        <v>1387</v>
      </c>
      <c r="D628" t="s">
        <v>50</v>
      </c>
      <c r="E628" t="s">
        <v>32</v>
      </c>
      <c r="F628" t="s">
        <v>1388</v>
      </c>
      <c r="G628" t="str">
        <f>"00182969"</f>
        <v>00182969</v>
      </c>
      <c r="H628" t="s">
        <v>584</v>
      </c>
      <c r="I628">
        <v>0</v>
      </c>
      <c r="J628">
        <v>0</v>
      </c>
      <c r="K628">
        <v>0</v>
      </c>
      <c r="L628">
        <v>0</v>
      </c>
      <c r="M628">
        <v>0</v>
      </c>
      <c r="N628">
        <v>30</v>
      </c>
      <c r="O628">
        <v>0</v>
      </c>
      <c r="P628">
        <v>0</v>
      </c>
      <c r="Q628">
        <v>0</v>
      </c>
      <c r="R628">
        <v>0</v>
      </c>
      <c r="S628">
        <v>0</v>
      </c>
      <c r="T628">
        <v>0</v>
      </c>
      <c r="U628">
        <v>0</v>
      </c>
      <c r="V628">
        <v>37</v>
      </c>
      <c r="W628">
        <v>259</v>
      </c>
      <c r="X628">
        <v>0</v>
      </c>
      <c r="Z628">
        <v>0</v>
      </c>
      <c r="AA628">
        <v>0</v>
      </c>
      <c r="AB628">
        <v>0</v>
      </c>
      <c r="AC628">
        <v>0</v>
      </c>
      <c r="AD628" t="s">
        <v>1389</v>
      </c>
    </row>
    <row r="629" spans="1:30" x14ac:dyDescent="0.25">
      <c r="H629">
        <v>1266</v>
      </c>
    </row>
    <row r="630" spans="1:30" x14ac:dyDescent="0.25">
      <c r="A630">
        <v>312</v>
      </c>
      <c r="B630">
        <v>2968</v>
      </c>
      <c r="C630" t="s">
        <v>1390</v>
      </c>
      <c r="D630" t="s">
        <v>1391</v>
      </c>
      <c r="E630" t="s">
        <v>107</v>
      </c>
      <c r="F630" t="s">
        <v>1392</v>
      </c>
      <c r="G630" t="str">
        <f>"00361927"</f>
        <v>00361927</v>
      </c>
      <c r="H630">
        <v>660</v>
      </c>
      <c r="I630">
        <v>0</v>
      </c>
      <c r="J630">
        <v>0</v>
      </c>
      <c r="K630">
        <v>0</v>
      </c>
      <c r="L630">
        <v>0</v>
      </c>
      <c r="M630">
        <v>0</v>
      </c>
      <c r="N630">
        <v>30</v>
      </c>
      <c r="O630">
        <v>0</v>
      </c>
      <c r="P630">
        <v>0</v>
      </c>
      <c r="Q630">
        <v>0</v>
      </c>
      <c r="R630">
        <v>0</v>
      </c>
      <c r="S630">
        <v>0</v>
      </c>
      <c r="T630">
        <v>0</v>
      </c>
      <c r="U630">
        <v>0</v>
      </c>
      <c r="V630">
        <v>57</v>
      </c>
      <c r="W630">
        <v>399</v>
      </c>
      <c r="X630">
        <v>0</v>
      </c>
      <c r="Z630">
        <v>0</v>
      </c>
      <c r="AA630">
        <v>0</v>
      </c>
      <c r="AB630">
        <v>0</v>
      </c>
      <c r="AC630">
        <v>0</v>
      </c>
      <c r="AD630">
        <v>1089</v>
      </c>
    </row>
    <row r="631" spans="1:30" x14ac:dyDescent="0.25">
      <c r="H631" t="s">
        <v>1393</v>
      </c>
    </row>
    <row r="632" spans="1:30" x14ac:dyDescent="0.25">
      <c r="A632">
        <v>313</v>
      </c>
      <c r="B632">
        <v>1979</v>
      </c>
      <c r="C632" t="s">
        <v>1394</v>
      </c>
      <c r="D632" t="s">
        <v>1395</v>
      </c>
      <c r="E632" t="s">
        <v>32</v>
      </c>
      <c r="F632" t="s">
        <v>1396</v>
      </c>
      <c r="G632" t="str">
        <f>"00318678"</f>
        <v>00318678</v>
      </c>
      <c r="H632" t="s">
        <v>78</v>
      </c>
      <c r="I632">
        <v>0</v>
      </c>
      <c r="J632">
        <v>0</v>
      </c>
      <c r="K632">
        <v>0</v>
      </c>
      <c r="L632">
        <v>0</v>
      </c>
      <c r="M632">
        <v>100</v>
      </c>
      <c r="N632">
        <v>70</v>
      </c>
      <c r="O632">
        <v>0</v>
      </c>
      <c r="P632">
        <v>0</v>
      </c>
      <c r="Q632">
        <v>0</v>
      </c>
      <c r="R632">
        <v>0</v>
      </c>
      <c r="S632">
        <v>0</v>
      </c>
      <c r="T632">
        <v>0</v>
      </c>
      <c r="U632">
        <v>0</v>
      </c>
      <c r="V632">
        <v>18</v>
      </c>
      <c r="W632">
        <v>126</v>
      </c>
      <c r="X632">
        <v>0</v>
      </c>
      <c r="Z632">
        <v>0</v>
      </c>
      <c r="AA632">
        <v>0</v>
      </c>
      <c r="AB632">
        <v>0</v>
      </c>
      <c r="AC632">
        <v>0</v>
      </c>
      <c r="AD632" t="s">
        <v>1397</v>
      </c>
    </row>
    <row r="633" spans="1:30" x14ac:dyDescent="0.25">
      <c r="H633" t="s">
        <v>1398</v>
      </c>
    </row>
    <row r="634" spans="1:30" x14ac:dyDescent="0.25">
      <c r="A634">
        <v>314</v>
      </c>
      <c r="B634">
        <v>4456</v>
      </c>
      <c r="C634" t="s">
        <v>1399</v>
      </c>
      <c r="D634" t="s">
        <v>99</v>
      </c>
      <c r="E634" t="s">
        <v>38</v>
      </c>
      <c r="F634" t="s">
        <v>1400</v>
      </c>
      <c r="G634" t="str">
        <f>"00343902"</f>
        <v>00343902</v>
      </c>
      <c r="H634" t="s">
        <v>1401</v>
      </c>
      <c r="I634">
        <v>0</v>
      </c>
      <c r="J634">
        <v>0</v>
      </c>
      <c r="K634">
        <v>0</v>
      </c>
      <c r="L634">
        <v>0</v>
      </c>
      <c r="M634">
        <v>0</v>
      </c>
      <c r="N634">
        <v>50</v>
      </c>
      <c r="O634">
        <v>0</v>
      </c>
      <c r="P634">
        <v>0</v>
      </c>
      <c r="Q634">
        <v>0</v>
      </c>
      <c r="R634">
        <v>0</v>
      </c>
      <c r="S634">
        <v>0</v>
      </c>
      <c r="T634">
        <v>0</v>
      </c>
      <c r="U634">
        <v>0</v>
      </c>
      <c r="V634">
        <v>39</v>
      </c>
      <c r="W634">
        <v>273</v>
      </c>
      <c r="X634">
        <v>0</v>
      </c>
      <c r="Z634">
        <v>0</v>
      </c>
      <c r="AA634">
        <v>0</v>
      </c>
      <c r="AB634">
        <v>0</v>
      </c>
      <c r="AC634">
        <v>0</v>
      </c>
      <c r="AD634" t="s">
        <v>1402</v>
      </c>
    </row>
    <row r="635" spans="1:30" x14ac:dyDescent="0.25">
      <c r="H635" t="s">
        <v>1403</v>
      </c>
    </row>
    <row r="636" spans="1:30" x14ac:dyDescent="0.25">
      <c r="A636">
        <v>315</v>
      </c>
      <c r="B636">
        <v>3736</v>
      </c>
      <c r="C636" t="s">
        <v>1404</v>
      </c>
      <c r="D636" t="s">
        <v>21</v>
      </c>
      <c r="E636" t="s">
        <v>38</v>
      </c>
      <c r="F636" t="s">
        <v>1405</v>
      </c>
      <c r="G636" t="str">
        <f>"00010231"</f>
        <v>00010231</v>
      </c>
      <c r="H636" t="s">
        <v>911</v>
      </c>
      <c r="I636">
        <v>0</v>
      </c>
      <c r="J636">
        <v>0</v>
      </c>
      <c r="K636">
        <v>0</v>
      </c>
      <c r="L636">
        <v>0</v>
      </c>
      <c r="M636">
        <v>0</v>
      </c>
      <c r="N636">
        <v>50</v>
      </c>
      <c r="O636">
        <v>0</v>
      </c>
      <c r="P636">
        <v>0</v>
      </c>
      <c r="Q636">
        <v>0</v>
      </c>
      <c r="R636">
        <v>0</v>
      </c>
      <c r="S636">
        <v>0</v>
      </c>
      <c r="T636">
        <v>0</v>
      </c>
      <c r="U636">
        <v>0</v>
      </c>
      <c r="V636">
        <v>45</v>
      </c>
      <c r="W636">
        <v>315</v>
      </c>
      <c r="X636">
        <v>0</v>
      </c>
      <c r="Z636">
        <v>0</v>
      </c>
      <c r="AA636">
        <v>0</v>
      </c>
      <c r="AB636">
        <v>0</v>
      </c>
      <c r="AC636">
        <v>0</v>
      </c>
      <c r="AD636" t="s">
        <v>1406</v>
      </c>
    </row>
    <row r="637" spans="1:30" x14ac:dyDescent="0.25">
      <c r="H637" t="s">
        <v>1407</v>
      </c>
    </row>
    <row r="638" spans="1:30" x14ac:dyDescent="0.25">
      <c r="A638">
        <v>316</v>
      </c>
      <c r="B638">
        <v>2996</v>
      </c>
      <c r="C638" t="s">
        <v>1408</v>
      </c>
      <c r="D638" t="s">
        <v>126</v>
      </c>
      <c r="E638" t="s">
        <v>32</v>
      </c>
      <c r="F638" t="s">
        <v>1409</v>
      </c>
      <c r="G638" t="str">
        <f>"00037773"</f>
        <v>00037773</v>
      </c>
      <c r="H638" t="s">
        <v>518</v>
      </c>
      <c r="I638">
        <v>0</v>
      </c>
      <c r="J638">
        <v>0</v>
      </c>
      <c r="K638">
        <v>0</v>
      </c>
      <c r="L638">
        <v>0</v>
      </c>
      <c r="M638">
        <v>100</v>
      </c>
      <c r="N638">
        <v>30</v>
      </c>
      <c r="O638">
        <v>30</v>
      </c>
      <c r="P638">
        <v>0</v>
      </c>
      <c r="Q638">
        <v>0</v>
      </c>
      <c r="R638">
        <v>0</v>
      </c>
      <c r="S638">
        <v>0</v>
      </c>
      <c r="T638">
        <v>0</v>
      </c>
      <c r="U638">
        <v>0</v>
      </c>
      <c r="V638">
        <v>7</v>
      </c>
      <c r="W638">
        <v>49</v>
      </c>
      <c r="X638">
        <v>0</v>
      </c>
      <c r="Z638">
        <v>0</v>
      </c>
      <c r="AA638">
        <v>0</v>
      </c>
      <c r="AB638">
        <v>5</v>
      </c>
      <c r="AC638">
        <v>85</v>
      </c>
      <c r="AD638" t="s">
        <v>1410</v>
      </c>
    </row>
    <row r="639" spans="1:30" x14ac:dyDescent="0.25">
      <c r="H639" t="s">
        <v>1411</v>
      </c>
    </row>
    <row r="640" spans="1:30" x14ac:dyDescent="0.25">
      <c r="A640">
        <v>317</v>
      </c>
      <c r="B640">
        <v>5845</v>
      </c>
      <c r="C640" t="s">
        <v>391</v>
      </c>
      <c r="D640" t="s">
        <v>198</v>
      </c>
      <c r="E640" t="s">
        <v>21</v>
      </c>
      <c r="F640" t="s">
        <v>1412</v>
      </c>
      <c r="G640" t="str">
        <f>"00312415"</f>
        <v>00312415</v>
      </c>
      <c r="H640" t="s">
        <v>1413</v>
      </c>
      <c r="I640">
        <v>0</v>
      </c>
      <c r="J640">
        <v>0</v>
      </c>
      <c r="K640">
        <v>0</v>
      </c>
      <c r="L640">
        <v>0</v>
      </c>
      <c r="M640">
        <v>0</v>
      </c>
      <c r="N640">
        <v>70</v>
      </c>
      <c r="O640">
        <v>0</v>
      </c>
      <c r="P640">
        <v>50</v>
      </c>
      <c r="Q640">
        <v>50</v>
      </c>
      <c r="R640">
        <v>0</v>
      </c>
      <c r="S640">
        <v>0</v>
      </c>
      <c r="T640">
        <v>0</v>
      </c>
      <c r="U640">
        <v>0</v>
      </c>
      <c r="V640">
        <v>23</v>
      </c>
      <c r="W640">
        <v>161</v>
      </c>
      <c r="X640">
        <v>0</v>
      </c>
      <c r="Z640">
        <v>0</v>
      </c>
      <c r="AA640">
        <v>0</v>
      </c>
      <c r="AB640">
        <v>0</v>
      </c>
      <c r="AC640">
        <v>0</v>
      </c>
      <c r="AD640" t="s">
        <v>1414</v>
      </c>
    </row>
    <row r="641" spans="1:30" x14ac:dyDescent="0.25">
      <c r="H641" t="s">
        <v>1415</v>
      </c>
    </row>
    <row r="642" spans="1:30" x14ac:dyDescent="0.25">
      <c r="A642">
        <v>318</v>
      </c>
      <c r="B642">
        <v>3652</v>
      </c>
      <c r="C642" t="s">
        <v>1416</v>
      </c>
      <c r="D642" t="s">
        <v>236</v>
      </c>
      <c r="E642" t="s">
        <v>921</v>
      </c>
      <c r="F642" t="s">
        <v>1417</v>
      </c>
      <c r="G642" t="str">
        <f>"00331471"</f>
        <v>00331471</v>
      </c>
      <c r="H642" t="s">
        <v>1418</v>
      </c>
      <c r="I642">
        <v>0</v>
      </c>
      <c r="J642">
        <v>0</v>
      </c>
      <c r="K642">
        <v>0</v>
      </c>
      <c r="L642">
        <v>0</v>
      </c>
      <c r="M642">
        <v>0</v>
      </c>
      <c r="N642">
        <v>30</v>
      </c>
      <c r="O642">
        <v>0</v>
      </c>
      <c r="P642">
        <v>0</v>
      </c>
      <c r="Q642">
        <v>0</v>
      </c>
      <c r="R642">
        <v>0</v>
      </c>
      <c r="S642">
        <v>0</v>
      </c>
      <c r="T642">
        <v>0</v>
      </c>
      <c r="U642">
        <v>0</v>
      </c>
      <c r="V642">
        <v>19</v>
      </c>
      <c r="W642">
        <v>133</v>
      </c>
      <c r="X642">
        <v>0</v>
      </c>
      <c r="Z642">
        <v>0</v>
      </c>
      <c r="AA642">
        <v>0</v>
      </c>
      <c r="AB642">
        <v>0</v>
      </c>
      <c r="AC642">
        <v>0</v>
      </c>
      <c r="AD642" t="s">
        <v>1419</v>
      </c>
    </row>
    <row r="643" spans="1:30" x14ac:dyDescent="0.25">
      <c r="H643" t="s">
        <v>1420</v>
      </c>
    </row>
    <row r="644" spans="1:30" x14ac:dyDescent="0.25">
      <c r="A644">
        <v>319</v>
      </c>
      <c r="B644">
        <v>4429</v>
      </c>
      <c r="C644" t="s">
        <v>1421</v>
      </c>
      <c r="D644" t="s">
        <v>379</v>
      </c>
      <c r="E644" t="s">
        <v>384</v>
      </c>
      <c r="F644" t="s">
        <v>1422</v>
      </c>
      <c r="G644" t="str">
        <f>"00248400"</f>
        <v>00248400</v>
      </c>
      <c r="H644" t="s">
        <v>623</v>
      </c>
      <c r="I644">
        <v>0</v>
      </c>
      <c r="J644">
        <v>0</v>
      </c>
      <c r="K644">
        <v>0</v>
      </c>
      <c r="L644">
        <v>200</v>
      </c>
      <c r="M644">
        <v>0</v>
      </c>
      <c r="N644">
        <v>30</v>
      </c>
      <c r="O644">
        <v>0</v>
      </c>
      <c r="P644">
        <v>0</v>
      </c>
      <c r="Q644">
        <v>0</v>
      </c>
      <c r="R644">
        <v>0</v>
      </c>
      <c r="S644">
        <v>0</v>
      </c>
      <c r="T644">
        <v>0</v>
      </c>
      <c r="U644">
        <v>0</v>
      </c>
      <c r="V644">
        <v>8</v>
      </c>
      <c r="W644">
        <v>56</v>
      </c>
      <c r="X644">
        <v>0</v>
      </c>
      <c r="Z644">
        <v>0</v>
      </c>
      <c r="AA644">
        <v>0</v>
      </c>
      <c r="AB644">
        <v>0</v>
      </c>
      <c r="AC644">
        <v>0</v>
      </c>
      <c r="AD644" t="s">
        <v>1423</v>
      </c>
    </row>
    <row r="645" spans="1:30" x14ac:dyDescent="0.25">
      <c r="H645" t="s">
        <v>1424</v>
      </c>
    </row>
    <row r="646" spans="1:30" x14ac:dyDescent="0.25">
      <c r="A646">
        <v>320</v>
      </c>
      <c r="B646">
        <v>3448</v>
      </c>
      <c r="C646" t="s">
        <v>1425</v>
      </c>
      <c r="D646" t="s">
        <v>547</v>
      </c>
      <c r="E646" t="s">
        <v>32</v>
      </c>
      <c r="F646" t="s">
        <v>1426</v>
      </c>
      <c r="G646" t="str">
        <f>"00369769"</f>
        <v>00369769</v>
      </c>
      <c r="H646" t="s">
        <v>1311</v>
      </c>
      <c r="I646">
        <v>150</v>
      </c>
      <c r="J646">
        <v>0</v>
      </c>
      <c r="K646">
        <v>0</v>
      </c>
      <c r="L646">
        <v>0</v>
      </c>
      <c r="M646">
        <v>0</v>
      </c>
      <c r="N646">
        <v>30</v>
      </c>
      <c r="O646">
        <v>0</v>
      </c>
      <c r="P646">
        <v>50</v>
      </c>
      <c r="Q646">
        <v>0</v>
      </c>
      <c r="R646">
        <v>0</v>
      </c>
      <c r="S646">
        <v>0</v>
      </c>
      <c r="T646">
        <v>0</v>
      </c>
      <c r="U646">
        <v>0</v>
      </c>
      <c r="V646">
        <v>9</v>
      </c>
      <c r="W646">
        <v>63</v>
      </c>
      <c r="X646">
        <v>0</v>
      </c>
      <c r="Z646">
        <v>0</v>
      </c>
      <c r="AA646">
        <v>0</v>
      </c>
      <c r="AB646">
        <v>0</v>
      </c>
      <c r="AC646">
        <v>0</v>
      </c>
      <c r="AD646" t="s">
        <v>1427</v>
      </c>
    </row>
    <row r="647" spans="1:30" x14ac:dyDescent="0.25">
      <c r="H647" t="s">
        <v>1428</v>
      </c>
    </row>
    <row r="648" spans="1:30" x14ac:dyDescent="0.25">
      <c r="A648">
        <v>321</v>
      </c>
      <c r="B648">
        <v>5020</v>
      </c>
      <c r="C648" t="s">
        <v>1429</v>
      </c>
      <c r="D648" t="s">
        <v>1430</v>
      </c>
      <c r="E648" t="s">
        <v>1431</v>
      </c>
      <c r="F648" t="s">
        <v>1432</v>
      </c>
      <c r="G648" t="str">
        <f>"201604006178"</f>
        <v>201604006178</v>
      </c>
      <c r="H648" t="s">
        <v>1433</v>
      </c>
      <c r="I648">
        <v>150</v>
      </c>
      <c r="J648">
        <v>0</v>
      </c>
      <c r="K648">
        <v>0</v>
      </c>
      <c r="L648">
        <v>0</v>
      </c>
      <c r="M648">
        <v>0</v>
      </c>
      <c r="N648">
        <v>30</v>
      </c>
      <c r="O648">
        <v>0</v>
      </c>
      <c r="P648">
        <v>0</v>
      </c>
      <c r="Q648">
        <v>0</v>
      </c>
      <c r="R648">
        <v>0</v>
      </c>
      <c r="S648">
        <v>0</v>
      </c>
      <c r="T648">
        <v>0</v>
      </c>
      <c r="U648">
        <v>0</v>
      </c>
      <c r="V648">
        <v>18</v>
      </c>
      <c r="W648">
        <v>126</v>
      </c>
      <c r="X648">
        <v>0</v>
      </c>
      <c r="Z648">
        <v>0</v>
      </c>
      <c r="AA648">
        <v>0</v>
      </c>
      <c r="AB648">
        <v>0</v>
      </c>
      <c r="AC648">
        <v>0</v>
      </c>
      <c r="AD648" t="s">
        <v>1434</v>
      </c>
    </row>
    <row r="649" spans="1:30" x14ac:dyDescent="0.25">
      <c r="H649" t="s">
        <v>1435</v>
      </c>
    </row>
    <row r="650" spans="1:30" x14ac:dyDescent="0.25">
      <c r="A650">
        <v>322</v>
      </c>
      <c r="B650">
        <v>5734</v>
      </c>
      <c r="C650" t="s">
        <v>1436</v>
      </c>
      <c r="D650" t="s">
        <v>209</v>
      </c>
      <c r="E650" t="s">
        <v>50</v>
      </c>
      <c r="F650" t="s">
        <v>1437</v>
      </c>
      <c r="G650" t="str">
        <f>"00029407"</f>
        <v>00029407</v>
      </c>
      <c r="H650" t="s">
        <v>1438</v>
      </c>
      <c r="I650">
        <v>0</v>
      </c>
      <c r="J650">
        <v>0</v>
      </c>
      <c r="K650">
        <v>0</v>
      </c>
      <c r="L650">
        <v>0</v>
      </c>
      <c r="M650">
        <v>0</v>
      </c>
      <c r="N650">
        <v>30</v>
      </c>
      <c r="O650">
        <v>0</v>
      </c>
      <c r="P650">
        <v>50</v>
      </c>
      <c r="Q650">
        <v>0</v>
      </c>
      <c r="R650">
        <v>0</v>
      </c>
      <c r="S650">
        <v>0</v>
      </c>
      <c r="T650">
        <v>0</v>
      </c>
      <c r="U650">
        <v>0</v>
      </c>
      <c r="V650">
        <v>37</v>
      </c>
      <c r="W650">
        <v>259</v>
      </c>
      <c r="X650">
        <v>0</v>
      </c>
      <c r="Z650">
        <v>0</v>
      </c>
      <c r="AA650">
        <v>0</v>
      </c>
      <c r="AB650">
        <v>0</v>
      </c>
      <c r="AC650">
        <v>0</v>
      </c>
      <c r="AD650" t="s">
        <v>1439</v>
      </c>
    </row>
    <row r="651" spans="1:30" x14ac:dyDescent="0.25">
      <c r="H651" t="s">
        <v>1440</v>
      </c>
    </row>
    <row r="652" spans="1:30" x14ac:dyDescent="0.25">
      <c r="A652">
        <v>323</v>
      </c>
      <c r="B652">
        <v>3558</v>
      </c>
      <c r="C652" t="s">
        <v>1441</v>
      </c>
      <c r="D652" t="s">
        <v>28</v>
      </c>
      <c r="E652" t="s">
        <v>21</v>
      </c>
      <c r="F652" t="s">
        <v>1442</v>
      </c>
      <c r="G652" t="str">
        <f>"00163083"</f>
        <v>00163083</v>
      </c>
      <c r="H652" t="s">
        <v>877</v>
      </c>
      <c r="I652">
        <v>0</v>
      </c>
      <c r="J652">
        <v>0</v>
      </c>
      <c r="K652">
        <v>0</v>
      </c>
      <c r="L652">
        <v>200</v>
      </c>
      <c r="M652">
        <v>0</v>
      </c>
      <c r="N652">
        <v>70</v>
      </c>
      <c r="O652">
        <v>0</v>
      </c>
      <c r="P652">
        <v>0</v>
      </c>
      <c r="Q652">
        <v>0</v>
      </c>
      <c r="R652">
        <v>0</v>
      </c>
      <c r="S652">
        <v>0</v>
      </c>
      <c r="T652">
        <v>30</v>
      </c>
      <c r="U652">
        <v>0</v>
      </c>
      <c r="V652">
        <v>8</v>
      </c>
      <c r="W652">
        <v>56</v>
      </c>
      <c r="X652">
        <v>0</v>
      </c>
      <c r="Z652">
        <v>2</v>
      </c>
      <c r="AA652">
        <v>0</v>
      </c>
      <c r="AB652">
        <v>0</v>
      </c>
      <c r="AC652">
        <v>0</v>
      </c>
      <c r="AD652" t="s">
        <v>1443</v>
      </c>
    </row>
    <row r="653" spans="1:30" x14ac:dyDescent="0.25">
      <c r="H653" t="s">
        <v>1444</v>
      </c>
    </row>
    <row r="654" spans="1:30" x14ac:dyDescent="0.25">
      <c r="A654">
        <v>324</v>
      </c>
      <c r="B654">
        <v>5872</v>
      </c>
      <c r="C654" t="s">
        <v>1445</v>
      </c>
      <c r="D654" t="s">
        <v>82</v>
      </c>
      <c r="E654" t="s">
        <v>165</v>
      </c>
      <c r="F654" t="s">
        <v>1446</v>
      </c>
      <c r="G654" t="str">
        <f>"201409003242"</f>
        <v>201409003242</v>
      </c>
      <c r="H654" t="s">
        <v>323</v>
      </c>
      <c r="I654">
        <v>0</v>
      </c>
      <c r="J654">
        <v>0</v>
      </c>
      <c r="K654">
        <v>0</v>
      </c>
      <c r="L654">
        <v>0</v>
      </c>
      <c r="M654">
        <v>0</v>
      </c>
      <c r="N654">
        <v>50</v>
      </c>
      <c r="O654">
        <v>0</v>
      </c>
      <c r="P654">
        <v>0</v>
      </c>
      <c r="Q654">
        <v>0</v>
      </c>
      <c r="R654">
        <v>0</v>
      </c>
      <c r="S654">
        <v>0</v>
      </c>
      <c r="T654">
        <v>0</v>
      </c>
      <c r="U654">
        <v>0</v>
      </c>
      <c r="V654">
        <v>0</v>
      </c>
      <c r="W654">
        <v>0</v>
      </c>
      <c r="X654">
        <v>0</v>
      </c>
      <c r="Z654">
        <v>0</v>
      </c>
      <c r="AA654">
        <v>0</v>
      </c>
      <c r="AB654">
        <v>18</v>
      </c>
      <c r="AC654">
        <v>306</v>
      </c>
      <c r="AD654" t="s">
        <v>1447</v>
      </c>
    </row>
    <row r="655" spans="1:30" x14ac:dyDescent="0.25">
      <c r="H655" t="s">
        <v>1448</v>
      </c>
    </row>
    <row r="656" spans="1:30" x14ac:dyDescent="0.25">
      <c r="A656">
        <v>325</v>
      </c>
      <c r="B656">
        <v>4400</v>
      </c>
      <c r="C656" t="s">
        <v>1168</v>
      </c>
      <c r="D656" t="s">
        <v>450</v>
      </c>
      <c r="E656" t="s">
        <v>401</v>
      </c>
      <c r="F656" t="s">
        <v>1449</v>
      </c>
      <c r="G656" t="str">
        <f>"201511038561"</f>
        <v>201511038561</v>
      </c>
      <c r="H656">
        <v>803</v>
      </c>
      <c r="I656">
        <v>0</v>
      </c>
      <c r="J656">
        <v>0</v>
      </c>
      <c r="K656">
        <v>0</v>
      </c>
      <c r="L656">
        <v>200</v>
      </c>
      <c r="M656">
        <v>0</v>
      </c>
      <c r="N656">
        <v>50</v>
      </c>
      <c r="O656">
        <v>0</v>
      </c>
      <c r="P656">
        <v>0</v>
      </c>
      <c r="Q656">
        <v>0</v>
      </c>
      <c r="R656">
        <v>0</v>
      </c>
      <c r="S656">
        <v>0</v>
      </c>
      <c r="T656">
        <v>0</v>
      </c>
      <c r="U656">
        <v>0</v>
      </c>
      <c r="V656">
        <v>0</v>
      </c>
      <c r="W656">
        <v>0</v>
      </c>
      <c r="X656">
        <v>0</v>
      </c>
      <c r="Z656">
        <v>0</v>
      </c>
      <c r="AA656">
        <v>0</v>
      </c>
      <c r="AB656">
        <v>0</v>
      </c>
      <c r="AC656">
        <v>0</v>
      </c>
      <c r="AD656">
        <v>1053</v>
      </c>
    </row>
    <row r="657" spans="1:30" x14ac:dyDescent="0.25">
      <c r="H657" t="s">
        <v>1450</v>
      </c>
    </row>
    <row r="658" spans="1:30" x14ac:dyDescent="0.25">
      <c r="A658">
        <v>326</v>
      </c>
      <c r="B658">
        <v>4113</v>
      </c>
      <c r="C658" t="s">
        <v>140</v>
      </c>
      <c r="D658" t="s">
        <v>1451</v>
      </c>
      <c r="E658" t="s">
        <v>21</v>
      </c>
      <c r="F658" t="s">
        <v>1452</v>
      </c>
      <c r="G658" t="str">
        <f>"201309000065"</f>
        <v>201309000065</v>
      </c>
      <c r="H658" t="s">
        <v>1248</v>
      </c>
      <c r="I658">
        <v>0</v>
      </c>
      <c r="J658">
        <v>0</v>
      </c>
      <c r="K658">
        <v>0</v>
      </c>
      <c r="L658">
        <v>0</v>
      </c>
      <c r="M658">
        <v>0</v>
      </c>
      <c r="N658">
        <v>50</v>
      </c>
      <c r="O658">
        <v>0</v>
      </c>
      <c r="P658">
        <v>0</v>
      </c>
      <c r="Q658">
        <v>0</v>
      </c>
      <c r="R658">
        <v>0</v>
      </c>
      <c r="S658">
        <v>0</v>
      </c>
      <c r="T658">
        <v>0</v>
      </c>
      <c r="U658">
        <v>0</v>
      </c>
      <c r="V658">
        <v>43</v>
      </c>
      <c r="W658">
        <v>301</v>
      </c>
      <c r="X658">
        <v>0</v>
      </c>
      <c r="Z658">
        <v>0</v>
      </c>
      <c r="AA658">
        <v>0</v>
      </c>
      <c r="AB658">
        <v>0</v>
      </c>
      <c r="AC658">
        <v>0</v>
      </c>
      <c r="AD658" t="s">
        <v>1453</v>
      </c>
    </row>
    <row r="659" spans="1:30" x14ac:dyDescent="0.25">
      <c r="H659" t="s">
        <v>1454</v>
      </c>
    </row>
    <row r="660" spans="1:30" x14ac:dyDescent="0.25">
      <c r="A660">
        <v>327</v>
      </c>
      <c r="B660">
        <v>5722</v>
      </c>
      <c r="C660" t="s">
        <v>1455</v>
      </c>
      <c r="D660" t="s">
        <v>21</v>
      </c>
      <c r="E660" t="s">
        <v>113</v>
      </c>
      <c r="F660" t="s">
        <v>1456</v>
      </c>
      <c r="G660" t="str">
        <f>"00362895"</f>
        <v>00362895</v>
      </c>
      <c r="H660" t="s">
        <v>1275</v>
      </c>
      <c r="I660">
        <v>0</v>
      </c>
      <c r="J660">
        <v>0</v>
      </c>
      <c r="K660">
        <v>0</v>
      </c>
      <c r="L660">
        <v>0</v>
      </c>
      <c r="M660">
        <v>0</v>
      </c>
      <c r="N660">
        <v>0</v>
      </c>
      <c r="O660">
        <v>0</v>
      </c>
      <c r="P660">
        <v>0</v>
      </c>
      <c r="Q660">
        <v>0</v>
      </c>
      <c r="R660">
        <v>0</v>
      </c>
      <c r="S660">
        <v>0</v>
      </c>
      <c r="T660">
        <v>0</v>
      </c>
      <c r="U660">
        <v>0</v>
      </c>
      <c r="V660">
        <v>52</v>
      </c>
      <c r="W660">
        <v>364</v>
      </c>
      <c r="X660">
        <v>0</v>
      </c>
      <c r="Z660">
        <v>0</v>
      </c>
      <c r="AA660">
        <v>0</v>
      </c>
      <c r="AB660">
        <v>0</v>
      </c>
      <c r="AC660">
        <v>0</v>
      </c>
      <c r="AD660" t="s">
        <v>1457</v>
      </c>
    </row>
    <row r="661" spans="1:30" x14ac:dyDescent="0.25">
      <c r="H661" t="s">
        <v>619</v>
      </c>
    </row>
    <row r="662" spans="1:30" x14ac:dyDescent="0.25">
      <c r="A662">
        <v>328</v>
      </c>
      <c r="B662">
        <v>111</v>
      </c>
      <c r="C662" t="s">
        <v>360</v>
      </c>
      <c r="D662" t="s">
        <v>1458</v>
      </c>
      <c r="E662" t="s">
        <v>50</v>
      </c>
      <c r="F662" t="s">
        <v>1459</v>
      </c>
      <c r="G662" t="str">
        <f>"00010240"</f>
        <v>00010240</v>
      </c>
      <c r="H662">
        <v>693</v>
      </c>
      <c r="I662">
        <v>0</v>
      </c>
      <c r="J662">
        <v>0</v>
      </c>
      <c r="K662">
        <v>0</v>
      </c>
      <c r="L662">
        <v>0</v>
      </c>
      <c r="M662">
        <v>0</v>
      </c>
      <c r="N662">
        <v>70</v>
      </c>
      <c r="O662">
        <v>0</v>
      </c>
      <c r="P662">
        <v>0</v>
      </c>
      <c r="Q662">
        <v>0</v>
      </c>
      <c r="R662">
        <v>0</v>
      </c>
      <c r="S662">
        <v>0</v>
      </c>
      <c r="T662">
        <v>0</v>
      </c>
      <c r="U662">
        <v>0</v>
      </c>
      <c r="V662">
        <v>41</v>
      </c>
      <c r="W662">
        <v>287</v>
      </c>
      <c r="X662">
        <v>0</v>
      </c>
      <c r="Z662">
        <v>0</v>
      </c>
      <c r="AA662">
        <v>0</v>
      </c>
      <c r="AB662">
        <v>0</v>
      </c>
      <c r="AC662">
        <v>0</v>
      </c>
      <c r="AD662">
        <v>1050</v>
      </c>
    </row>
    <row r="663" spans="1:30" x14ac:dyDescent="0.25">
      <c r="H663" t="s">
        <v>1460</v>
      </c>
    </row>
    <row r="664" spans="1:30" x14ac:dyDescent="0.25">
      <c r="A664">
        <v>329</v>
      </c>
      <c r="B664">
        <v>3331</v>
      </c>
      <c r="C664" t="s">
        <v>1461</v>
      </c>
      <c r="D664" t="s">
        <v>178</v>
      </c>
      <c r="E664" t="s">
        <v>1462</v>
      </c>
      <c r="F664" t="s">
        <v>1463</v>
      </c>
      <c r="G664" t="str">
        <f>"00005807"</f>
        <v>00005807</v>
      </c>
      <c r="H664" t="s">
        <v>848</v>
      </c>
      <c r="I664">
        <v>0</v>
      </c>
      <c r="J664">
        <v>0</v>
      </c>
      <c r="K664">
        <v>0</v>
      </c>
      <c r="L664">
        <v>0</v>
      </c>
      <c r="M664">
        <v>0</v>
      </c>
      <c r="N664">
        <v>30</v>
      </c>
      <c r="O664">
        <v>30</v>
      </c>
      <c r="P664">
        <v>0</v>
      </c>
      <c r="Q664">
        <v>30</v>
      </c>
      <c r="R664">
        <v>0</v>
      </c>
      <c r="S664">
        <v>0</v>
      </c>
      <c r="T664">
        <v>0</v>
      </c>
      <c r="U664">
        <v>0</v>
      </c>
      <c r="V664">
        <v>29</v>
      </c>
      <c r="W664">
        <v>203</v>
      </c>
      <c r="X664">
        <v>0</v>
      </c>
      <c r="Z664">
        <v>0</v>
      </c>
      <c r="AA664">
        <v>0</v>
      </c>
      <c r="AB664">
        <v>0</v>
      </c>
      <c r="AC664">
        <v>0</v>
      </c>
      <c r="AD664" t="s">
        <v>1464</v>
      </c>
    </row>
    <row r="665" spans="1:30" x14ac:dyDescent="0.25">
      <c r="H665" t="s">
        <v>1465</v>
      </c>
    </row>
    <row r="666" spans="1:30" x14ac:dyDescent="0.25">
      <c r="A666">
        <v>330</v>
      </c>
      <c r="B666">
        <v>542</v>
      </c>
      <c r="C666" t="s">
        <v>1466</v>
      </c>
      <c r="D666" t="s">
        <v>921</v>
      </c>
      <c r="E666" t="s">
        <v>28</v>
      </c>
      <c r="F666" t="s">
        <v>1467</v>
      </c>
      <c r="G666" t="str">
        <f>"00296230"</f>
        <v>00296230</v>
      </c>
      <c r="H666" t="s">
        <v>561</v>
      </c>
      <c r="I666">
        <v>0</v>
      </c>
      <c r="J666">
        <v>0</v>
      </c>
      <c r="K666">
        <v>0</v>
      </c>
      <c r="L666">
        <v>0</v>
      </c>
      <c r="M666">
        <v>0</v>
      </c>
      <c r="N666">
        <v>30</v>
      </c>
      <c r="O666">
        <v>0</v>
      </c>
      <c r="P666">
        <v>0</v>
      </c>
      <c r="Q666">
        <v>0</v>
      </c>
      <c r="R666">
        <v>0</v>
      </c>
      <c r="S666">
        <v>0</v>
      </c>
      <c r="T666">
        <v>0</v>
      </c>
      <c r="U666">
        <v>0</v>
      </c>
      <c r="V666">
        <v>40</v>
      </c>
      <c r="W666">
        <v>280</v>
      </c>
      <c r="X666">
        <v>0</v>
      </c>
      <c r="Z666">
        <v>0</v>
      </c>
      <c r="AA666">
        <v>0</v>
      </c>
      <c r="AB666">
        <v>0</v>
      </c>
      <c r="AC666">
        <v>0</v>
      </c>
      <c r="AD666" t="s">
        <v>1468</v>
      </c>
    </row>
    <row r="667" spans="1:30" x14ac:dyDescent="0.25">
      <c r="H667" t="s">
        <v>1469</v>
      </c>
    </row>
    <row r="668" spans="1:30" x14ac:dyDescent="0.25">
      <c r="A668">
        <v>331</v>
      </c>
      <c r="B668">
        <v>4716</v>
      </c>
      <c r="C668" t="s">
        <v>203</v>
      </c>
      <c r="D668" t="s">
        <v>384</v>
      </c>
      <c r="E668" t="s">
        <v>65</v>
      </c>
      <c r="F668" t="s">
        <v>1470</v>
      </c>
      <c r="G668" t="str">
        <f>"201601000516"</f>
        <v>201601000516</v>
      </c>
      <c r="H668" t="s">
        <v>1471</v>
      </c>
      <c r="I668">
        <v>150</v>
      </c>
      <c r="J668">
        <v>0</v>
      </c>
      <c r="K668">
        <v>0</v>
      </c>
      <c r="L668">
        <v>0</v>
      </c>
      <c r="M668">
        <v>0</v>
      </c>
      <c r="N668">
        <v>30</v>
      </c>
      <c r="O668">
        <v>0</v>
      </c>
      <c r="P668">
        <v>0</v>
      </c>
      <c r="Q668">
        <v>0</v>
      </c>
      <c r="R668">
        <v>0</v>
      </c>
      <c r="S668">
        <v>0</v>
      </c>
      <c r="T668">
        <v>0</v>
      </c>
      <c r="U668">
        <v>0</v>
      </c>
      <c r="V668">
        <v>12</v>
      </c>
      <c r="W668">
        <v>84</v>
      </c>
      <c r="X668">
        <v>0</v>
      </c>
      <c r="Z668">
        <v>0</v>
      </c>
      <c r="AA668">
        <v>0</v>
      </c>
      <c r="AB668">
        <v>0</v>
      </c>
      <c r="AC668">
        <v>0</v>
      </c>
      <c r="AD668" t="s">
        <v>1472</v>
      </c>
    </row>
    <row r="669" spans="1:30" x14ac:dyDescent="0.25">
      <c r="H669" t="s">
        <v>1473</v>
      </c>
    </row>
    <row r="670" spans="1:30" x14ac:dyDescent="0.25">
      <c r="A670">
        <v>332</v>
      </c>
      <c r="B670">
        <v>2987</v>
      </c>
      <c r="C670" t="s">
        <v>468</v>
      </c>
      <c r="D670" t="s">
        <v>21</v>
      </c>
      <c r="E670" t="s">
        <v>803</v>
      </c>
      <c r="F670" t="s">
        <v>1474</v>
      </c>
      <c r="G670" t="str">
        <f>"00172187"</f>
        <v>00172187</v>
      </c>
      <c r="H670" t="s">
        <v>144</v>
      </c>
      <c r="I670">
        <v>0</v>
      </c>
      <c r="J670">
        <v>0</v>
      </c>
      <c r="K670">
        <v>0</v>
      </c>
      <c r="L670">
        <v>0</v>
      </c>
      <c r="M670">
        <v>0</v>
      </c>
      <c r="N670">
        <v>30</v>
      </c>
      <c r="O670">
        <v>0</v>
      </c>
      <c r="P670">
        <v>0</v>
      </c>
      <c r="Q670">
        <v>0</v>
      </c>
      <c r="R670">
        <v>0</v>
      </c>
      <c r="S670">
        <v>0</v>
      </c>
      <c r="T670">
        <v>0</v>
      </c>
      <c r="U670">
        <v>0</v>
      </c>
      <c r="V670">
        <v>36</v>
      </c>
      <c r="W670">
        <v>252</v>
      </c>
      <c r="X670">
        <v>0</v>
      </c>
      <c r="Z670">
        <v>0</v>
      </c>
      <c r="AA670">
        <v>0</v>
      </c>
      <c r="AB670">
        <v>0</v>
      </c>
      <c r="AC670">
        <v>0</v>
      </c>
      <c r="AD670" t="s">
        <v>1475</v>
      </c>
    </row>
    <row r="671" spans="1:30" x14ac:dyDescent="0.25">
      <c r="H671" t="s">
        <v>1476</v>
      </c>
    </row>
    <row r="672" spans="1:30" x14ac:dyDescent="0.25">
      <c r="A672">
        <v>333</v>
      </c>
      <c r="B672">
        <v>5477</v>
      </c>
      <c r="C672" t="s">
        <v>1477</v>
      </c>
      <c r="D672" t="s">
        <v>1478</v>
      </c>
      <c r="E672" t="s">
        <v>921</v>
      </c>
      <c r="F672" t="s">
        <v>1479</v>
      </c>
      <c r="G672" t="str">
        <f>"00334494"</f>
        <v>00334494</v>
      </c>
      <c r="H672">
        <v>671</v>
      </c>
      <c r="I672">
        <v>0</v>
      </c>
      <c r="J672">
        <v>0</v>
      </c>
      <c r="K672">
        <v>0</v>
      </c>
      <c r="L672">
        <v>0</v>
      </c>
      <c r="M672">
        <v>0</v>
      </c>
      <c r="N672">
        <v>50</v>
      </c>
      <c r="O672">
        <v>0</v>
      </c>
      <c r="P672">
        <v>0</v>
      </c>
      <c r="Q672">
        <v>0</v>
      </c>
      <c r="R672">
        <v>0</v>
      </c>
      <c r="S672">
        <v>0</v>
      </c>
      <c r="T672">
        <v>0</v>
      </c>
      <c r="U672">
        <v>0</v>
      </c>
      <c r="V672">
        <v>45</v>
      </c>
      <c r="W672">
        <v>315</v>
      </c>
      <c r="X672">
        <v>0</v>
      </c>
      <c r="Z672">
        <v>0</v>
      </c>
      <c r="AA672">
        <v>0</v>
      </c>
      <c r="AB672">
        <v>0</v>
      </c>
      <c r="AC672">
        <v>0</v>
      </c>
      <c r="AD672">
        <v>1036</v>
      </c>
    </row>
    <row r="673" spans="1:30" x14ac:dyDescent="0.25">
      <c r="H673" t="s">
        <v>1480</v>
      </c>
    </row>
    <row r="674" spans="1:30" x14ac:dyDescent="0.25">
      <c r="A674">
        <v>334</v>
      </c>
      <c r="B674">
        <v>2400</v>
      </c>
      <c r="C674" t="s">
        <v>1481</v>
      </c>
      <c r="D674" t="s">
        <v>28</v>
      </c>
      <c r="E674" t="s">
        <v>107</v>
      </c>
      <c r="F674" t="s">
        <v>1482</v>
      </c>
      <c r="G674" t="str">
        <f>"00262328"</f>
        <v>00262328</v>
      </c>
      <c r="H674" t="s">
        <v>1483</v>
      </c>
      <c r="I674">
        <v>0</v>
      </c>
      <c r="J674">
        <v>0</v>
      </c>
      <c r="K674">
        <v>0</v>
      </c>
      <c r="L674">
        <v>200</v>
      </c>
      <c r="M674">
        <v>0</v>
      </c>
      <c r="N674">
        <v>30</v>
      </c>
      <c r="O674">
        <v>0</v>
      </c>
      <c r="P674">
        <v>0</v>
      </c>
      <c r="Q674">
        <v>0</v>
      </c>
      <c r="R674">
        <v>0</v>
      </c>
      <c r="S674">
        <v>0</v>
      </c>
      <c r="T674">
        <v>0</v>
      </c>
      <c r="U674">
        <v>0</v>
      </c>
      <c r="V674">
        <v>10</v>
      </c>
      <c r="W674">
        <v>70</v>
      </c>
      <c r="X674">
        <v>0</v>
      </c>
      <c r="Z674">
        <v>0</v>
      </c>
      <c r="AA674">
        <v>0</v>
      </c>
      <c r="AB674">
        <v>0</v>
      </c>
      <c r="AC674">
        <v>0</v>
      </c>
      <c r="AD674" t="s">
        <v>1484</v>
      </c>
    </row>
    <row r="675" spans="1:30" x14ac:dyDescent="0.25">
      <c r="H675" t="s">
        <v>1485</v>
      </c>
    </row>
    <row r="676" spans="1:30" x14ac:dyDescent="0.25">
      <c r="A676">
        <v>335</v>
      </c>
      <c r="B676">
        <v>6073</v>
      </c>
      <c r="C676" t="s">
        <v>1486</v>
      </c>
      <c r="D676" t="s">
        <v>32</v>
      </c>
      <c r="E676" t="s">
        <v>384</v>
      </c>
      <c r="F676" t="s">
        <v>1487</v>
      </c>
      <c r="G676" t="str">
        <f>"200802001485"</f>
        <v>200802001485</v>
      </c>
      <c r="H676" t="s">
        <v>1488</v>
      </c>
      <c r="I676">
        <v>0</v>
      </c>
      <c r="J676">
        <v>0</v>
      </c>
      <c r="K676">
        <v>0</v>
      </c>
      <c r="L676">
        <v>0</v>
      </c>
      <c r="M676">
        <v>0</v>
      </c>
      <c r="N676">
        <v>30</v>
      </c>
      <c r="O676">
        <v>0</v>
      </c>
      <c r="P676">
        <v>0</v>
      </c>
      <c r="Q676">
        <v>0</v>
      </c>
      <c r="R676">
        <v>0</v>
      </c>
      <c r="S676">
        <v>0</v>
      </c>
      <c r="T676">
        <v>0</v>
      </c>
      <c r="U676">
        <v>0</v>
      </c>
      <c r="V676">
        <v>25</v>
      </c>
      <c r="W676">
        <v>175</v>
      </c>
      <c r="X676">
        <v>0</v>
      </c>
      <c r="Z676">
        <v>0</v>
      </c>
      <c r="AA676">
        <v>0</v>
      </c>
      <c r="AB676">
        <v>0</v>
      </c>
      <c r="AC676">
        <v>0</v>
      </c>
      <c r="AD676" t="s">
        <v>1489</v>
      </c>
    </row>
    <row r="677" spans="1:30" x14ac:dyDescent="0.25">
      <c r="H677" t="s">
        <v>1490</v>
      </c>
    </row>
    <row r="678" spans="1:30" x14ac:dyDescent="0.25">
      <c r="A678">
        <v>336</v>
      </c>
      <c r="B678">
        <v>3887</v>
      </c>
      <c r="C678" t="s">
        <v>1491</v>
      </c>
      <c r="D678" t="s">
        <v>627</v>
      </c>
      <c r="E678" t="s">
        <v>28</v>
      </c>
      <c r="F678" t="s">
        <v>1492</v>
      </c>
      <c r="G678" t="str">
        <f>"00358919"</f>
        <v>00358919</v>
      </c>
      <c r="H678" t="s">
        <v>1493</v>
      </c>
      <c r="I678">
        <v>0</v>
      </c>
      <c r="J678">
        <v>0</v>
      </c>
      <c r="K678">
        <v>0</v>
      </c>
      <c r="L678">
        <v>200</v>
      </c>
      <c r="M678">
        <v>0</v>
      </c>
      <c r="N678">
        <v>30</v>
      </c>
      <c r="O678">
        <v>0</v>
      </c>
      <c r="P678">
        <v>0</v>
      </c>
      <c r="Q678">
        <v>0</v>
      </c>
      <c r="R678">
        <v>0</v>
      </c>
      <c r="S678">
        <v>0</v>
      </c>
      <c r="T678">
        <v>0</v>
      </c>
      <c r="U678">
        <v>0</v>
      </c>
      <c r="V678">
        <v>3</v>
      </c>
      <c r="W678">
        <v>21</v>
      </c>
      <c r="X678">
        <v>0</v>
      </c>
      <c r="Z678">
        <v>0</v>
      </c>
      <c r="AA678">
        <v>0</v>
      </c>
      <c r="AB678">
        <v>0</v>
      </c>
      <c r="AC678">
        <v>0</v>
      </c>
      <c r="AD678" t="s">
        <v>1494</v>
      </c>
    </row>
    <row r="679" spans="1:30" x14ac:dyDescent="0.25">
      <c r="H679" t="s">
        <v>1495</v>
      </c>
    </row>
    <row r="680" spans="1:30" x14ac:dyDescent="0.25">
      <c r="A680">
        <v>337</v>
      </c>
      <c r="B680">
        <v>2009</v>
      </c>
      <c r="C680" t="s">
        <v>1496</v>
      </c>
      <c r="D680" t="s">
        <v>32</v>
      </c>
      <c r="E680" t="s">
        <v>1497</v>
      </c>
      <c r="F680" t="s">
        <v>1498</v>
      </c>
      <c r="G680" t="str">
        <f>"00002130"</f>
        <v>00002130</v>
      </c>
      <c r="H680" t="s">
        <v>1197</v>
      </c>
      <c r="I680">
        <v>0</v>
      </c>
      <c r="J680">
        <v>0</v>
      </c>
      <c r="K680">
        <v>0</v>
      </c>
      <c r="L680">
        <v>0</v>
      </c>
      <c r="M680">
        <v>0</v>
      </c>
      <c r="N680">
        <v>50</v>
      </c>
      <c r="O680">
        <v>0</v>
      </c>
      <c r="P680">
        <v>0</v>
      </c>
      <c r="Q680">
        <v>0</v>
      </c>
      <c r="R680">
        <v>0</v>
      </c>
      <c r="S680">
        <v>0</v>
      </c>
      <c r="T680">
        <v>0</v>
      </c>
      <c r="U680">
        <v>0</v>
      </c>
      <c r="V680">
        <v>18</v>
      </c>
      <c r="W680">
        <v>126</v>
      </c>
      <c r="X680">
        <v>0</v>
      </c>
      <c r="Z680">
        <v>0</v>
      </c>
      <c r="AA680">
        <v>0</v>
      </c>
      <c r="AB680">
        <v>6</v>
      </c>
      <c r="AC680">
        <v>102</v>
      </c>
      <c r="AD680" t="s">
        <v>1499</v>
      </c>
    </row>
    <row r="681" spans="1:30" x14ac:dyDescent="0.25">
      <c r="H681" t="s">
        <v>1500</v>
      </c>
    </row>
    <row r="682" spans="1:30" x14ac:dyDescent="0.25">
      <c r="A682">
        <v>338</v>
      </c>
      <c r="B682">
        <v>5369</v>
      </c>
      <c r="C682" t="s">
        <v>1501</v>
      </c>
      <c r="D682" t="s">
        <v>32</v>
      </c>
      <c r="E682" t="s">
        <v>50</v>
      </c>
      <c r="F682" t="s">
        <v>1502</v>
      </c>
      <c r="G682" t="str">
        <f>"00357328"</f>
        <v>00357328</v>
      </c>
      <c r="H682" t="s">
        <v>1503</v>
      </c>
      <c r="I682">
        <v>0</v>
      </c>
      <c r="J682">
        <v>0</v>
      </c>
      <c r="K682">
        <v>0</v>
      </c>
      <c r="L682">
        <v>0</v>
      </c>
      <c r="M682">
        <v>0</v>
      </c>
      <c r="N682">
        <v>0</v>
      </c>
      <c r="O682">
        <v>0</v>
      </c>
      <c r="P682">
        <v>0</v>
      </c>
      <c r="Q682">
        <v>0</v>
      </c>
      <c r="R682">
        <v>0</v>
      </c>
      <c r="S682">
        <v>0</v>
      </c>
      <c r="T682">
        <v>0</v>
      </c>
      <c r="U682">
        <v>0</v>
      </c>
      <c r="V682">
        <v>0</v>
      </c>
      <c r="W682">
        <v>0</v>
      </c>
      <c r="X682">
        <v>0</v>
      </c>
      <c r="Z682">
        <v>2</v>
      </c>
      <c r="AA682">
        <v>0</v>
      </c>
      <c r="AB682">
        <v>20</v>
      </c>
      <c r="AC682">
        <v>340</v>
      </c>
      <c r="AD682" t="s">
        <v>1504</v>
      </c>
    </row>
    <row r="683" spans="1:30" x14ac:dyDescent="0.25">
      <c r="H683">
        <v>1266</v>
      </c>
    </row>
    <row r="684" spans="1:30" x14ac:dyDescent="0.25">
      <c r="A684">
        <v>339</v>
      </c>
      <c r="B684">
        <v>5694</v>
      </c>
      <c r="C684" t="s">
        <v>1505</v>
      </c>
      <c r="D684" t="s">
        <v>1506</v>
      </c>
      <c r="E684" t="s">
        <v>38</v>
      </c>
      <c r="F684" t="s">
        <v>1507</v>
      </c>
      <c r="G684" t="str">
        <f>"00364878"</f>
        <v>00364878</v>
      </c>
      <c r="H684">
        <v>715</v>
      </c>
      <c r="I684">
        <v>0</v>
      </c>
      <c r="J684">
        <v>0</v>
      </c>
      <c r="K684">
        <v>0</v>
      </c>
      <c r="L684">
        <v>0</v>
      </c>
      <c r="M684">
        <v>0</v>
      </c>
      <c r="N684">
        <v>30</v>
      </c>
      <c r="O684">
        <v>0</v>
      </c>
      <c r="P684">
        <v>30</v>
      </c>
      <c r="Q684">
        <v>0</v>
      </c>
      <c r="R684">
        <v>0</v>
      </c>
      <c r="S684">
        <v>0</v>
      </c>
      <c r="T684">
        <v>0</v>
      </c>
      <c r="U684">
        <v>0</v>
      </c>
      <c r="V684">
        <v>36</v>
      </c>
      <c r="W684">
        <v>252</v>
      </c>
      <c r="X684">
        <v>0</v>
      </c>
      <c r="Z684">
        <v>2</v>
      </c>
      <c r="AA684">
        <v>0</v>
      </c>
      <c r="AB684">
        <v>0</v>
      </c>
      <c r="AC684">
        <v>0</v>
      </c>
      <c r="AD684">
        <v>1027</v>
      </c>
    </row>
    <row r="685" spans="1:30" x14ac:dyDescent="0.25">
      <c r="H685" t="s">
        <v>1508</v>
      </c>
    </row>
    <row r="686" spans="1:30" x14ac:dyDescent="0.25">
      <c r="A686">
        <v>340</v>
      </c>
      <c r="B686">
        <v>2686</v>
      </c>
      <c r="C686" t="s">
        <v>1509</v>
      </c>
      <c r="D686" t="s">
        <v>65</v>
      </c>
      <c r="E686" t="s">
        <v>107</v>
      </c>
      <c r="F686" t="s">
        <v>1510</v>
      </c>
      <c r="G686" t="str">
        <f>"00349131"</f>
        <v>00349131</v>
      </c>
      <c r="H686">
        <v>693</v>
      </c>
      <c r="I686">
        <v>0</v>
      </c>
      <c r="J686">
        <v>0</v>
      </c>
      <c r="K686">
        <v>0</v>
      </c>
      <c r="L686">
        <v>0</v>
      </c>
      <c r="M686">
        <v>0</v>
      </c>
      <c r="N686">
        <v>30</v>
      </c>
      <c r="O686">
        <v>0</v>
      </c>
      <c r="P686">
        <v>0</v>
      </c>
      <c r="Q686">
        <v>0</v>
      </c>
      <c r="R686">
        <v>0</v>
      </c>
      <c r="S686">
        <v>0</v>
      </c>
      <c r="T686">
        <v>0</v>
      </c>
      <c r="U686">
        <v>0</v>
      </c>
      <c r="V686">
        <v>43</v>
      </c>
      <c r="W686">
        <v>301</v>
      </c>
      <c r="X686">
        <v>0</v>
      </c>
      <c r="Z686">
        <v>2</v>
      </c>
      <c r="AA686">
        <v>0</v>
      </c>
      <c r="AB686">
        <v>0</v>
      </c>
      <c r="AC686">
        <v>0</v>
      </c>
      <c r="AD686">
        <v>1024</v>
      </c>
    </row>
    <row r="687" spans="1:30" x14ac:dyDescent="0.25">
      <c r="H687" t="s">
        <v>1511</v>
      </c>
    </row>
    <row r="688" spans="1:30" x14ac:dyDescent="0.25">
      <c r="A688">
        <v>341</v>
      </c>
      <c r="B688">
        <v>1479</v>
      </c>
      <c r="C688" t="s">
        <v>1512</v>
      </c>
      <c r="D688" t="s">
        <v>198</v>
      </c>
      <c r="E688" t="s">
        <v>28</v>
      </c>
      <c r="F688" t="s">
        <v>1513</v>
      </c>
      <c r="G688" t="str">
        <f>"00010379"</f>
        <v>00010379</v>
      </c>
      <c r="H688" t="s">
        <v>1514</v>
      </c>
      <c r="I688">
        <v>0</v>
      </c>
      <c r="J688">
        <v>0</v>
      </c>
      <c r="K688">
        <v>0</v>
      </c>
      <c r="L688">
        <v>0</v>
      </c>
      <c r="M688">
        <v>0</v>
      </c>
      <c r="N688">
        <v>70</v>
      </c>
      <c r="O688">
        <v>0</v>
      </c>
      <c r="P688">
        <v>0</v>
      </c>
      <c r="Q688">
        <v>0</v>
      </c>
      <c r="R688">
        <v>0</v>
      </c>
      <c r="S688">
        <v>0</v>
      </c>
      <c r="T688">
        <v>0</v>
      </c>
      <c r="U688">
        <v>0</v>
      </c>
      <c r="V688">
        <v>39</v>
      </c>
      <c r="W688">
        <v>273</v>
      </c>
      <c r="X688">
        <v>0</v>
      </c>
      <c r="Z688">
        <v>0</v>
      </c>
      <c r="AA688">
        <v>0</v>
      </c>
      <c r="AB688">
        <v>0</v>
      </c>
      <c r="AC688">
        <v>0</v>
      </c>
      <c r="AD688" t="s">
        <v>1515</v>
      </c>
    </row>
    <row r="689" spans="1:30" x14ac:dyDescent="0.25">
      <c r="H689" t="s">
        <v>1516</v>
      </c>
    </row>
    <row r="690" spans="1:30" x14ac:dyDescent="0.25">
      <c r="A690">
        <v>342</v>
      </c>
      <c r="B690">
        <v>1821</v>
      </c>
      <c r="C690" t="s">
        <v>1517</v>
      </c>
      <c r="D690" t="s">
        <v>82</v>
      </c>
      <c r="E690" t="s">
        <v>15</v>
      </c>
      <c r="F690" t="s">
        <v>1518</v>
      </c>
      <c r="G690" t="str">
        <f>"201412005191"</f>
        <v>201412005191</v>
      </c>
      <c r="H690">
        <v>693</v>
      </c>
      <c r="I690">
        <v>150</v>
      </c>
      <c r="J690">
        <v>0</v>
      </c>
      <c r="K690">
        <v>0</v>
      </c>
      <c r="L690">
        <v>0</v>
      </c>
      <c r="M690">
        <v>0</v>
      </c>
      <c r="N690">
        <v>30</v>
      </c>
      <c r="O690">
        <v>0</v>
      </c>
      <c r="P690">
        <v>0</v>
      </c>
      <c r="Q690">
        <v>0</v>
      </c>
      <c r="R690">
        <v>0</v>
      </c>
      <c r="S690">
        <v>0</v>
      </c>
      <c r="T690">
        <v>0</v>
      </c>
      <c r="U690">
        <v>0</v>
      </c>
      <c r="V690">
        <v>4</v>
      </c>
      <c r="W690">
        <v>28</v>
      </c>
      <c r="X690">
        <v>0</v>
      </c>
      <c r="Z690">
        <v>0</v>
      </c>
      <c r="AA690">
        <v>0</v>
      </c>
      <c r="AB690">
        <v>7</v>
      </c>
      <c r="AC690">
        <v>119</v>
      </c>
      <c r="AD690">
        <v>1020</v>
      </c>
    </row>
    <row r="691" spans="1:30" x14ac:dyDescent="0.25">
      <c r="H691" t="s">
        <v>1519</v>
      </c>
    </row>
    <row r="692" spans="1:30" x14ac:dyDescent="0.25">
      <c r="A692">
        <v>343</v>
      </c>
      <c r="B692">
        <v>6297</v>
      </c>
      <c r="C692" t="s">
        <v>1520</v>
      </c>
      <c r="D692" t="s">
        <v>1430</v>
      </c>
      <c r="E692" t="s">
        <v>32</v>
      </c>
      <c r="F692" t="s">
        <v>1521</v>
      </c>
      <c r="G692" t="str">
        <f>"00368562"</f>
        <v>00368562</v>
      </c>
      <c r="H692">
        <v>693</v>
      </c>
      <c r="I692">
        <v>0</v>
      </c>
      <c r="J692">
        <v>0</v>
      </c>
      <c r="K692">
        <v>0</v>
      </c>
      <c r="L692">
        <v>0</v>
      </c>
      <c r="M692">
        <v>0</v>
      </c>
      <c r="N692">
        <v>70</v>
      </c>
      <c r="O692">
        <v>0</v>
      </c>
      <c r="P692">
        <v>0</v>
      </c>
      <c r="Q692">
        <v>0</v>
      </c>
      <c r="R692">
        <v>0</v>
      </c>
      <c r="S692">
        <v>0</v>
      </c>
      <c r="T692">
        <v>0</v>
      </c>
      <c r="U692">
        <v>0</v>
      </c>
      <c r="V692">
        <v>36</v>
      </c>
      <c r="W692">
        <v>252</v>
      </c>
      <c r="X692">
        <v>0</v>
      </c>
      <c r="Z692">
        <v>0</v>
      </c>
      <c r="AA692">
        <v>0</v>
      </c>
      <c r="AB692">
        <v>0</v>
      </c>
      <c r="AC692">
        <v>0</v>
      </c>
      <c r="AD692">
        <v>1015</v>
      </c>
    </row>
    <row r="693" spans="1:30" x14ac:dyDescent="0.25">
      <c r="H693" t="s">
        <v>1522</v>
      </c>
    </row>
    <row r="694" spans="1:30" x14ac:dyDescent="0.25">
      <c r="A694">
        <v>344</v>
      </c>
      <c r="B694">
        <v>1533</v>
      </c>
      <c r="C694" t="s">
        <v>1523</v>
      </c>
      <c r="D694" t="s">
        <v>1524</v>
      </c>
      <c r="E694" t="s">
        <v>107</v>
      </c>
      <c r="F694" t="s">
        <v>1525</v>
      </c>
      <c r="G694" t="str">
        <f>"00289195"</f>
        <v>00289195</v>
      </c>
      <c r="H694" t="s">
        <v>509</v>
      </c>
      <c r="I694">
        <v>0</v>
      </c>
      <c r="J694">
        <v>0</v>
      </c>
      <c r="K694">
        <v>0</v>
      </c>
      <c r="L694">
        <v>0</v>
      </c>
      <c r="M694">
        <v>0</v>
      </c>
      <c r="N694">
        <v>70</v>
      </c>
      <c r="O694">
        <v>0</v>
      </c>
      <c r="P694">
        <v>0</v>
      </c>
      <c r="Q694">
        <v>0</v>
      </c>
      <c r="R694">
        <v>0</v>
      </c>
      <c r="S694">
        <v>0</v>
      </c>
      <c r="T694">
        <v>0</v>
      </c>
      <c r="U694">
        <v>0</v>
      </c>
      <c r="V694">
        <v>18</v>
      </c>
      <c r="W694">
        <v>126</v>
      </c>
      <c r="X694">
        <v>0</v>
      </c>
      <c r="Z694">
        <v>0</v>
      </c>
      <c r="AA694">
        <v>0</v>
      </c>
      <c r="AB694">
        <v>0</v>
      </c>
      <c r="AC694">
        <v>0</v>
      </c>
      <c r="AD694" t="s">
        <v>1526</v>
      </c>
    </row>
    <row r="695" spans="1:30" x14ac:dyDescent="0.25">
      <c r="H695" t="s">
        <v>1527</v>
      </c>
    </row>
    <row r="696" spans="1:30" x14ac:dyDescent="0.25">
      <c r="A696">
        <v>345</v>
      </c>
      <c r="B696">
        <v>947</v>
      </c>
      <c r="C696" t="s">
        <v>1528</v>
      </c>
      <c r="D696" t="s">
        <v>1529</v>
      </c>
      <c r="E696" t="s">
        <v>384</v>
      </c>
      <c r="F696" t="s">
        <v>1530</v>
      </c>
      <c r="G696" t="str">
        <f>"00018300"</f>
        <v>00018300</v>
      </c>
      <c r="H696">
        <v>682</v>
      </c>
      <c r="I696">
        <v>0</v>
      </c>
      <c r="J696">
        <v>0</v>
      </c>
      <c r="K696">
        <v>0</v>
      </c>
      <c r="L696">
        <v>0</v>
      </c>
      <c r="M696">
        <v>0</v>
      </c>
      <c r="N696">
        <v>30</v>
      </c>
      <c r="O696">
        <v>0</v>
      </c>
      <c r="P696">
        <v>0</v>
      </c>
      <c r="Q696">
        <v>0</v>
      </c>
      <c r="R696">
        <v>0</v>
      </c>
      <c r="S696">
        <v>0</v>
      </c>
      <c r="T696">
        <v>0</v>
      </c>
      <c r="U696">
        <v>0</v>
      </c>
      <c r="V696">
        <v>43</v>
      </c>
      <c r="W696">
        <v>301</v>
      </c>
      <c r="X696">
        <v>0</v>
      </c>
      <c r="Z696">
        <v>0</v>
      </c>
      <c r="AA696">
        <v>0</v>
      </c>
      <c r="AB696">
        <v>0</v>
      </c>
      <c r="AC696">
        <v>0</v>
      </c>
      <c r="AD696">
        <v>1013</v>
      </c>
    </row>
    <row r="697" spans="1:30" x14ac:dyDescent="0.25">
      <c r="H697" t="s">
        <v>1366</v>
      </c>
    </row>
    <row r="698" spans="1:30" x14ac:dyDescent="0.25">
      <c r="A698">
        <v>346</v>
      </c>
      <c r="B698">
        <v>3676</v>
      </c>
      <c r="C698" t="s">
        <v>1531</v>
      </c>
      <c r="D698" t="s">
        <v>1532</v>
      </c>
      <c r="E698" t="s">
        <v>1533</v>
      </c>
      <c r="F698" t="s">
        <v>1534</v>
      </c>
      <c r="G698" t="str">
        <f>"00161617"</f>
        <v>00161617</v>
      </c>
      <c r="H698" t="s">
        <v>584</v>
      </c>
      <c r="I698">
        <v>0</v>
      </c>
      <c r="J698">
        <v>0</v>
      </c>
      <c r="K698">
        <v>0</v>
      </c>
      <c r="L698">
        <v>0</v>
      </c>
      <c r="M698">
        <v>0</v>
      </c>
      <c r="N698">
        <v>30</v>
      </c>
      <c r="O698">
        <v>0</v>
      </c>
      <c r="P698">
        <v>0</v>
      </c>
      <c r="Q698">
        <v>0</v>
      </c>
      <c r="R698">
        <v>0</v>
      </c>
      <c r="S698">
        <v>0</v>
      </c>
      <c r="T698">
        <v>0</v>
      </c>
      <c r="U698">
        <v>0</v>
      </c>
      <c r="V698">
        <v>26</v>
      </c>
      <c r="W698">
        <v>182</v>
      </c>
      <c r="X698">
        <v>0</v>
      </c>
      <c r="Z698">
        <v>0</v>
      </c>
      <c r="AA698">
        <v>0</v>
      </c>
      <c r="AB698">
        <v>0</v>
      </c>
      <c r="AC698">
        <v>0</v>
      </c>
      <c r="AD698" t="s">
        <v>1535</v>
      </c>
    </row>
    <row r="699" spans="1:30" x14ac:dyDescent="0.25">
      <c r="H699" t="s">
        <v>1536</v>
      </c>
    </row>
    <row r="700" spans="1:30" x14ac:dyDescent="0.25">
      <c r="A700">
        <v>347</v>
      </c>
      <c r="B700">
        <v>3717</v>
      </c>
      <c r="C700" t="s">
        <v>1537</v>
      </c>
      <c r="D700" t="s">
        <v>99</v>
      </c>
      <c r="E700" t="s">
        <v>45</v>
      </c>
      <c r="F700" t="s">
        <v>1538</v>
      </c>
      <c r="G700" t="str">
        <f>"00200129"</f>
        <v>00200129</v>
      </c>
      <c r="H700" t="s">
        <v>848</v>
      </c>
      <c r="I700">
        <v>0</v>
      </c>
      <c r="J700">
        <v>0</v>
      </c>
      <c r="K700">
        <v>0</v>
      </c>
      <c r="L700">
        <v>0</v>
      </c>
      <c r="M700">
        <v>0</v>
      </c>
      <c r="N700">
        <v>0</v>
      </c>
      <c r="O700">
        <v>0</v>
      </c>
      <c r="P700">
        <v>0</v>
      </c>
      <c r="Q700">
        <v>0</v>
      </c>
      <c r="R700">
        <v>0</v>
      </c>
      <c r="S700">
        <v>0</v>
      </c>
      <c r="T700">
        <v>0</v>
      </c>
      <c r="U700">
        <v>0</v>
      </c>
      <c r="V700">
        <v>37</v>
      </c>
      <c r="W700">
        <v>259</v>
      </c>
      <c r="X700">
        <v>0</v>
      </c>
      <c r="Z700">
        <v>0</v>
      </c>
      <c r="AA700">
        <v>0</v>
      </c>
      <c r="AB700">
        <v>0</v>
      </c>
      <c r="AC700">
        <v>0</v>
      </c>
      <c r="AD700" t="s">
        <v>1539</v>
      </c>
    </row>
    <row r="701" spans="1:30" x14ac:dyDescent="0.25">
      <c r="H701" t="s">
        <v>1237</v>
      </c>
    </row>
    <row r="702" spans="1:30" x14ac:dyDescent="0.25">
      <c r="A702">
        <v>348</v>
      </c>
      <c r="B702">
        <v>3595</v>
      </c>
      <c r="C702" t="s">
        <v>1540</v>
      </c>
      <c r="D702" t="s">
        <v>1541</v>
      </c>
      <c r="E702" t="s">
        <v>1542</v>
      </c>
      <c r="F702" t="s">
        <v>1543</v>
      </c>
      <c r="G702" t="str">
        <f>"00302357"</f>
        <v>00302357</v>
      </c>
      <c r="H702" t="s">
        <v>1471</v>
      </c>
      <c r="I702">
        <v>0</v>
      </c>
      <c r="J702">
        <v>0</v>
      </c>
      <c r="K702">
        <v>0</v>
      </c>
      <c r="L702">
        <v>0</v>
      </c>
      <c r="M702">
        <v>0</v>
      </c>
      <c r="N702">
        <v>0</v>
      </c>
      <c r="O702">
        <v>0</v>
      </c>
      <c r="P702">
        <v>0</v>
      </c>
      <c r="Q702">
        <v>0</v>
      </c>
      <c r="R702">
        <v>0</v>
      </c>
      <c r="S702">
        <v>0</v>
      </c>
      <c r="T702">
        <v>0</v>
      </c>
      <c r="U702">
        <v>0</v>
      </c>
      <c r="V702">
        <v>34</v>
      </c>
      <c r="W702">
        <v>238</v>
      </c>
      <c r="X702">
        <v>0</v>
      </c>
      <c r="Z702">
        <v>0</v>
      </c>
      <c r="AA702">
        <v>0</v>
      </c>
      <c r="AB702">
        <v>0</v>
      </c>
      <c r="AC702">
        <v>0</v>
      </c>
      <c r="AD702" t="s">
        <v>1544</v>
      </c>
    </row>
    <row r="703" spans="1:30" x14ac:dyDescent="0.25">
      <c r="H703" t="s">
        <v>1545</v>
      </c>
    </row>
    <row r="704" spans="1:30" x14ac:dyDescent="0.25">
      <c r="A704">
        <v>349</v>
      </c>
      <c r="B704">
        <v>6022</v>
      </c>
      <c r="C704" t="s">
        <v>1546</v>
      </c>
      <c r="D704" t="s">
        <v>21</v>
      </c>
      <c r="E704" t="s">
        <v>38</v>
      </c>
      <c r="F704" t="s">
        <v>1547</v>
      </c>
      <c r="G704" t="str">
        <f>"00371074"</f>
        <v>00371074</v>
      </c>
      <c r="H704">
        <v>660</v>
      </c>
      <c r="I704">
        <v>0</v>
      </c>
      <c r="J704">
        <v>0</v>
      </c>
      <c r="K704">
        <v>0</v>
      </c>
      <c r="L704">
        <v>0</v>
      </c>
      <c r="M704">
        <v>0</v>
      </c>
      <c r="N704">
        <v>0</v>
      </c>
      <c r="O704">
        <v>0</v>
      </c>
      <c r="P704">
        <v>0</v>
      </c>
      <c r="Q704">
        <v>0</v>
      </c>
      <c r="R704">
        <v>0</v>
      </c>
      <c r="S704">
        <v>0</v>
      </c>
      <c r="T704">
        <v>0</v>
      </c>
      <c r="U704">
        <v>0</v>
      </c>
      <c r="V704">
        <v>50</v>
      </c>
      <c r="W704">
        <v>350</v>
      </c>
      <c r="X704">
        <v>0</v>
      </c>
      <c r="Z704">
        <v>1</v>
      </c>
      <c r="AA704">
        <v>0</v>
      </c>
      <c r="AB704">
        <v>0</v>
      </c>
      <c r="AC704">
        <v>0</v>
      </c>
      <c r="AD704">
        <v>1010</v>
      </c>
    </row>
    <row r="705" spans="1:30" x14ac:dyDescent="0.25">
      <c r="H705" t="s">
        <v>1548</v>
      </c>
    </row>
    <row r="706" spans="1:30" x14ac:dyDescent="0.25">
      <c r="A706">
        <v>350</v>
      </c>
      <c r="B706">
        <v>4827</v>
      </c>
      <c r="C706" t="s">
        <v>1549</v>
      </c>
      <c r="D706" t="s">
        <v>1550</v>
      </c>
      <c r="E706" t="s">
        <v>1551</v>
      </c>
      <c r="F706" t="s">
        <v>1552</v>
      </c>
      <c r="G706" t="str">
        <f>"00368966"</f>
        <v>00368966</v>
      </c>
      <c r="H706" t="s">
        <v>755</v>
      </c>
      <c r="I706">
        <v>0</v>
      </c>
      <c r="J706">
        <v>0</v>
      </c>
      <c r="K706">
        <v>0</v>
      </c>
      <c r="L706">
        <v>0</v>
      </c>
      <c r="M706">
        <v>0</v>
      </c>
      <c r="N706">
        <v>0</v>
      </c>
      <c r="O706">
        <v>0</v>
      </c>
      <c r="P706">
        <v>0</v>
      </c>
      <c r="Q706">
        <v>0</v>
      </c>
      <c r="R706">
        <v>0</v>
      </c>
      <c r="S706">
        <v>0</v>
      </c>
      <c r="T706">
        <v>0</v>
      </c>
      <c r="U706">
        <v>0</v>
      </c>
      <c r="V706">
        <v>6</v>
      </c>
      <c r="W706">
        <v>42</v>
      </c>
      <c r="X706">
        <v>0</v>
      </c>
      <c r="Z706">
        <v>2</v>
      </c>
      <c r="AA706">
        <v>0</v>
      </c>
      <c r="AB706">
        <v>17</v>
      </c>
      <c r="AC706">
        <v>289</v>
      </c>
      <c r="AD706" t="s">
        <v>1553</v>
      </c>
    </row>
    <row r="707" spans="1:30" x14ac:dyDescent="0.25">
      <c r="H707" t="s">
        <v>1554</v>
      </c>
    </row>
    <row r="708" spans="1:30" x14ac:dyDescent="0.25">
      <c r="A708">
        <v>351</v>
      </c>
      <c r="B708">
        <v>2522</v>
      </c>
      <c r="C708" t="s">
        <v>1555</v>
      </c>
      <c r="D708" t="s">
        <v>535</v>
      </c>
      <c r="E708" t="s">
        <v>15</v>
      </c>
      <c r="F708" t="s">
        <v>1556</v>
      </c>
      <c r="G708" t="str">
        <f>"00109074"</f>
        <v>00109074</v>
      </c>
      <c r="H708">
        <v>748</v>
      </c>
      <c r="I708">
        <v>0</v>
      </c>
      <c r="J708">
        <v>0</v>
      </c>
      <c r="K708">
        <v>0</v>
      </c>
      <c r="L708">
        <v>0</v>
      </c>
      <c r="M708">
        <v>0</v>
      </c>
      <c r="N708">
        <v>0</v>
      </c>
      <c r="O708">
        <v>0</v>
      </c>
      <c r="P708">
        <v>0</v>
      </c>
      <c r="Q708">
        <v>0</v>
      </c>
      <c r="R708">
        <v>0</v>
      </c>
      <c r="S708">
        <v>0</v>
      </c>
      <c r="T708">
        <v>0</v>
      </c>
      <c r="U708">
        <v>0</v>
      </c>
      <c r="V708">
        <v>37</v>
      </c>
      <c r="W708">
        <v>259</v>
      </c>
      <c r="X708">
        <v>0</v>
      </c>
      <c r="Z708">
        <v>0</v>
      </c>
      <c r="AA708">
        <v>0</v>
      </c>
      <c r="AB708">
        <v>0</v>
      </c>
      <c r="AC708">
        <v>0</v>
      </c>
      <c r="AD708">
        <v>1007</v>
      </c>
    </row>
    <row r="709" spans="1:30" x14ac:dyDescent="0.25">
      <c r="H709" t="s">
        <v>1557</v>
      </c>
    </row>
    <row r="710" spans="1:30" x14ac:dyDescent="0.25">
      <c r="A710">
        <v>352</v>
      </c>
      <c r="B710">
        <v>1742</v>
      </c>
      <c r="C710" t="s">
        <v>1558</v>
      </c>
      <c r="D710" t="s">
        <v>28</v>
      </c>
      <c r="E710" t="s">
        <v>1559</v>
      </c>
      <c r="F710" t="s">
        <v>1560</v>
      </c>
      <c r="G710" t="str">
        <f>"00264669"</f>
        <v>00264669</v>
      </c>
      <c r="H710" t="s">
        <v>248</v>
      </c>
      <c r="I710">
        <v>0</v>
      </c>
      <c r="J710">
        <v>0</v>
      </c>
      <c r="K710">
        <v>0</v>
      </c>
      <c r="L710">
        <v>0</v>
      </c>
      <c r="M710">
        <v>0</v>
      </c>
      <c r="N710">
        <v>0</v>
      </c>
      <c r="O710">
        <v>0</v>
      </c>
      <c r="P710">
        <v>0</v>
      </c>
      <c r="Q710">
        <v>0</v>
      </c>
      <c r="R710">
        <v>0</v>
      </c>
      <c r="S710">
        <v>0</v>
      </c>
      <c r="T710">
        <v>0</v>
      </c>
      <c r="U710">
        <v>0</v>
      </c>
      <c r="V710">
        <v>48</v>
      </c>
      <c r="W710">
        <v>336</v>
      </c>
      <c r="X710">
        <v>0</v>
      </c>
      <c r="Z710">
        <v>0</v>
      </c>
      <c r="AA710">
        <v>0</v>
      </c>
      <c r="AB710">
        <v>0</v>
      </c>
      <c r="AC710">
        <v>0</v>
      </c>
      <c r="AD710" t="s">
        <v>1561</v>
      </c>
    </row>
    <row r="711" spans="1:30" x14ac:dyDescent="0.25">
      <c r="H711" t="s">
        <v>1562</v>
      </c>
    </row>
    <row r="712" spans="1:30" x14ac:dyDescent="0.25">
      <c r="A712">
        <v>353</v>
      </c>
      <c r="B712">
        <v>3569</v>
      </c>
      <c r="C712" t="s">
        <v>1563</v>
      </c>
      <c r="D712" t="s">
        <v>14</v>
      </c>
      <c r="E712" t="s">
        <v>32</v>
      </c>
      <c r="F712" t="s">
        <v>1564</v>
      </c>
      <c r="G712" t="str">
        <f>"00038047"</f>
        <v>00038047</v>
      </c>
      <c r="H712" t="s">
        <v>294</v>
      </c>
      <c r="I712">
        <v>0</v>
      </c>
      <c r="J712">
        <v>0</v>
      </c>
      <c r="K712">
        <v>0</v>
      </c>
      <c r="L712">
        <v>200</v>
      </c>
      <c r="M712">
        <v>0</v>
      </c>
      <c r="N712">
        <v>50</v>
      </c>
      <c r="O712">
        <v>0</v>
      </c>
      <c r="P712">
        <v>0</v>
      </c>
      <c r="Q712">
        <v>0</v>
      </c>
      <c r="R712">
        <v>0</v>
      </c>
      <c r="S712">
        <v>0</v>
      </c>
      <c r="T712">
        <v>0</v>
      </c>
      <c r="U712">
        <v>0</v>
      </c>
      <c r="V712">
        <v>8</v>
      </c>
      <c r="W712">
        <v>56</v>
      </c>
      <c r="X712">
        <v>0</v>
      </c>
      <c r="Z712">
        <v>0</v>
      </c>
      <c r="AA712">
        <v>0</v>
      </c>
      <c r="AB712">
        <v>0</v>
      </c>
      <c r="AC712">
        <v>0</v>
      </c>
      <c r="AD712" t="s">
        <v>1565</v>
      </c>
    </row>
    <row r="713" spans="1:30" x14ac:dyDescent="0.25">
      <c r="H713" t="s">
        <v>1566</v>
      </c>
    </row>
    <row r="714" spans="1:30" x14ac:dyDescent="0.25">
      <c r="A714">
        <v>354</v>
      </c>
      <c r="B714">
        <v>2393</v>
      </c>
      <c r="C714" t="s">
        <v>1567</v>
      </c>
      <c r="D714" t="s">
        <v>142</v>
      </c>
      <c r="E714" t="s">
        <v>28</v>
      </c>
      <c r="F714" t="s">
        <v>1568</v>
      </c>
      <c r="G714" t="str">
        <f>"201406017326"</f>
        <v>201406017326</v>
      </c>
      <c r="H714" t="s">
        <v>1569</v>
      </c>
      <c r="I714">
        <v>0</v>
      </c>
      <c r="J714">
        <v>0</v>
      </c>
      <c r="K714">
        <v>0</v>
      </c>
      <c r="L714">
        <v>0</v>
      </c>
      <c r="M714">
        <v>0</v>
      </c>
      <c r="N714">
        <v>30</v>
      </c>
      <c r="O714">
        <v>0</v>
      </c>
      <c r="P714">
        <v>0</v>
      </c>
      <c r="Q714">
        <v>0</v>
      </c>
      <c r="R714">
        <v>0</v>
      </c>
      <c r="S714">
        <v>0</v>
      </c>
      <c r="T714">
        <v>0</v>
      </c>
      <c r="U714">
        <v>0</v>
      </c>
      <c r="V714">
        <v>28</v>
      </c>
      <c r="W714">
        <v>196</v>
      </c>
      <c r="X714">
        <v>0</v>
      </c>
      <c r="Z714">
        <v>0</v>
      </c>
      <c r="AA714">
        <v>0</v>
      </c>
      <c r="AB714">
        <v>0</v>
      </c>
      <c r="AC714">
        <v>0</v>
      </c>
      <c r="AD714" t="s">
        <v>1570</v>
      </c>
    </row>
    <row r="715" spans="1:30" x14ac:dyDescent="0.25">
      <c r="H715" t="s">
        <v>1571</v>
      </c>
    </row>
    <row r="716" spans="1:30" x14ac:dyDescent="0.25">
      <c r="A716">
        <v>355</v>
      </c>
      <c r="B716">
        <v>300</v>
      </c>
      <c r="C716" t="s">
        <v>1572</v>
      </c>
      <c r="D716" t="s">
        <v>165</v>
      </c>
      <c r="E716" t="s">
        <v>70</v>
      </c>
      <c r="F716" t="s">
        <v>1573</v>
      </c>
      <c r="G716" t="str">
        <f>"00300327"</f>
        <v>00300327</v>
      </c>
      <c r="H716" t="s">
        <v>1574</v>
      </c>
      <c r="I716">
        <v>0</v>
      </c>
      <c r="J716">
        <v>0</v>
      </c>
      <c r="K716">
        <v>0</v>
      </c>
      <c r="L716">
        <v>0</v>
      </c>
      <c r="M716">
        <v>0</v>
      </c>
      <c r="N716">
        <v>30</v>
      </c>
      <c r="O716">
        <v>0</v>
      </c>
      <c r="P716">
        <v>0</v>
      </c>
      <c r="Q716">
        <v>0</v>
      </c>
      <c r="R716">
        <v>0</v>
      </c>
      <c r="S716">
        <v>0</v>
      </c>
      <c r="T716">
        <v>0</v>
      </c>
      <c r="U716">
        <v>0</v>
      </c>
      <c r="V716">
        <v>0</v>
      </c>
      <c r="W716">
        <v>0</v>
      </c>
      <c r="X716">
        <v>0</v>
      </c>
      <c r="Z716">
        <v>2</v>
      </c>
      <c r="AA716">
        <v>0</v>
      </c>
      <c r="AB716">
        <v>0</v>
      </c>
      <c r="AC716">
        <v>0</v>
      </c>
      <c r="AD716" t="s">
        <v>1575</v>
      </c>
    </row>
    <row r="717" spans="1:30" x14ac:dyDescent="0.25">
      <c r="H717" t="s">
        <v>1576</v>
      </c>
    </row>
    <row r="718" spans="1:30" x14ac:dyDescent="0.25">
      <c r="A718">
        <v>356</v>
      </c>
      <c r="B718">
        <v>5776</v>
      </c>
      <c r="C718" t="s">
        <v>1577</v>
      </c>
      <c r="D718" t="s">
        <v>194</v>
      </c>
      <c r="E718" t="s">
        <v>21</v>
      </c>
      <c r="F718" t="s">
        <v>1578</v>
      </c>
      <c r="G718" t="str">
        <f>"00193733"</f>
        <v>00193733</v>
      </c>
      <c r="H718">
        <v>715</v>
      </c>
      <c r="I718">
        <v>0</v>
      </c>
      <c r="J718">
        <v>0</v>
      </c>
      <c r="K718">
        <v>0</v>
      </c>
      <c r="L718">
        <v>0</v>
      </c>
      <c r="M718">
        <v>0</v>
      </c>
      <c r="N718">
        <v>30</v>
      </c>
      <c r="O718">
        <v>0</v>
      </c>
      <c r="P718">
        <v>0</v>
      </c>
      <c r="Q718">
        <v>0</v>
      </c>
      <c r="R718">
        <v>0</v>
      </c>
      <c r="S718">
        <v>0</v>
      </c>
      <c r="T718">
        <v>0</v>
      </c>
      <c r="U718">
        <v>0</v>
      </c>
      <c r="V718">
        <v>24</v>
      </c>
      <c r="W718">
        <v>168</v>
      </c>
      <c r="X718">
        <v>0</v>
      </c>
      <c r="Z718">
        <v>0</v>
      </c>
      <c r="AA718">
        <v>0</v>
      </c>
      <c r="AB718">
        <v>5</v>
      </c>
      <c r="AC718">
        <v>85</v>
      </c>
      <c r="AD718">
        <v>998</v>
      </c>
    </row>
    <row r="719" spans="1:30" x14ac:dyDescent="0.25">
      <c r="H719" t="s">
        <v>1579</v>
      </c>
    </row>
    <row r="720" spans="1:30" x14ac:dyDescent="0.25">
      <c r="A720">
        <v>357</v>
      </c>
      <c r="B720">
        <v>3014</v>
      </c>
      <c r="C720" t="s">
        <v>1580</v>
      </c>
      <c r="D720" t="s">
        <v>107</v>
      </c>
      <c r="E720" t="s">
        <v>28</v>
      </c>
      <c r="F720" t="s">
        <v>1581</v>
      </c>
      <c r="G720" t="str">
        <f>"00363294"</f>
        <v>00363294</v>
      </c>
      <c r="H720" t="s">
        <v>1483</v>
      </c>
      <c r="I720">
        <v>150</v>
      </c>
      <c r="J720">
        <v>0</v>
      </c>
      <c r="K720">
        <v>0</v>
      </c>
      <c r="L720">
        <v>0</v>
      </c>
      <c r="M720">
        <v>0</v>
      </c>
      <c r="N720">
        <v>70</v>
      </c>
      <c r="O720">
        <v>0</v>
      </c>
      <c r="P720">
        <v>0</v>
      </c>
      <c r="Q720">
        <v>0</v>
      </c>
      <c r="R720">
        <v>0</v>
      </c>
      <c r="S720">
        <v>0</v>
      </c>
      <c r="T720">
        <v>0</v>
      </c>
      <c r="U720">
        <v>0</v>
      </c>
      <c r="V720">
        <v>6</v>
      </c>
      <c r="W720">
        <v>42</v>
      </c>
      <c r="X720">
        <v>0</v>
      </c>
      <c r="Z720">
        <v>0</v>
      </c>
      <c r="AA720">
        <v>0</v>
      </c>
      <c r="AB720">
        <v>0</v>
      </c>
      <c r="AC720">
        <v>0</v>
      </c>
      <c r="AD720" t="s">
        <v>1582</v>
      </c>
    </row>
    <row r="721" spans="1:30" x14ac:dyDescent="0.25">
      <c r="H721" t="s">
        <v>1583</v>
      </c>
    </row>
    <row r="722" spans="1:30" x14ac:dyDescent="0.25">
      <c r="A722">
        <v>358</v>
      </c>
      <c r="B722">
        <v>176</v>
      </c>
      <c r="C722" t="s">
        <v>1584</v>
      </c>
      <c r="D722" t="s">
        <v>32</v>
      </c>
      <c r="E722" t="s">
        <v>384</v>
      </c>
      <c r="F722" t="s">
        <v>1585</v>
      </c>
      <c r="G722" t="str">
        <f>"00251487"</f>
        <v>00251487</v>
      </c>
      <c r="H722" t="s">
        <v>248</v>
      </c>
      <c r="I722">
        <v>0</v>
      </c>
      <c r="J722">
        <v>0</v>
      </c>
      <c r="K722">
        <v>0</v>
      </c>
      <c r="L722">
        <v>0</v>
      </c>
      <c r="M722">
        <v>0</v>
      </c>
      <c r="N722">
        <v>30</v>
      </c>
      <c r="O722">
        <v>0</v>
      </c>
      <c r="P722">
        <v>0</v>
      </c>
      <c r="Q722">
        <v>0</v>
      </c>
      <c r="R722">
        <v>0</v>
      </c>
      <c r="S722">
        <v>0</v>
      </c>
      <c r="T722">
        <v>0</v>
      </c>
      <c r="U722">
        <v>0</v>
      </c>
      <c r="V722">
        <v>43</v>
      </c>
      <c r="W722">
        <v>301</v>
      </c>
      <c r="X722">
        <v>0</v>
      </c>
      <c r="Z722">
        <v>0</v>
      </c>
      <c r="AA722">
        <v>0</v>
      </c>
      <c r="AB722">
        <v>0</v>
      </c>
      <c r="AC722">
        <v>0</v>
      </c>
      <c r="AD722" t="s">
        <v>1586</v>
      </c>
    </row>
    <row r="723" spans="1:30" x14ac:dyDescent="0.25">
      <c r="H723" t="s">
        <v>1587</v>
      </c>
    </row>
    <row r="724" spans="1:30" x14ac:dyDescent="0.25">
      <c r="A724">
        <v>359</v>
      </c>
      <c r="B724">
        <v>5659</v>
      </c>
      <c r="C724" t="s">
        <v>1588</v>
      </c>
      <c r="D724" t="s">
        <v>1589</v>
      </c>
      <c r="E724" t="s">
        <v>569</v>
      </c>
      <c r="F724" t="s">
        <v>1590</v>
      </c>
      <c r="G724" t="str">
        <f>"00144300"</f>
        <v>00144300</v>
      </c>
      <c r="H724" t="s">
        <v>1275</v>
      </c>
      <c r="I724">
        <v>0</v>
      </c>
      <c r="J724">
        <v>0</v>
      </c>
      <c r="K724">
        <v>0</v>
      </c>
      <c r="L724">
        <v>0</v>
      </c>
      <c r="M724">
        <v>0</v>
      </c>
      <c r="N724">
        <v>30</v>
      </c>
      <c r="O724">
        <v>0</v>
      </c>
      <c r="P724">
        <v>0</v>
      </c>
      <c r="Q724">
        <v>0</v>
      </c>
      <c r="R724">
        <v>0</v>
      </c>
      <c r="S724">
        <v>0</v>
      </c>
      <c r="T724">
        <v>0</v>
      </c>
      <c r="U724">
        <v>0</v>
      </c>
      <c r="V724">
        <v>40</v>
      </c>
      <c r="W724">
        <v>280</v>
      </c>
      <c r="X724">
        <v>0</v>
      </c>
      <c r="Z724">
        <v>0</v>
      </c>
      <c r="AA724">
        <v>0</v>
      </c>
      <c r="AB724">
        <v>0</v>
      </c>
      <c r="AC724">
        <v>0</v>
      </c>
      <c r="AD724" t="s">
        <v>1591</v>
      </c>
    </row>
    <row r="725" spans="1:30" x14ac:dyDescent="0.25">
      <c r="H725" t="s">
        <v>1592</v>
      </c>
    </row>
    <row r="726" spans="1:30" x14ac:dyDescent="0.25">
      <c r="A726">
        <v>360</v>
      </c>
      <c r="B726">
        <v>4704</v>
      </c>
      <c r="C726" t="s">
        <v>1593</v>
      </c>
      <c r="D726" t="s">
        <v>28</v>
      </c>
      <c r="E726" t="s">
        <v>107</v>
      </c>
      <c r="F726" t="s">
        <v>1594</v>
      </c>
      <c r="G726" t="str">
        <f>"00347632"</f>
        <v>00347632</v>
      </c>
      <c r="H726" t="s">
        <v>1595</v>
      </c>
      <c r="I726">
        <v>0</v>
      </c>
      <c r="J726">
        <v>0</v>
      </c>
      <c r="K726">
        <v>0</v>
      </c>
      <c r="L726">
        <v>0</v>
      </c>
      <c r="M726">
        <v>0</v>
      </c>
      <c r="N726">
        <v>0</v>
      </c>
      <c r="O726">
        <v>0</v>
      </c>
      <c r="P726">
        <v>0</v>
      </c>
      <c r="Q726">
        <v>0</v>
      </c>
      <c r="R726">
        <v>0</v>
      </c>
      <c r="S726">
        <v>0</v>
      </c>
      <c r="T726">
        <v>0</v>
      </c>
      <c r="U726">
        <v>0</v>
      </c>
      <c r="V726">
        <v>31</v>
      </c>
      <c r="W726">
        <v>217</v>
      </c>
      <c r="X726">
        <v>0</v>
      </c>
      <c r="Z726">
        <v>0</v>
      </c>
      <c r="AA726">
        <v>0</v>
      </c>
      <c r="AB726">
        <v>0</v>
      </c>
      <c r="AC726">
        <v>0</v>
      </c>
      <c r="AD726" t="s">
        <v>1596</v>
      </c>
    </row>
    <row r="727" spans="1:30" x14ac:dyDescent="0.25">
      <c r="H727" t="s">
        <v>1597</v>
      </c>
    </row>
    <row r="728" spans="1:30" x14ac:dyDescent="0.25">
      <c r="A728">
        <v>361</v>
      </c>
      <c r="B728">
        <v>387</v>
      </c>
      <c r="C728" t="s">
        <v>1598</v>
      </c>
      <c r="D728" t="s">
        <v>83</v>
      </c>
      <c r="E728" t="s">
        <v>15</v>
      </c>
      <c r="F728" t="s">
        <v>1599</v>
      </c>
      <c r="G728" t="str">
        <f>"00271537"</f>
        <v>00271537</v>
      </c>
      <c r="H728" t="s">
        <v>911</v>
      </c>
      <c r="I728">
        <v>0</v>
      </c>
      <c r="J728">
        <v>0</v>
      </c>
      <c r="K728">
        <v>0</v>
      </c>
      <c r="L728">
        <v>200</v>
      </c>
      <c r="M728">
        <v>0</v>
      </c>
      <c r="N728">
        <v>30</v>
      </c>
      <c r="O728">
        <v>0</v>
      </c>
      <c r="P728">
        <v>0</v>
      </c>
      <c r="Q728">
        <v>0</v>
      </c>
      <c r="R728">
        <v>0</v>
      </c>
      <c r="S728">
        <v>0</v>
      </c>
      <c r="T728">
        <v>0</v>
      </c>
      <c r="U728">
        <v>0</v>
      </c>
      <c r="V728">
        <v>8</v>
      </c>
      <c r="W728">
        <v>56</v>
      </c>
      <c r="X728">
        <v>0</v>
      </c>
      <c r="Z728">
        <v>0</v>
      </c>
      <c r="AA728">
        <v>0</v>
      </c>
      <c r="AB728">
        <v>0</v>
      </c>
      <c r="AC728">
        <v>0</v>
      </c>
      <c r="AD728" t="s">
        <v>1600</v>
      </c>
    </row>
    <row r="729" spans="1:30" x14ac:dyDescent="0.25">
      <c r="H729" t="s">
        <v>1601</v>
      </c>
    </row>
    <row r="730" spans="1:30" x14ac:dyDescent="0.25">
      <c r="A730">
        <v>362</v>
      </c>
      <c r="B730">
        <v>2583</v>
      </c>
      <c r="C730" t="s">
        <v>1602</v>
      </c>
      <c r="D730" t="s">
        <v>64</v>
      </c>
      <c r="E730" t="s">
        <v>21</v>
      </c>
      <c r="F730" t="s">
        <v>1603</v>
      </c>
      <c r="G730" t="str">
        <f>"00293248"</f>
        <v>00293248</v>
      </c>
      <c r="H730" t="s">
        <v>799</v>
      </c>
      <c r="I730">
        <v>0</v>
      </c>
      <c r="J730">
        <v>0</v>
      </c>
      <c r="K730">
        <v>0</v>
      </c>
      <c r="L730">
        <v>0</v>
      </c>
      <c r="M730">
        <v>0</v>
      </c>
      <c r="N730">
        <v>30</v>
      </c>
      <c r="O730">
        <v>0</v>
      </c>
      <c r="P730">
        <v>0</v>
      </c>
      <c r="Q730">
        <v>0</v>
      </c>
      <c r="R730">
        <v>0</v>
      </c>
      <c r="S730">
        <v>0</v>
      </c>
      <c r="T730">
        <v>0</v>
      </c>
      <c r="U730">
        <v>0</v>
      </c>
      <c r="V730">
        <v>13</v>
      </c>
      <c r="W730">
        <v>91</v>
      </c>
      <c r="X730">
        <v>0</v>
      </c>
      <c r="Z730">
        <v>0</v>
      </c>
      <c r="AA730">
        <v>0</v>
      </c>
      <c r="AB730">
        <v>0</v>
      </c>
      <c r="AC730">
        <v>0</v>
      </c>
      <c r="AD730" t="s">
        <v>1604</v>
      </c>
    </row>
    <row r="731" spans="1:30" x14ac:dyDescent="0.25">
      <c r="H731">
        <v>1266</v>
      </c>
    </row>
    <row r="732" spans="1:30" x14ac:dyDescent="0.25">
      <c r="A732">
        <v>363</v>
      </c>
      <c r="B732">
        <v>3493</v>
      </c>
      <c r="C732" t="s">
        <v>1605</v>
      </c>
      <c r="D732" t="s">
        <v>1606</v>
      </c>
      <c r="E732" t="s">
        <v>1607</v>
      </c>
      <c r="F732" t="s">
        <v>1608</v>
      </c>
      <c r="G732" t="str">
        <f>"00345610"</f>
        <v>00345610</v>
      </c>
      <c r="H732">
        <v>748</v>
      </c>
      <c r="I732">
        <v>150</v>
      </c>
      <c r="J732">
        <v>0</v>
      </c>
      <c r="K732">
        <v>0</v>
      </c>
      <c r="L732">
        <v>0</v>
      </c>
      <c r="M732">
        <v>0</v>
      </c>
      <c r="N732">
        <v>50</v>
      </c>
      <c r="O732">
        <v>0</v>
      </c>
      <c r="P732">
        <v>0</v>
      </c>
      <c r="Q732">
        <v>0</v>
      </c>
      <c r="R732">
        <v>0</v>
      </c>
      <c r="S732">
        <v>0</v>
      </c>
      <c r="T732">
        <v>0</v>
      </c>
      <c r="U732">
        <v>0</v>
      </c>
      <c r="V732">
        <v>6</v>
      </c>
      <c r="W732">
        <v>42</v>
      </c>
      <c r="X732">
        <v>0</v>
      </c>
      <c r="Z732">
        <v>1</v>
      </c>
      <c r="AA732">
        <v>0</v>
      </c>
      <c r="AB732">
        <v>0</v>
      </c>
      <c r="AC732">
        <v>0</v>
      </c>
      <c r="AD732">
        <v>990</v>
      </c>
    </row>
    <row r="733" spans="1:30" x14ac:dyDescent="0.25">
      <c r="H733">
        <v>1266</v>
      </c>
    </row>
    <row r="734" spans="1:30" x14ac:dyDescent="0.25">
      <c r="A734">
        <v>364</v>
      </c>
      <c r="B734">
        <v>4525</v>
      </c>
      <c r="C734" t="s">
        <v>1609</v>
      </c>
      <c r="D734" t="s">
        <v>160</v>
      </c>
      <c r="E734" t="s">
        <v>812</v>
      </c>
      <c r="F734" t="s">
        <v>1610</v>
      </c>
      <c r="G734" t="str">
        <f>"00325839"</f>
        <v>00325839</v>
      </c>
      <c r="H734" t="s">
        <v>323</v>
      </c>
      <c r="I734">
        <v>0</v>
      </c>
      <c r="J734">
        <v>0</v>
      </c>
      <c r="K734">
        <v>0</v>
      </c>
      <c r="L734">
        <v>0</v>
      </c>
      <c r="M734">
        <v>0</v>
      </c>
      <c r="N734">
        <v>30</v>
      </c>
      <c r="O734">
        <v>0</v>
      </c>
      <c r="P734">
        <v>0</v>
      </c>
      <c r="Q734">
        <v>0</v>
      </c>
      <c r="R734">
        <v>0</v>
      </c>
      <c r="S734">
        <v>0</v>
      </c>
      <c r="T734">
        <v>0</v>
      </c>
      <c r="U734">
        <v>0</v>
      </c>
      <c r="V734">
        <v>37</v>
      </c>
      <c r="W734">
        <v>259</v>
      </c>
      <c r="X734">
        <v>0</v>
      </c>
      <c r="Z734">
        <v>0</v>
      </c>
      <c r="AA734">
        <v>0</v>
      </c>
      <c r="AB734">
        <v>0</v>
      </c>
      <c r="AC734">
        <v>0</v>
      </c>
      <c r="AD734" t="s">
        <v>1611</v>
      </c>
    </row>
    <row r="735" spans="1:30" x14ac:dyDescent="0.25">
      <c r="H735" t="s">
        <v>1612</v>
      </c>
    </row>
    <row r="736" spans="1:30" x14ac:dyDescent="0.25">
      <c r="A736">
        <v>365</v>
      </c>
      <c r="B736">
        <v>3120</v>
      </c>
      <c r="C736" t="s">
        <v>107</v>
      </c>
      <c r="D736" t="s">
        <v>1613</v>
      </c>
      <c r="E736" t="s">
        <v>384</v>
      </c>
      <c r="F736" t="s">
        <v>1614</v>
      </c>
      <c r="G736" t="str">
        <f>"00363891"</f>
        <v>00363891</v>
      </c>
      <c r="H736" t="s">
        <v>1615</v>
      </c>
      <c r="I736">
        <v>0</v>
      </c>
      <c r="J736">
        <v>0</v>
      </c>
      <c r="K736">
        <v>0</v>
      </c>
      <c r="L736">
        <v>0</v>
      </c>
      <c r="M736">
        <v>0</v>
      </c>
      <c r="N736">
        <v>50</v>
      </c>
      <c r="O736">
        <v>30</v>
      </c>
      <c r="P736">
        <v>0</v>
      </c>
      <c r="Q736">
        <v>0</v>
      </c>
      <c r="R736">
        <v>0</v>
      </c>
      <c r="S736">
        <v>0</v>
      </c>
      <c r="T736">
        <v>0</v>
      </c>
      <c r="U736">
        <v>0</v>
      </c>
      <c r="V736">
        <v>30</v>
      </c>
      <c r="W736">
        <v>210</v>
      </c>
      <c r="X736">
        <v>0</v>
      </c>
      <c r="Z736">
        <v>0</v>
      </c>
      <c r="AA736">
        <v>0</v>
      </c>
      <c r="AB736">
        <v>3</v>
      </c>
      <c r="AC736">
        <v>51</v>
      </c>
      <c r="AD736" t="s">
        <v>1616</v>
      </c>
    </row>
    <row r="737" spans="1:30" x14ac:dyDescent="0.25">
      <c r="H737" t="s">
        <v>1617</v>
      </c>
    </row>
    <row r="738" spans="1:30" x14ac:dyDescent="0.25">
      <c r="A738">
        <v>366</v>
      </c>
      <c r="B738">
        <v>5661</v>
      </c>
      <c r="C738" t="s">
        <v>1618</v>
      </c>
      <c r="D738" t="s">
        <v>853</v>
      </c>
      <c r="E738" t="s">
        <v>442</v>
      </c>
      <c r="F738" t="s">
        <v>1619</v>
      </c>
      <c r="G738" t="str">
        <f>"00008142"</f>
        <v>00008142</v>
      </c>
      <c r="H738" t="s">
        <v>1483</v>
      </c>
      <c r="I738">
        <v>0</v>
      </c>
      <c r="J738">
        <v>0</v>
      </c>
      <c r="K738">
        <v>0</v>
      </c>
      <c r="L738">
        <v>0</v>
      </c>
      <c r="M738">
        <v>0</v>
      </c>
      <c r="N738">
        <v>0</v>
      </c>
      <c r="O738">
        <v>0</v>
      </c>
      <c r="P738">
        <v>0</v>
      </c>
      <c r="Q738">
        <v>0</v>
      </c>
      <c r="R738">
        <v>0</v>
      </c>
      <c r="S738">
        <v>0</v>
      </c>
      <c r="T738">
        <v>0</v>
      </c>
      <c r="U738">
        <v>0</v>
      </c>
      <c r="V738">
        <v>28</v>
      </c>
      <c r="W738">
        <v>196</v>
      </c>
      <c r="X738">
        <v>0</v>
      </c>
      <c r="Z738">
        <v>0</v>
      </c>
      <c r="AA738">
        <v>0</v>
      </c>
      <c r="AB738">
        <v>3</v>
      </c>
      <c r="AC738">
        <v>51</v>
      </c>
      <c r="AD738" t="s">
        <v>1620</v>
      </c>
    </row>
    <row r="739" spans="1:30" x14ac:dyDescent="0.25">
      <c r="H739" t="s">
        <v>207</v>
      </c>
    </row>
    <row r="740" spans="1:30" x14ac:dyDescent="0.25">
      <c r="A740">
        <v>367</v>
      </c>
      <c r="B740">
        <v>5639</v>
      </c>
      <c r="C740" t="s">
        <v>656</v>
      </c>
      <c r="D740" t="s">
        <v>126</v>
      </c>
      <c r="E740" t="s">
        <v>14</v>
      </c>
      <c r="F740" t="s">
        <v>1621</v>
      </c>
      <c r="G740" t="str">
        <f>"00363720"</f>
        <v>00363720</v>
      </c>
      <c r="H740" t="s">
        <v>1615</v>
      </c>
      <c r="I740">
        <v>0</v>
      </c>
      <c r="J740">
        <v>0</v>
      </c>
      <c r="K740">
        <v>0</v>
      </c>
      <c r="L740">
        <v>0</v>
      </c>
      <c r="M740">
        <v>0</v>
      </c>
      <c r="N740">
        <v>30</v>
      </c>
      <c r="O740">
        <v>0</v>
      </c>
      <c r="P740">
        <v>0</v>
      </c>
      <c r="Q740">
        <v>0</v>
      </c>
      <c r="R740">
        <v>0</v>
      </c>
      <c r="S740">
        <v>0</v>
      </c>
      <c r="T740">
        <v>0</v>
      </c>
      <c r="U740">
        <v>0</v>
      </c>
      <c r="V740">
        <v>44</v>
      </c>
      <c r="W740">
        <v>308</v>
      </c>
      <c r="X740">
        <v>0</v>
      </c>
      <c r="Z740">
        <v>0</v>
      </c>
      <c r="AA740">
        <v>0</v>
      </c>
      <c r="AB740">
        <v>0</v>
      </c>
      <c r="AC740">
        <v>0</v>
      </c>
      <c r="AD740" t="s">
        <v>1622</v>
      </c>
    </row>
    <row r="741" spans="1:30" x14ac:dyDescent="0.25">
      <c r="H741" t="s">
        <v>134</v>
      </c>
    </row>
    <row r="742" spans="1:30" x14ac:dyDescent="0.25">
      <c r="A742">
        <v>368</v>
      </c>
      <c r="B742">
        <v>5331</v>
      </c>
      <c r="C742" t="s">
        <v>1623</v>
      </c>
      <c r="D742" t="s">
        <v>357</v>
      </c>
      <c r="E742" t="s">
        <v>28</v>
      </c>
      <c r="F742" t="s">
        <v>1624</v>
      </c>
      <c r="G742" t="str">
        <f>"201511036111"</f>
        <v>201511036111</v>
      </c>
      <c r="H742" t="s">
        <v>877</v>
      </c>
      <c r="I742">
        <v>0</v>
      </c>
      <c r="J742">
        <v>0</v>
      </c>
      <c r="K742">
        <v>0</v>
      </c>
      <c r="L742">
        <v>0</v>
      </c>
      <c r="M742">
        <v>0</v>
      </c>
      <c r="N742">
        <v>70</v>
      </c>
      <c r="O742">
        <v>0</v>
      </c>
      <c r="P742">
        <v>0</v>
      </c>
      <c r="Q742">
        <v>0</v>
      </c>
      <c r="R742">
        <v>0</v>
      </c>
      <c r="S742">
        <v>0</v>
      </c>
      <c r="T742">
        <v>0</v>
      </c>
      <c r="U742">
        <v>0</v>
      </c>
      <c r="V742">
        <v>30</v>
      </c>
      <c r="W742">
        <v>210</v>
      </c>
      <c r="X742">
        <v>0</v>
      </c>
      <c r="Z742">
        <v>0</v>
      </c>
      <c r="AA742">
        <v>0</v>
      </c>
      <c r="AB742">
        <v>0</v>
      </c>
      <c r="AC742">
        <v>0</v>
      </c>
      <c r="AD742" t="s">
        <v>1625</v>
      </c>
    </row>
    <row r="743" spans="1:30" x14ac:dyDescent="0.25">
      <c r="H743" t="s">
        <v>1626</v>
      </c>
    </row>
    <row r="744" spans="1:30" x14ac:dyDescent="0.25">
      <c r="A744">
        <v>369</v>
      </c>
      <c r="B744">
        <v>5074</v>
      </c>
      <c r="C744" t="s">
        <v>1627</v>
      </c>
      <c r="D744" t="s">
        <v>1628</v>
      </c>
      <c r="E744" t="s">
        <v>21</v>
      </c>
      <c r="F744" t="s">
        <v>1629</v>
      </c>
      <c r="G744" t="str">
        <f>"00351041"</f>
        <v>00351041</v>
      </c>
      <c r="H744" t="s">
        <v>34</v>
      </c>
      <c r="I744">
        <v>0</v>
      </c>
      <c r="J744">
        <v>0</v>
      </c>
      <c r="K744">
        <v>0</v>
      </c>
      <c r="L744">
        <v>0</v>
      </c>
      <c r="M744">
        <v>0</v>
      </c>
      <c r="N744">
        <v>30</v>
      </c>
      <c r="O744">
        <v>30</v>
      </c>
      <c r="P744">
        <v>0</v>
      </c>
      <c r="Q744">
        <v>0</v>
      </c>
      <c r="R744">
        <v>0</v>
      </c>
      <c r="S744">
        <v>0</v>
      </c>
      <c r="T744">
        <v>0</v>
      </c>
      <c r="U744">
        <v>0</v>
      </c>
      <c r="V744">
        <v>27</v>
      </c>
      <c r="W744">
        <v>189</v>
      </c>
      <c r="X744">
        <v>0</v>
      </c>
      <c r="Z744">
        <v>0</v>
      </c>
      <c r="AA744">
        <v>0</v>
      </c>
      <c r="AB744">
        <v>0</v>
      </c>
      <c r="AC744">
        <v>0</v>
      </c>
      <c r="AD744" t="s">
        <v>1630</v>
      </c>
    </row>
    <row r="745" spans="1:30" x14ac:dyDescent="0.25">
      <c r="H745" t="s">
        <v>1631</v>
      </c>
    </row>
    <row r="746" spans="1:30" x14ac:dyDescent="0.25">
      <c r="A746">
        <v>370</v>
      </c>
      <c r="B746">
        <v>1245</v>
      </c>
      <c r="C746" t="s">
        <v>1632</v>
      </c>
      <c r="D746" t="s">
        <v>450</v>
      </c>
      <c r="E746" t="s">
        <v>21</v>
      </c>
      <c r="F746" t="s">
        <v>1633</v>
      </c>
      <c r="G746" t="str">
        <f>"00186753"</f>
        <v>00186753</v>
      </c>
      <c r="H746" t="s">
        <v>1634</v>
      </c>
      <c r="I746">
        <v>150</v>
      </c>
      <c r="J746">
        <v>0</v>
      </c>
      <c r="K746">
        <v>0</v>
      </c>
      <c r="L746">
        <v>0</v>
      </c>
      <c r="M746">
        <v>0</v>
      </c>
      <c r="N746">
        <v>50</v>
      </c>
      <c r="O746">
        <v>0</v>
      </c>
      <c r="P746">
        <v>0</v>
      </c>
      <c r="Q746">
        <v>0</v>
      </c>
      <c r="R746">
        <v>0</v>
      </c>
      <c r="S746">
        <v>0</v>
      </c>
      <c r="T746">
        <v>0</v>
      </c>
      <c r="U746">
        <v>0</v>
      </c>
      <c r="V746">
        <v>23</v>
      </c>
      <c r="W746">
        <v>161</v>
      </c>
      <c r="X746">
        <v>0</v>
      </c>
      <c r="Z746">
        <v>0</v>
      </c>
      <c r="AA746">
        <v>0</v>
      </c>
      <c r="AB746">
        <v>0</v>
      </c>
      <c r="AC746">
        <v>0</v>
      </c>
      <c r="AD746" t="s">
        <v>1635</v>
      </c>
    </row>
    <row r="747" spans="1:30" x14ac:dyDescent="0.25">
      <c r="H747" t="s">
        <v>1636</v>
      </c>
    </row>
    <row r="748" spans="1:30" x14ac:dyDescent="0.25">
      <c r="A748">
        <v>371</v>
      </c>
      <c r="B748">
        <v>1942</v>
      </c>
      <c r="C748" t="s">
        <v>1637</v>
      </c>
      <c r="D748" t="s">
        <v>547</v>
      </c>
      <c r="E748" t="s">
        <v>32</v>
      </c>
      <c r="F748" t="s">
        <v>1638</v>
      </c>
      <c r="G748" t="str">
        <f>"00322195"</f>
        <v>00322195</v>
      </c>
      <c r="H748" t="s">
        <v>1639</v>
      </c>
      <c r="I748">
        <v>0</v>
      </c>
      <c r="J748">
        <v>0</v>
      </c>
      <c r="K748">
        <v>0</v>
      </c>
      <c r="L748">
        <v>0</v>
      </c>
      <c r="M748">
        <v>0</v>
      </c>
      <c r="N748">
        <v>0</v>
      </c>
      <c r="O748">
        <v>0</v>
      </c>
      <c r="P748">
        <v>0</v>
      </c>
      <c r="Q748">
        <v>0</v>
      </c>
      <c r="R748">
        <v>0</v>
      </c>
      <c r="S748">
        <v>0</v>
      </c>
      <c r="T748">
        <v>0</v>
      </c>
      <c r="U748">
        <v>0</v>
      </c>
      <c r="V748">
        <v>31</v>
      </c>
      <c r="W748">
        <v>217</v>
      </c>
      <c r="X748">
        <v>0</v>
      </c>
      <c r="Z748">
        <v>0</v>
      </c>
      <c r="AA748">
        <v>0</v>
      </c>
      <c r="AB748">
        <v>0</v>
      </c>
      <c r="AC748">
        <v>0</v>
      </c>
      <c r="AD748" t="s">
        <v>1640</v>
      </c>
    </row>
    <row r="749" spans="1:30" x14ac:dyDescent="0.25">
      <c r="H749" t="s">
        <v>1641</v>
      </c>
    </row>
    <row r="750" spans="1:30" x14ac:dyDescent="0.25">
      <c r="A750">
        <v>372</v>
      </c>
      <c r="B750">
        <v>1412</v>
      </c>
      <c r="C750" t="s">
        <v>1642</v>
      </c>
      <c r="D750" t="s">
        <v>1643</v>
      </c>
      <c r="E750" t="s">
        <v>375</v>
      </c>
      <c r="F750" t="s">
        <v>1644</v>
      </c>
      <c r="G750" t="str">
        <f>"00194422"</f>
        <v>00194422</v>
      </c>
      <c r="H750" t="s">
        <v>575</v>
      </c>
      <c r="I750">
        <v>0</v>
      </c>
      <c r="J750">
        <v>0</v>
      </c>
      <c r="K750">
        <v>0</v>
      </c>
      <c r="L750">
        <v>0</v>
      </c>
      <c r="M750">
        <v>0</v>
      </c>
      <c r="N750">
        <v>30</v>
      </c>
      <c r="O750">
        <v>0</v>
      </c>
      <c r="P750">
        <v>0</v>
      </c>
      <c r="Q750">
        <v>0</v>
      </c>
      <c r="R750">
        <v>0</v>
      </c>
      <c r="S750">
        <v>0</v>
      </c>
      <c r="T750">
        <v>0</v>
      </c>
      <c r="U750">
        <v>0</v>
      </c>
      <c r="V750">
        <v>0</v>
      </c>
      <c r="W750">
        <v>0</v>
      </c>
      <c r="X750">
        <v>0</v>
      </c>
      <c r="Z750">
        <v>0</v>
      </c>
      <c r="AA750">
        <v>0</v>
      </c>
      <c r="AB750">
        <v>14</v>
      </c>
      <c r="AC750">
        <v>238</v>
      </c>
      <c r="AD750" t="s">
        <v>1645</v>
      </c>
    </row>
    <row r="751" spans="1:30" x14ac:dyDescent="0.25">
      <c r="H751" t="s">
        <v>1646</v>
      </c>
    </row>
    <row r="752" spans="1:30" x14ac:dyDescent="0.25">
      <c r="A752">
        <v>373</v>
      </c>
      <c r="B752">
        <v>5950</v>
      </c>
      <c r="C752" t="s">
        <v>1647</v>
      </c>
      <c r="D752" t="s">
        <v>1430</v>
      </c>
      <c r="E752" t="s">
        <v>32</v>
      </c>
      <c r="F752" t="s">
        <v>1648</v>
      </c>
      <c r="G752" t="str">
        <f>"201405000972"</f>
        <v>201405000972</v>
      </c>
      <c r="H752">
        <v>847</v>
      </c>
      <c r="I752">
        <v>0</v>
      </c>
      <c r="J752">
        <v>0</v>
      </c>
      <c r="K752">
        <v>0</v>
      </c>
      <c r="L752">
        <v>0</v>
      </c>
      <c r="M752">
        <v>0</v>
      </c>
      <c r="N752">
        <v>70</v>
      </c>
      <c r="O752">
        <v>0</v>
      </c>
      <c r="P752">
        <v>0</v>
      </c>
      <c r="Q752">
        <v>0</v>
      </c>
      <c r="R752">
        <v>0</v>
      </c>
      <c r="S752">
        <v>0</v>
      </c>
      <c r="T752">
        <v>0</v>
      </c>
      <c r="U752">
        <v>0</v>
      </c>
      <c r="V752">
        <v>8</v>
      </c>
      <c r="W752">
        <v>56</v>
      </c>
      <c r="X752">
        <v>0</v>
      </c>
      <c r="Z752">
        <v>0</v>
      </c>
      <c r="AA752">
        <v>0</v>
      </c>
      <c r="AB752">
        <v>0</v>
      </c>
      <c r="AC752">
        <v>0</v>
      </c>
      <c r="AD752">
        <v>973</v>
      </c>
    </row>
    <row r="753" spans="1:30" x14ac:dyDescent="0.25">
      <c r="H753" t="s">
        <v>1649</v>
      </c>
    </row>
    <row r="754" spans="1:30" x14ac:dyDescent="0.25">
      <c r="A754">
        <v>374</v>
      </c>
      <c r="B754">
        <v>5838</v>
      </c>
      <c r="C754" t="s">
        <v>1650</v>
      </c>
      <c r="D754" t="s">
        <v>38</v>
      </c>
      <c r="E754" t="s">
        <v>32</v>
      </c>
      <c r="F754" t="s">
        <v>1651</v>
      </c>
      <c r="G754" t="str">
        <f>"201507000281"</f>
        <v>201507000281</v>
      </c>
      <c r="H754" t="s">
        <v>584</v>
      </c>
      <c r="I754">
        <v>0</v>
      </c>
      <c r="J754">
        <v>0</v>
      </c>
      <c r="K754">
        <v>0</v>
      </c>
      <c r="L754">
        <v>0</v>
      </c>
      <c r="M754">
        <v>0</v>
      </c>
      <c r="N754">
        <v>30</v>
      </c>
      <c r="O754">
        <v>0</v>
      </c>
      <c r="P754">
        <v>0</v>
      </c>
      <c r="Q754">
        <v>0</v>
      </c>
      <c r="R754">
        <v>0</v>
      </c>
      <c r="S754">
        <v>0</v>
      </c>
      <c r="T754">
        <v>0</v>
      </c>
      <c r="U754">
        <v>0</v>
      </c>
      <c r="V754">
        <v>20</v>
      </c>
      <c r="W754">
        <v>140</v>
      </c>
      <c r="X754">
        <v>0</v>
      </c>
      <c r="Z754">
        <v>0</v>
      </c>
      <c r="AA754">
        <v>0</v>
      </c>
      <c r="AB754">
        <v>0</v>
      </c>
      <c r="AC754">
        <v>0</v>
      </c>
      <c r="AD754" t="s">
        <v>1652</v>
      </c>
    </row>
    <row r="755" spans="1:30" x14ac:dyDescent="0.25">
      <c r="H755" t="s">
        <v>1653</v>
      </c>
    </row>
    <row r="756" spans="1:30" x14ac:dyDescent="0.25">
      <c r="A756">
        <v>375</v>
      </c>
      <c r="B756">
        <v>5449</v>
      </c>
      <c r="C756" t="s">
        <v>1654</v>
      </c>
      <c r="D756" t="s">
        <v>32</v>
      </c>
      <c r="E756" t="s">
        <v>32</v>
      </c>
      <c r="F756" t="s">
        <v>1655</v>
      </c>
      <c r="G756" t="str">
        <f>"00246756"</f>
        <v>00246756</v>
      </c>
      <c r="H756" t="s">
        <v>1656</v>
      </c>
      <c r="I756">
        <v>0</v>
      </c>
      <c r="J756">
        <v>0</v>
      </c>
      <c r="K756">
        <v>0</v>
      </c>
      <c r="L756">
        <v>200</v>
      </c>
      <c r="M756">
        <v>0</v>
      </c>
      <c r="N756">
        <v>30</v>
      </c>
      <c r="O756">
        <v>0</v>
      </c>
      <c r="P756">
        <v>0</v>
      </c>
      <c r="Q756">
        <v>0</v>
      </c>
      <c r="R756">
        <v>0</v>
      </c>
      <c r="S756">
        <v>0</v>
      </c>
      <c r="T756">
        <v>0</v>
      </c>
      <c r="U756">
        <v>0</v>
      </c>
      <c r="V756">
        <v>6</v>
      </c>
      <c r="W756">
        <v>42</v>
      </c>
      <c r="X756">
        <v>0</v>
      </c>
      <c r="Z756">
        <v>0</v>
      </c>
      <c r="AA756">
        <v>0</v>
      </c>
      <c r="AB756">
        <v>0</v>
      </c>
      <c r="AC756">
        <v>0</v>
      </c>
      <c r="AD756" t="s">
        <v>1657</v>
      </c>
    </row>
    <row r="757" spans="1:30" x14ac:dyDescent="0.25">
      <c r="H757" t="s">
        <v>1658</v>
      </c>
    </row>
    <row r="758" spans="1:30" x14ac:dyDescent="0.25">
      <c r="A758">
        <v>376</v>
      </c>
      <c r="B758">
        <v>4304</v>
      </c>
      <c r="C758" t="s">
        <v>1659</v>
      </c>
      <c r="D758" t="s">
        <v>1660</v>
      </c>
      <c r="E758" t="s">
        <v>50</v>
      </c>
      <c r="F758" t="s">
        <v>1661</v>
      </c>
      <c r="G758" t="str">
        <f>"00312177"</f>
        <v>00312177</v>
      </c>
      <c r="H758">
        <v>605</v>
      </c>
      <c r="I758">
        <v>0</v>
      </c>
      <c r="J758">
        <v>0</v>
      </c>
      <c r="K758">
        <v>0</v>
      </c>
      <c r="L758">
        <v>0</v>
      </c>
      <c r="M758">
        <v>0</v>
      </c>
      <c r="N758">
        <v>70</v>
      </c>
      <c r="O758">
        <v>0</v>
      </c>
      <c r="P758">
        <v>0</v>
      </c>
      <c r="Q758">
        <v>0</v>
      </c>
      <c r="R758">
        <v>0</v>
      </c>
      <c r="S758">
        <v>0</v>
      </c>
      <c r="T758">
        <v>0</v>
      </c>
      <c r="U758">
        <v>0</v>
      </c>
      <c r="V758">
        <v>42</v>
      </c>
      <c r="W758">
        <v>294</v>
      </c>
      <c r="X758">
        <v>0</v>
      </c>
      <c r="Z758">
        <v>0</v>
      </c>
      <c r="AA758">
        <v>0</v>
      </c>
      <c r="AB758">
        <v>0</v>
      </c>
      <c r="AC758">
        <v>0</v>
      </c>
      <c r="AD758">
        <v>969</v>
      </c>
    </row>
    <row r="759" spans="1:30" x14ac:dyDescent="0.25">
      <c r="H759" t="s">
        <v>1662</v>
      </c>
    </row>
    <row r="760" spans="1:30" x14ac:dyDescent="0.25">
      <c r="A760">
        <v>377</v>
      </c>
      <c r="B760">
        <v>4584</v>
      </c>
      <c r="C760" t="s">
        <v>1663</v>
      </c>
      <c r="D760" t="s">
        <v>384</v>
      </c>
      <c r="E760" t="s">
        <v>160</v>
      </c>
      <c r="F760" t="s">
        <v>1664</v>
      </c>
      <c r="G760" t="str">
        <f>"00334355"</f>
        <v>00334355</v>
      </c>
      <c r="H760" t="s">
        <v>1254</v>
      </c>
      <c r="I760">
        <v>150</v>
      </c>
      <c r="J760">
        <v>0</v>
      </c>
      <c r="K760">
        <v>0</v>
      </c>
      <c r="L760">
        <v>0</v>
      </c>
      <c r="M760">
        <v>0</v>
      </c>
      <c r="N760">
        <v>30</v>
      </c>
      <c r="O760">
        <v>0</v>
      </c>
      <c r="P760">
        <v>0</v>
      </c>
      <c r="Q760">
        <v>0</v>
      </c>
      <c r="R760">
        <v>0</v>
      </c>
      <c r="S760">
        <v>0</v>
      </c>
      <c r="T760">
        <v>0</v>
      </c>
      <c r="U760">
        <v>0</v>
      </c>
      <c r="V760">
        <v>8</v>
      </c>
      <c r="W760">
        <v>56</v>
      </c>
      <c r="X760">
        <v>0</v>
      </c>
      <c r="Z760">
        <v>2</v>
      </c>
      <c r="AA760">
        <v>0</v>
      </c>
      <c r="AB760">
        <v>0</v>
      </c>
      <c r="AC760">
        <v>0</v>
      </c>
      <c r="AD760" t="s">
        <v>1665</v>
      </c>
    </row>
    <row r="761" spans="1:30" x14ac:dyDescent="0.25">
      <c r="H761" t="s">
        <v>1666</v>
      </c>
    </row>
    <row r="762" spans="1:30" x14ac:dyDescent="0.25">
      <c r="A762">
        <v>378</v>
      </c>
      <c r="B762">
        <v>2594</v>
      </c>
      <c r="C762" t="s">
        <v>1667</v>
      </c>
      <c r="D762" t="s">
        <v>1383</v>
      </c>
      <c r="E762" t="s">
        <v>106</v>
      </c>
      <c r="F762" t="s">
        <v>1668</v>
      </c>
      <c r="G762" t="str">
        <f>"00328352"</f>
        <v>00328352</v>
      </c>
      <c r="H762">
        <v>660</v>
      </c>
      <c r="I762">
        <v>0</v>
      </c>
      <c r="J762">
        <v>0</v>
      </c>
      <c r="K762">
        <v>0</v>
      </c>
      <c r="L762">
        <v>0</v>
      </c>
      <c r="M762">
        <v>0</v>
      </c>
      <c r="N762">
        <v>0</v>
      </c>
      <c r="O762">
        <v>0</v>
      </c>
      <c r="P762">
        <v>0</v>
      </c>
      <c r="Q762">
        <v>0</v>
      </c>
      <c r="R762">
        <v>0</v>
      </c>
      <c r="S762">
        <v>0</v>
      </c>
      <c r="T762">
        <v>0</v>
      </c>
      <c r="U762">
        <v>0</v>
      </c>
      <c r="V762">
        <v>44</v>
      </c>
      <c r="W762">
        <v>308</v>
      </c>
      <c r="X762">
        <v>0</v>
      </c>
      <c r="Z762">
        <v>2</v>
      </c>
      <c r="AA762">
        <v>0</v>
      </c>
      <c r="AB762">
        <v>0</v>
      </c>
      <c r="AC762">
        <v>0</v>
      </c>
      <c r="AD762">
        <v>968</v>
      </c>
    </row>
    <row r="763" spans="1:30" x14ac:dyDescent="0.25">
      <c r="H763" t="s">
        <v>1669</v>
      </c>
    </row>
    <row r="764" spans="1:30" x14ac:dyDescent="0.25">
      <c r="A764">
        <v>379</v>
      </c>
      <c r="B764">
        <v>3214</v>
      </c>
      <c r="C764" t="s">
        <v>1670</v>
      </c>
      <c r="D764" t="s">
        <v>236</v>
      </c>
      <c r="E764" t="s">
        <v>921</v>
      </c>
      <c r="F764" t="s">
        <v>1671</v>
      </c>
      <c r="G764" t="str">
        <f>"201411000653"</f>
        <v>201411000653</v>
      </c>
      <c r="H764" t="s">
        <v>78</v>
      </c>
      <c r="I764">
        <v>150</v>
      </c>
      <c r="J764">
        <v>0</v>
      </c>
      <c r="K764">
        <v>0</v>
      </c>
      <c r="L764">
        <v>0</v>
      </c>
      <c r="M764">
        <v>0</v>
      </c>
      <c r="N764">
        <v>30</v>
      </c>
      <c r="O764">
        <v>0</v>
      </c>
      <c r="P764">
        <v>0</v>
      </c>
      <c r="Q764">
        <v>0</v>
      </c>
      <c r="R764">
        <v>0</v>
      </c>
      <c r="S764">
        <v>0</v>
      </c>
      <c r="T764">
        <v>0</v>
      </c>
      <c r="U764">
        <v>0</v>
      </c>
      <c r="V764">
        <v>0</v>
      </c>
      <c r="W764">
        <v>0</v>
      </c>
      <c r="X764">
        <v>0</v>
      </c>
      <c r="Z764">
        <v>1</v>
      </c>
      <c r="AA764">
        <v>0</v>
      </c>
      <c r="AB764">
        <v>0</v>
      </c>
      <c r="AC764">
        <v>0</v>
      </c>
      <c r="AD764" t="s">
        <v>1672</v>
      </c>
    </row>
    <row r="765" spans="1:30" x14ac:dyDescent="0.25">
      <c r="H765" t="s">
        <v>1673</v>
      </c>
    </row>
    <row r="766" spans="1:30" x14ac:dyDescent="0.25">
      <c r="A766">
        <v>380</v>
      </c>
      <c r="B766">
        <v>4149</v>
      </c>
      <c r="C766" t="s">
        <v>1674</v>
      </c>
      <c r="D766" t="s">
        <v>384</v>
      </c>
      <c r="E766" t="s">
        <v>21</v>
      </c>
      <c r="F766" t="s">
        <v>1675</v>
      </c>
      <c r="G766" t="str">
        <f>"00333609"</f>
        <v>00333609</v>
      </c>
      <c r="H766" t="s">
        <v>561</v>
      </c>
      <c r="I766">
        <v>0</v>
      </c>
      <c r="J766">
        <v>0</v>
      </c>
      <c r="K766">
        <v>0</v>
      </c>
      <c r="L766">
        <v>0</v>
      </c>
      <c r="M766">
        <v>0</v>
      </c>
      <c r="N766">
        <v>30</v>
      </c>
      <c r="O766">
        <v>0</v>
      </c>
      <c r="P766">
        <v>0</v>
      </c>
      <c r="Q766">
        <v>0</v>
      </c>
      <c r="R766">
        <v>0</v>
      </c>
      <c r="S766">
        <v>0</v>
      </c>
      <c r="T766">
        <v>0</v>
      </c>
      <c r="U766">
        <v>0</v>
      </c>
      <c r="V766">
        <v>29</v>
      </c>
      <c r="W766">
        <v>203</v>
      </c>
      <c r="X766">
        <v>0</v>
      </c>
      <c r="Z766">
        <v>0</v>
      </c>
      <c r="AA766">
        <v>0</v>
      </c>
      <c r="AB766">
        <v>0</v>
      </c>
      <c r="AC766">
        <v>0</v>
      </c>
      <c r="AD766" t="s">
        <v>1676</v>
      </c>
    </row>
    <row r="767" spans="1:30" x14ac:dyDescent="0.25">
      <c r="H767" t="s">
        <v>1677</v>
      </c>
    </row>
    <row r="768" spans="1:30" x14ac:dyDescent="0.25">
      <c r="A768">
        <v>381</v>
      </c>
      <c r="B768">
        <v>1111</v>
      </c>
      <c r="C768" t="s">
        <v>1678</v>
      </c>
      <c r="D768" t="s">
        <v>126</v>
      </c>
      <c r="E768" t="s">
        <v>569</v>
      </c>
      <c r="F768" t="s">
        <v>1679</v>
      </c>
      <c r="G768" t="str">
        <f>"201402010934"</f>
        <v>201402010934</v>
      </c>
      <c r="H768" t="s">
        <v>1680</v>
      </c>
      <c r="I768">
        <v>0</v>
      </c>
      <c r="J768">
        <v>0</v>
      </c>
      <c r="K768">
        <v>0</v>
      </c>
      <c r="L768">
        <v>0</v>
      </c>
      <c r="M768">
        <v>100</v>
      </c>
      <c r="N768">
        <v>70</v>
      </c>
      <c r="O768">
        <v>0</v>
      </c>
      <c r="P768">
        <v>0</v>
      </c>
      <c r="Q768">
        <v>0</v>
      </c>
      <c r="R768">
        <v>0</v>
      </c>
      <c r="S768">
        <v>0</v>
      </c>
      <c r="T768">
        <v>0</v>
      </c>
      <c r="U768">
        <v>0</v>
      </c>
      <c r="V768">
        <v>13</v>
      </c>
      <c r="W768">
        <v>91</v>
      </c>
      <c r="X768">
        <v>0</v>
      </c>
      <c r="Z768">
        <v>0</v>
      </c>
      <c r="AA768">
        <v>0</v>
      </c>
      <c r="AB768">
        <v>0</v>
      </c>
      <c r="AC768">
        <v>0</v>
      </c>
      <c r="AD768" t="s">
        <v>1681</v>
      </c>
    </row>
    <row r="769" spans="1:30" x14ac:dyDescent="0.25">
      <c r="H769" t="s">
        <v>1682</v>
      </c>
    </row>
    <row r="770" spans="1:30" x14ac:dyDescent="0.25">
      <c r="A770">
        <v>382</v>
      </c>
      <c r="B770">
        <v>2902</v>
      </c>
      <c r="C770" t="s">
        <v>1683</v>
      </c>
      <c r="D770" t="s">
        <v>198</v>
      </c>
      <c r="E770" t="s">
        <v>327</v>
      </c>
      <c r="F770" t="s">
        <v>1684</v>
      </c>
      <c r="G770" t="str">
        <f>"00300312"</f>
        <v>00300312</v>
      </c>
      <c r="H770" t="s">
        <v>464</v>
      </c>
      <c r="I770">
        <v>0</v>
      </c>
      <c r="J770">
        <v>0</v>
      </c>
      <c r="K770">
        <v>0</v>
      </c>
      <c r="L770">
        <v>0</v>
      </c>
      <c r="M770">
        <v>0</v>
      </c>
      <c r="N770">
        <v>30</v>
      </c>
      <c r="O770">
        <v>0</v>
      </c>
      <c r="P770">
        <v>0</v>
      </c>
      <c r="Q770">
        <v>0</v>
      </c>
      <c r="R770">
        <v>0</v>
      </c>
      <c r="S770">
        <v>0</v>
      </c>
      <c r="T770">
        <v>0</v>
      </c>
      <c r="U770">
        <v>0</v>
      </c>
      <c r="V770">
        <v>0</v>
      </c>
      <c r="W770">
        <v>0</v>
      </c>
      <c r="X770">
        <v>0</v>
      </c>
      <c r="Z770">
        <v>1</v>
      </c>
      <c r="AA770">
        <v>0</v>
      </c>
      <c r="AB770">
        <v>8</v>
      </c>
      <c r="AC770">
        <v>136</v>
      </c>
      <c r="AD770" t="s">
        <v>1685</v>
      </c>
    </row>
    <row r="771" spans="1:30" x14ac:dyDescent="0.25">
      <c r="H771" t="s">
        <v>1686</v>
      </c>
    </row>
    <row r="772" spans="1:30" x14ac:dyDescent="0.25">
      <c r="A772">
        <v>383</v>
      </c>
      <c r="B772">
        <v>5143</v>
      </c>
      <c r="C772" t="s">
        <v>1687</v>
      </c>
      <c r="D772" t="s">
        <v>458</v>
      </c>
      <c r="E772" t="s">
        <v>178</v>
      </c>
      <c r="F772" t="s">
        <v>1688</v>
      </c>
      <c r="G772" t="str">
        <f>"00352641"</f>
        <v>00352641</v>
      </c>
      <c r="H772" t="s">
        <v>1689</v>
      </c>
      <c r="I772">
        <v>0</v>
      </c>
      <c r="J772">
        <v>0</v>
      </c>
      <c r="K772">
        <v>0</v>
      </c>
      <c r="L772">
        <v>0</v>
      </c>
      <c r="M772">
        <v>0</v>
      </c>
      <c r="N772">
        <v>30</v>
      </c>
      <c r="O772">
        <v>0</v>
      </c>
      <c r="P772">
        <v>0</v>
      </c>
      <c r="Q772">
        <v>0</v>
      </c>
      <c r="R772">
        <v>0</v>
      </c>
      <c r="S772">
        <v>0</v>
      </c>
      <c r="T772">
        <v>0</v>
      </c>
      <c r="U772">
        <v>0</v>
      </c>
      <c r="V772">
        <v>31</v>
      </c>
      <c r="W772">
        <v>217</v>
      </c>
      <c r="X772">
        <v>0</v>
      </c>
      <c r="Z772">
        <v>0</v>
      </c>
      <c r="AA772">
        <v>0</v>
      </c>
      <c r="AB772">
        <v>0</v>
      </c>
      <c r="AC772">
        <v>0</v>
      </c>
      <c r="AD772" t="s">
        <v>1690</v>
      </c>
    </row>
    <row r="773" spans="1:30" x14ac:dyDescent="0.25">
      <c r="H773" t="s">
        <v>1691</v>
      </c>
    </row>
    <row r="774" spans="1:30" x14ac:dyDescent="0.25">
      <c r="A774">
        <v>384</v>
      </c>
      <c r="B774">
        <v>3774</v>
      </c>
      <c r="C774" t="s">
        <v>1692</v>
      </c>
      <c r="D774" t="s">
        <v>70</v>
      </c>
      <c r="E774" t="s">
        <v>14</v>
      </c>
      <c r="F774" t="s">
        <v>1693</v>
      </c>
      <c r="G774" t="str">
        <f>"201402007441"</f>
        <v>201402007441</v>
      </c>
      <c r="H774" t="s">
        <v>1694</v>
      </c>
      <c r="I774">
        <v>150</v>
      </c>
      <c r="J774">
        <v>0</v>
      </c>
      <c r="K774">
        <v>0</v>
      </c>
      <c r="L774">
        <v>0</v>
      </c>
      <c r="M774">
        <v>0</v>
      </c>
      <c r="N774">
        <v>0</v>
      </c>
      <c r="O774">
        <v>0</v>
      </c>
      <c r="P774">
        <v>0</v>
      </c>
      <c r="Q774">
        <v>0</v>
      </c>
      <c r="R774">
        <v>0</v>
      </c>
      <c r="S774">
        <v>0</v>
      </c>
      <c r="T774">
        <v>0</v>
      </c>
      <c r="U774">
        <v>0</v>
      </c>
      <c r="V774">
        <v>0</v>
      </c>
      <c r="W774">
        <v>0</v>
      </c>
      <c r="X774">
        <v>0</v>
      </c>
      <c r="Z774">
        <v>0</v>
      </c>
      <c r="AA774">
        <v>0</v>
      </c>
      <c r="AB774">
        <v>0</v>
      </c>
      <c r="AC774">
        <v>0</v>
      </c>
      <c r="AD774" t="s">
        <v>1695</v>
      </c>
    </row>
    <row r="775" spans="1:30" x14ac:dyDescent="0.25">
      <c r="H775" t="s">
        <v>520</v>
      </c>
    </row>
    <row r="776" spans="1:30" x14ac:dyDescent="0.25">
      <c r="A776">
        <v>385</v>
      </c>
      <c r="B776">
        <v>867</v>
      </c>
      <c r="C776" t="s">
        <v>1696</v>
      </c>
      <c r="D776" t="s">
        <v>28</v>
      </c>
      <c r="E776" t="s">
        <v>70</v>
      </c>
      <c r="F776" t="s">
        <v>1697</v>
      </c>
      <c r="G776" t="str">
        <f>"201604003507"</f>
        <v>201604003507</v>
      </c>
      <c r="H776">
        <v>726</v>
      </c>
      <c r="I776">
        <v>0</v>
      </c>
      <c r="J776">
        <v>0</v>
      </c>
      <c r="K776">
        <v>0</v>
      </c>
      <c r="L776">
        <v>200</v>
      </c>
      <c r="M776">
        <v>0</v>
      </c>
      <c r="N776">
        <v>30</v>
      </c>
      <c r="O776">
        <v>0</v>
      </c>
      <c r="P776">
        <v>0</v>
      </c>
      <c r="Q776">
        <v>0</v>
      </c>
      <c r="R776">
        <v>0</v>
      </c>
      <c r="S776">
        <v>0</v>
      </c>
      <c r="T776">
        <v>0</v>
      </c>
      <c r="U776">
        <v>0</v>
      </c>
      <c r="V776">
        <v>0</v>
      </c>
      <c r="W776">
        <v>0</v>
      </c>
      <c r="X776">
        <v>0</v>
      </c>
      <c r="Z776">
        <v>0</v>
      </c>
      <c r="AA776">
        <v>0</v>
      </c>
      <c r="AB776">
        <v>0</v>
      </c>
      <c r="AC776">
        <v>0</v>
      </c>
      <c r="AD776">
        <v>956</v>
      </c>
    </row>
    <row r="777" spans="1:30" x14ac:dyDescent="0.25">
      <c r="H777" t="s">
        <v>1287</v>
      </c>
    </row>
    <row r="778" spans="1:30" x14ac:dyDescent="0.25">
      <c r="A778">
        <v>386</v>
      </c>
      <c r="B778">
        <v>260</v>
      </c>
      <c r="C778" t="s">
        <v>1698</v>
      </c>
      <c r="D778" t="s">
        <v>1699</v>
      </c>
      <c r="E778" t="s">
        <v>56</v>
      </c>
      <c r="F778" t="s">
        <v>1700</v>
      </c>
      <c r="G778" t="str">
        <f>"00017347"</f>
        <v>00017347</v>
      </c>
      <c r="H778" t="s">
        <v>848</v>
      </c>
      <c r="I778">
        <v>0</v>
      </c>
      <c r="J778">
        <v>0</v>
      </c>
      <c r="K778">
        <v>0</v>
      </c>
      <c r="L778">
        <v>0</v>
      </c>
      <c r="M778">
        <v>0</v>
      </c>
      <c r="N778">
        <v>30</v>
      </c>
      <c r="O778">
        <v>0</v>
      </c>
      <c r="P778">
        <v>0</v>
      </c>
      <c r="Q778">
        <v>0</v>
      </c>
      <c r="R778">
        <v>0</v>
      </c>
      <c r="S778">
        <v>0</v>
      </c>
      <c r="T778">
        <v>0</v>
      </c>
      <c r="U778">
        <v>0</v>
      </c>
      <c r="V778">
        <v>0</v>
      </c>
      <c r="W778">
        <v>0</v>
      </c>
      <c r="X778">
        <v>0</v>
      </c>
      <c r="Z778">
        <v>0</v>
      </c>
      <c r="AA778">
        <v>0</v>
      </c>
      <c r="AB778">
        <v>10</v>
      </c>
      <c r="AC778">
        <v>170</v>
      </c>
      <c r="AD778" t="s">
        <v>1701</v>
      </c>
    </row>
    <row r="779" spans="1:30" x14ac:dyDescent="0.25">
      <c r="H779" t="s">
        <v>1702</v>
      </c>
    </row>
    <row r="780" spans="1:30" x14ac:dyDescent="0.25">
      <c r="A780">
        <v>387</v>
      </c>
      <c r="B780">
        <v>2517</v>
      </c>
      <c r="C780" t="s">
        <v>1703</v>
      </c>
      <c r="D780" t="s">
        <v>1704</v>
      </c>
      <c r="E780" t="s">
        <v>172</v>
      </c>
      <c r="F780" t="s">
        <v>1705</v>
      </c>
      <c r="G780" t="str">
        <f>"00008656"</f>
        <v>00008656</v>
      </c>
      <c r="H780" t="s">
        <v>773</v>
      </c>
      <c r="I780">
        <v>0</v>
      </c>
      <c r="J780">
        <v>0</v>
      </c>
      <c r="K780">
        <v>0</v>
      </c>
      <c r="L780">
        <v>0</v>
      </c>
      <c r="M780">
        <v>0</v>
      </c>
      <c r="N780">
        <v>70</v>
      </c>
      <c r="O780">
        <v>0</v>
      </c>
      <c r="P780">
        <v>0</v>
      </c>
      <c r="Q780">
        <v>0</v>
      </c>
      <c r="R780">
        <v>0</v>
      </c>
      <c r="S780">
        <v>0</v>
      </c>
      <c r="T780">
        <v>0</v>
      </c>
      <c r="U780">
        <v>0</v>
      </c>
      <c r="V780">
        <v>25</v>
      </c>
      <c r="W780">
        <v>175</v>
      </c>
      <c r="X780">
        <v>0</v>
      </c>
      <c r="Z780">
        <v>0</v>
      </c>
      <c r="AA780">
        <v>0</v>
      </c>
      <c r="AB780">
        <v>0</v>
      </c>
      <c r="AC780">
        <v>0</v>
      </c>
      <c r="AD780" t="s">
        <v>1706</v>
      </c>
    </row>
    <row r="781" spans="1:30" x14ac:dyDescent="0.25">
      <c r="H781" t="s">
        <v>1707</v>
      </c>
    </row>
    <row r="782" spans="1:30" x14ac:dyDescent="0.25">
      <c r="A782">
        <v>388</v>
      </c>
      <c r="B782">
        <v>1397</v>
      </c>
      <c r="C782" t="s">
        <v>1708</v>
      </c>
      <c r="D782" t="s">
        <v>178</v>
      </c>
      <c r="E782" t="s">
        <v>45</v>
      </c>
      <c r="F782" t="s">
        <v>1709</v>
      </c>
      <c r="G782" t="str">
        <f>"00226494"</f>
        <v>00226494</v>
      </c>
      <c r="H782">
        <v>880</v>
      </c>
      <c r="I782">
        <v>0</v>
      </c>
      <c r="J782">
        <v>0</v>
      </c>
      <c r="K782">
        <v>0</v>
      </c>
      <c r="L782">
        <v>0</v>
      </c>
      <c r="M782">
        <v>0</v>
      </c>
      <c r="N782">
        <v>70</v>
      </c>
      <c r="O782">
        <v>0</v>
      </c>
      <c r="P782">
        <v>0</v>
      </c>
      <c r="Q782">
        <v>0</v>
      </c>
      <c r="R782">
        <v>0</v>
      </c>
      <c r="S782">
        <v>0</v>
      </c>
      <c r="T782">
        <v>0</v>
      </c>
      <c r="U782">
        <v>0</v>
      </c>
      <c r="V782">
        <v>0</v>
      </c>
      <c r="W782">
        <v>0</v>
      </c>
      <c r="X782">
        <v>0</v>
      </c>
      <c r="Z782">
        <v>0</v>
      </c>
      <c r="AA782">
        <v>0</v>
      </c>
      <c r="AB782">
        <v>0</v>
      </c>
      <c r="AC782">
        <v>0</v>
      </c>
      <c r="AD782">
        <v>950</v>
      </c>
    </row>
    <row r="783" spans="1:30" x14ac:dyDescent="0.25">
      <c r="H783" t="s">
        <v>1710</v>
      </c>
    </row>
    <row r="784" spans="1:30" x14ac:dyDescent="0.25">
      <c r="A784">
        <v>389</v>
      </c>
      <c r="B784">
        <v>680</v>
      </c>
      <c r="C784" t="s">
        <v>1711</v>
      </c>
      <c r="D784" t="s">
        <v>327</v>
      </c>
      <c r="E784" t="s">
        <v>38</v>
      </c>
      <c r="F784" t="s">
        <v>1712</v>
      </c>
      <c r="G784" t="str">
        <f>"201410000669"</f>
        <v>201410000669</v>
      </c>
      <c r="H784" t="s">
        <v>634</v>
      </c>
      <c r="I784">
        <v>0</v>
      </c>
      <c r="J784">
        <v>0</v>
      </c>
      <c r="K784">
        <v>0</v>
      </c>
      <c r="L784">
        <v>0</v>
      </c>
      <c r="M784">
        <v>0</v>
      </c>
      <c r="N784">
        <v>70</v>
      </c>
      <c r="O784">
        <v>0</v>
      </c>
      <c r="P784">
        <v>0</v>
      </c>
      <c r="Q784">
        <v>0</v>
      </c>
      <c r="R784">
        <v>0</v>
      </c>
      <c r="S784">
        <v>0</v>
      </c>
      <c r="T784">
        <v>0</v>
      </c>
      <c r="U784">
        <v>0</v>
      </c>
      <c r="V784">
        <v>0</v>
      </c>
      <c r="W784">
        <v>0</v>
      </c>
      <c r="X784">
        <v>0</v>
      </c>
      <c r="Z784">
        <v>0</v>
      </c>
      <c r="AA784">
        <v>0</v>
      </c>
      <c r="AB784">
        <v>12</v>
      </c>
      <c r="AC784">
        <v>204</v>
      </c>
      <c r="AD784" t="s">
        <v>1713</v>
      </c>
    </row>
    <row r="785" spans="1:30" x14ac:dyDescent="0.25">
      <c r="H785" t="s">
        <v>1714</v>
      </c>
    </row>
    <row r="786" spans="1:30" x14ac:dyDescent="0.25">
      <c r="A786">
        <v>390</v>
      </c>
      <c r="B786">
        <v>5158</v>
      </c>
      <c r="C786" t="s">
        <v>1715</v>
      </c>
      <c r="D786" t="s">
        <v>1716</v>
      </c>
      <c r="E786" t="s">
        <v>32</v>
      </c>
      <c r="F786" t="s">
        <v>1717</v>
      </c>
      <c r="G786" t="str">
        <f>"201402012509"</f>
        <v>201402012509</v>
      </c>
      <c r="H786" t="s">
        <v>1206</v>
      </c>
      <c r="I786">
        <v>150</v>
      </c>
      <c r="J786">
        <v>0</v>
      </c>
      <c r="K786">
        <v>0</v>
      </c>
      <c r="L786">
        <v>0</v>
      </c>
      <c r="M786">
        <v>0</v>
      </c>
      <c r="N786">
        <v>70</v>
      </c>
      <c r="O786">
        <v>0</v>
      </c>
      <c r="P786">
        <v>0</v>
      </c>
      <c r="Q786">
        <v>0</v>
      </c>
      <c r="R786">
        <v>0</v>
      </c>
      <c r="S786">
        <v>0</v>
      </c>
      <c r="T786">
        <v>0</v>
      </c>
      <c r="U786">
        <v>0</v>
      </c>
      <c r="V786">
        <v>0</v>
      </c>
      <c r="W786">
        <v>0</v>
      </c>
      <c r="X786">
        <v>0</v>
      </c>
      <c r="Z786">
        <v>0</v>
      </c>
      <c r="AA786">
        <v>0</v>
      </c>
      <c r="AB786">
        <v>0</v>
      </c>
      <c r="AC786">
        <v>0</v>
      </c>
      <c r="AD786" t="s">
        <v>1718</v>
      </c>
    </row>
    <row r="787" spans="1:30" x14ac:dyDescent="0.25">
      <c r="H787" t="s">
        <v>1719</v>
      </c>
    </row>
    <row r="788" spans="1:30" x14ac:dyDescent="0.25">
      <c r="A788">
        <v>391</v>
      </c>
      <c r="B788">
        <v>4526</v>
      </c>
      <c r="C788" t="s">
        <v>1720</v>
      </c>
      <c r="D788" t="s">
        <v>627</v>
      </c>
      <c r="E788" t="s">
        <v>388</v>
      </c>
      <c r="F788" t="s">
        <v>1721</v>
      </c>
      <c r="G788" t="str">
        <f>"00361536"</f>
        <v>00361536</v>
      </c>
      <c r="H788" t="s">
        <v>1722</v>
      </c>
      <c r="I788">
        <v>0</v>
      </c>
      <c r="J788">
        <v>0</v>
      </c>
      <c r="K788">
        <v>0</v>
      </c>
      <c r="L788">
        <v>200</v>
      </c>
      <c r="M788">
        <v>0</v>
      </c>
      <c r="N788">
        <v>30</v>
      </c>
      <c r="O788">
        <v>0</v>
      </c>
      <c r="P788">
        <v>0</v>
      </c>
      <c r="Q788">
        <v>30</v>
      </c>
      <c r="R788">
        <v>0</v>
      </c>
      <c r="S788">
        <v>0</v>
      </c>
      <c r="T788">
        <v>0</v>
      </c>
      <c r="U788">
        <v>0</v>
      </c>
      <c r="V788">
        <v>0</v>
      </c>
      <c r="W788">
        <v>0</v>
      </c>
      <c r="X788">
        <v>0</v>
      </c>
      <c r="Z788">
        <v>0</v>
      </c>
      <c r="AA788">
        <v>0</v>
      </c>
      <c r="AB788">
        <v>0</v>
      </c>
      <c r="AC788">
        <v>0</v>
      </c>
      <c r="AD788" t="s">
        <v>1723</v>
      </c>
    </row>
    <row r="789" spans="1:30" x14ac:dyDescent="0.25">
      <c r="H789" t="s">
        <v>1724</v>
      </c>
    </row>
    <row r="790" spans="1:30" x14ac:dyDescent="0.25">
      <c r="A790">
        <v>392</v>
      </c>
      <c r="B790">
        <v>5633</v>
      </c>
      <c r="C790" t="s">
        <v>1725</v>
      </c>
      <c r="D790" t="s">
        <v>384</v>
      </c>
      <c r="E790" t="s">
        <v>28</v>
      </c>
      <c r="F790" t="s">
        <v>1726</v>
      </c>
      <c r="G790" t="str">
        <f>"00003450"</f>
        <v>00003450</v>
      </c>
      <c r="H790" t="s">
        <v>634</v>
      </c>
      <c r="I790">
        <v>150</v>
      </c>
      <c r="J790">
        <v>0</v>
      </c>
      <c r="K790">
        <v>0</v>
      </c>
      <c r="L790">
        <v>0</v>
      </c>
      <c r="M790">
        <v>0</v>
      </c>
      <c r="N790">
        <v>0</v>
      </c>
      <c r="O790">
        <v>0</v>
      </c>
      <c r="P790">
        <v>0</v>
      </c>
      <c r="Q790">
        <v>0</v>
      </c>
      <c r="R790">
        <v>0</v>
      </c>
      <c r="S790">
        <v>0</v>
      </c>
      <c r="T790">
        <v>0</v>
      </c>
      <c r="U790">
        <v>0</v>
      </c>
      <c r="V790">
        <v>17</v>
      </c>
      <c r="W790">
        <v>119</v>
      </c>
      <c r="X790">
        <v>0</v>
      </c>
      <c r="Z790">
        <v>0</v>
      </c>
      <c r="AA790">
        <v>0</v>
      </c>
      <c r="AB790">
        <v>0</v>
      </c>
      <c r="AC790">
        <v>0</v>
      </c>
      <c r="AD790" t="s">
        <v>1727</v>
      </c>
    </row>
    <row r="791" spans="1:30" x14ac:dyDescent="0.25">
      <c r="H791" t="s">
        <v>1728</v>
      </c>
    </row>
    <row r="792" spans="1:30" x14ac:dyDescent="0.25">
      <c r="A792">
        <v>393</v>
      </c>
      <c r="B792">
        <v>1760</v>
      </c>
      <c r="C792" t="s">
        <v>1729</v>
      </c>
      <c r="D792" t="s">
        <v>361</v>
      </c>
      <c r="E792" t="s">
        <v>569</v>
      </c>
      <c r="F792" t="s">
        <v>1730</v>
      </c>
      <c r="G792" t="str">
        <f>"00158530"</f>
        <v>00158530</v>
      </c>
      <c r="H792" t="s">
        <v>825</v>
      </c>
      <c r="I792">
        <v>0</v>
      </c>
      <c r="J792">
        <v>0</v>
      </c>
      <c r="K792">
        <v>0</v>
      </c>
      <c r="L792">
        <v>0</v>
      </c>
      <c r="M792">
        <v>0</v>
      </c>
      <c r="N792">
        <v>30</v>
      </c>
      <c r="O792">
        <v>0</v>
      </c>
      <c r="P792">
        <v>0</v>
      </c>
      <c r="Q792">
        <v>0</v>
      </c>
      <c r="R792">
        <v>0</v>
      </c>
      <c r="S792">
        <v>0</v>
      </c>
      <c r="T792">
        <v>0</v>
      </c>
      <c r="U792">
        <v>0</v>
      </c>
      <c r="V792">
        <v>12</v>
      </c>
      <c r="W792">
        <v>84</v>
      </c>
      <c r="X792">
        <v>0</v>
      </c>
      <c r="Z792">
        <v>0</v>
      </c>
      <c r="AA792">
        <v>0</v>
      </c>
      <c r="AB792">
        <v>8</v>
      </c>
      <c r="AC792">
        <v>136</v>
      </c>
      <c r="AD792" t="s">
        <v>1731</v>
      </c>
    </row>
    <row r="793" spans="1:30" x14ac:dyDescent="0.25">
      <c r="H793" t="s">
        <v>1732</v>
      </c>
    </row>
    <row r="794" spans="1:30" x14ac:dyDescent="0.25">
      <c r="A794">
        <v>394</v>
      </c>
      <c r="B794">
        <v>2266</v>
      </c>
      <c r="C794" t="s">
        <v>1733</v>
      </c>
      <c r="D794" t="s">
        <v>126</v>
      </c>
      <c r="E794" t="s">
        <v>28</v>
      </c>
      <c r="F794" t="s">
        <v>1734</v>
      </c>
      <c r="G794" t="str">
        <f>"00316062"</f>
        <v>00316062</v>
      </c>
      <c r="H794" t="s">
        <v>1735</v>
      </c>
      <c r="I794">
        <v>0</v>
      </c>
      <c r="J794">
        <v>0</v>
      </c>
      <c r="K794">
        <v>0</v>
      </c>
      <c r="L794">
        <v>0</v>
      </c>
      <c r="M794">
        <v>0</v>
      </c>
      <c r="N794">
        <v>70</v>
      </c>
      <c r="O794">
        <v>0</v>
      </c>
      <c r="P794">
        <v>0</v>
      </c>
      <c r="Q794">
        <v>30</v>
      </c>
      <c r="R794">
        <v>0</v>
      </c>
      <c r="S794">
        <v>0</v>
      </c>
      <c r="T794">
        <v>0</v>
      </c>
      <c r="U794">
        <v>0</v>
      </c>
      <c r="V794">
        <v>0</v>
      </c>
      <c r="W794">
        <v>0</v>
      </c>
      <c r="X794">
        <v>0</v>
      </c>
      <c r="Z794">
        <v>0</v>
      </c>
      <c r="AA794">
        <v>0</v>
      </c>
      <c r="AB794">
        <v>0</v>
      </c>
      <c r="AC794">
        <v>0</v>
      </c>
      <c r="AD794" t="s">
        <v>1736</v>
      </c>
    </row>
    <row r="795" spans="1:30" x14ac:dyDescent="0.25">
      <c r="H795" t="s">
        <v>1737</v>
      </c>
    </row>
    <row r="796" spans="1:30" x14ac:dyDescent="0.25">
      <c r="A796">
        <v>395</v>
      </c>
      <c r="B796">
        <v>4043</v>
      </c>
      <c r="C796" t="s">
        <v>1738</v>
      </c>
      <c r="D796" t="s">
        <v>1053</v>
      </c>
      <c r="E796" t="s">
        <v>45</v>
      </c>
      <c r="F796" t="s">
        <v>1739</v>
      </c>
      <c r="G796" t="str">
        <f>"00008921"</f>
        <v>00008921</v>
      </c>
      <c r="H796" t="s">
        <v>1740</v>
      </c>
      <c r="I796">
        <v>0</v>
      </c>
      <c r="J796">
        <v>0</v>
      </c>
      <c r="K796">
        <v>0</v>
      </c>
      <c r="L796">
        <v>200</v>
      </c>
      <c r="M796">
        <v>0</v>
      </c>
      <c r="N796">
        <v>30</v>
      </c>
      <c r="O796">
        <v>0</v>
      </c>
      <c r="P796">
        <v>0</v>
      </c>
      <c r="Q796">
        <v>0</v>
      </c>
      <c r="R796">
        <v>0</v>
      </c>
      <c r="S796">
        <v>0</v>
      </c>
      <c r="T796">
        <v>0</v>
      </c>
      <c r="U796">
        <v>0</v>
      </c>
      <c r="V796">
        <v>0</v>
      </c>
      <c r="W796">
        <v>0</v>
      </c>
      <c r="X796">
        <v>0</v>
      </c>
      <c r="Z796">
        <v>0</v>
      </c>
      <c r="AA796">
        <v>0</v>
      </c>
      <c r="AB796">
        <v>0</v>
      </c>
      <c r="AC796">
        <v>0</v>
      </c>
      <c r="AD796" t="s">
        <v>1741</v>
      </c>
    </row>
    <row r="797" spans="1:30" x14ac:dyDescent="0.25">
      <c r="H797" t="s">
        <v>1742</v>
      </c>
    </row>
    <row r="798" spans="1:30" x14ac:dyDescent="0.25">
      <c r="A798">
        <v>396</v>
      </c>
      <c r="B798">
        <v>2443</v>
      </c>
      <c r="C798" t="s">
        <v>1743</v>
      </c>
      <c r="D798" t="s">
        <v>379</v>
      </c>
      <c r="E798" t="s">
        <v>15</v>
      </c>
      <c r="F798" t="s">
        <v>1744</v>
      </c>
      <c r="G798" t="str">
        <f>"00317396"</f>
        <v>00317396</v>
      </c>
      <c r="H798" t="s">
        <v>871</v>
      </c>
      <c r="I798">
        <v>0</v>
      </c>
      <c r="J798">
        <v>0</v>
      </c>
      <c r="K798">
        <v>0</v>
      </c>
      <c r="L798">
        <v>0</v>
      </c>
      <c r="M798">
        <v>0</v>
      </c>
      <c r="N798">
        <v>0</v>
      </c>
      <c r="O798">
        <v>0</v>
      </c>
      <c r="P798">
        <v>0</v>
      </c>
      <c r="Q798">
        <v>0</v>
      </c>
      <c r="R798">
        <v>0</v>
      </c>
      <c r="S798">
        <v>0</v>
      </c>
      <c r="T798">
        <v>0</v>
      </c>
      <c r="U798">
        <v>0</v>
      </c>
      <c r="V798">
        <v>24</v>
      </c>
      <c r="W798">
        <v>168</v>
      </c>
      <c r="X798">
        <v>0</v>
      </c>
      <c r="Z798">
        <v>1</v>
      </c>
      <c r="AA798">
        <v>0</v>
      </c>
      <c r="AB798">
        <v>0</v>
      </c>
      <c r="AC798">
        <v>0</v>
      </c>
      <c r="AD798" t="s">
        <v>1745</v>
      </c>
    </row>
    <row r="799" spans="1:30" x14ac:dyDescent="0.25">
      <c r="H799" t="s">
        <v>1746</v>
      </c>
    </row>
    <row r="800" spans="1:30" x14ac:dyDescent="0.25">
      <c r="A800">
        <v>397</v>
      </c>
      <c r="B800">
        <v>4297</v>
      </c>
      <c r="C800" t="s">
        <v>1747</v>
      </c>
      <c r="D800" t="s">
        <v>1748</v>
      </c>
      <c r="E800" t="s">
        <v>1352</v>
      </c>
      <c r="F800" t="s">
        <v>1749</v>
      </c>
      <c r="G800" t="str">
        <f>"00359029"</f>
        <v>00359029</v>
      </c>
      <c r="H800" t="s">
        <v>34</v>
      </c>
      <c r="I800">
        <v>0</v>
      </c>
      <c r="J800">
        <v>0</v>
      </c>
      <c r="K800">
        <v>0</v>
      </c>
      <c r="L800">
        <v>0</v>
      </c>
      <c r="M800">
        <v>0</v>
      </c>
      <c r="N800">
        <v>30</v>
      </c>
      <c r="O800">
        <v>0</v>
      </c>
      <c r="P800">
        <v>0</v>
      </c>
      <c r="Q800">
        <v>0</v>
      </c>
      <c r="R800">
        <v>0</v>
      </c>
      <c r="S800">
        <v>0</v>
      </c>
      <c r="T800">
        <v>0</v>
      </c>
      <c r="U800">
        <v>0</v>
      </c>
      <c r="V800">
        <v>25</v>
      </c>
      <c r="W800">
        <v>175</v>
      </c>
      <c r="X800">
        <v>0</v>
      </c>
      <c r="Z800">
        <v>0</v>
      </c>
      <c r="AA800">
        <v>0</v>
      </c>
      <c r="AB800">
        <v>0</v>
      </c>
      <c r="AC800">
        <v>0</v>
      </c>
      <c r="AD800" t="s">
        <v>1750</v>
      </c>
    </row>
    <row r="801" spans="1:30" x14ac:dyDescent="0.25">
      <c r="H801" t="s">
        <v>676</v>
      </c>
    </row>
    <row r="802" spans="1:30" x14ac:dyDescent="0.25">
      <c r="A802">
        <v>398</v>
      </c>
      <c r="B802">
        <v>6227</v>
      </c>
      <c r="C802" t="s">
        <v>1751</v>
      </c>
      <c r="D802" t="s">
        <v>1752</v>
      </c>
      <c r="E802" t="s">
        <v>1753</v>
      </c>
      <c r="F802" t="s">
        <v>1754</v>
      </c>
      <c r="G802" t="str">
        <f>"00158766"</f>
        <v>00158766</v>
      </c>
      <c r="H802" t="s">
        <v>1017</v>
      </c>
      <c r="I802">
        <v>0</v>
      </c>
      <c r="J802">
        <v>0</v>
      </c>
      <c r="K802">
        <v>0</v>
      </c>
      <c r="L802">
        <v>0</v>
      </c>
      <c r="M802">
        <v>0</v>
      </c>
      <c r="N802">
        <v>0</v>
      </c>
      <c r="O802">
        <v>0</v>
      </c>
      <c r="P802">
        <v>0</v>
      </c>
      <c r="Q802">
        <v>0</v>
      </c>
      <c r="R802">
        <v>0</v>
      </c>
      <c r="S802">
        <v>0</v>
      </c>
      <c r="T802">
        <v>0</v>
      </c>
      <c r="U802">
        <v>0</v>
      </c>
      <c r="V802">
        <v>40</v>
      </c>
      <c r="W802">
        <v>280</v>
      </c>
      <c r="X802">
        <v>0</v>
      </c>
      <c r="Z802">
        <v>0</v>
      </c>
      <c r="AA802">
        <v>0</v>
      </c>
      <c r="AB802">
        <v>0</v>
      </c>
      <c r="AC802">
        <v>0</v>
      </c>
      <c r="AD802" t="s">
        <v>1755</v>
      </c>
    </row>
    <row r="803" spans="1:30" x14ac:dyDescent="0.25">
      <c r="H803" t="s">
        <v>1110</v>
      </c>
    </row>
    <row r="804" spans="1:30" x14ac:dyDescent="0.25">
      <c r="A804">
        <v>399</v>
      </c>
      <c r="B804">
        <v>5213</v>
      </c>
      <c r="C804" t="s">
        <v>552</v>
      </c>
      <c r="D804" t="s">
        <v>28</v>
      </c>
      <c r="E804" t="s">
        <v>165</v>
      </c>
      <c r="F804" t="s">
        <v>1756</v>
      </c>
      <c r="G804" t="str">
        <f>"00346306"</f>
        <v>00346306</v>
      </c>
      <c r="H804" t="s">
        <v>1757</v>
      </c>
      <c r="I804">
        <v>0</v>
      </c>
      <c r="J804">
        <v>0</v>
      </c>
      <c r="K804">
        <v>0</v>
      </c>
      <c r="L804">
        <v>0</v>
      </c>
      <c r="M804">
        <v>0</v>
      </c>
      <c r="N804">
        <v>70</v>
      </c>
      <c r="O804">
        <v>0</v>
      </c>
      <c r="P804">
        <v>0</v>
      </c>
      <c r="Q804">
        <v>0</v>
      </c>
      <c r="R804">
        <v>0</v>
      </c>
      <c r="S804">
        <v>0</v>
      </c>
      <c r="T804">
        <v>0</v>
      </c>
      <c r="U804">
        <v>0</v>
      </c>
      <c r="V804">
        <v>0</v>
      </c>
      <c r="W804">
        <v>0</v>
      </c>
      <c r="X804">
        <v>0</v>
      </c>
      <c r="Z804">
        <v>0</v>
      </c>
      <c r="AA804">
        <v>0</v>
      </c>
      <c r="AB804">
        <v>6</v>
      </c>
      <c r="AC804">
        <v>102</v>
      </c>
      <c r="AD804" t="s">
        <v>1758</v>
      </c>
    </row>
    <row r="805" spans="1:30" x14ac:dyDescent="0.25">
      <c r="H805" t="s">
        <v>1759</v>
      </c>
    </row>
    <row r="806" spans="1:30" x14ac:dyDescent="0.25">
      <c r="A806">
        <v>400</v>
      </c>
      <c r="B806">
        <v>2046</v>
      </c>
      <c r="C806" t="s">
        <v>391</v>
      </c>
      <c r="D806" t="s">
        <v>1606</v>
      </c>
      <c r="E806" t="s">
        <v>1542</v>
      </c>
      <c r="F806" t="s">
        <v>1760</v>
      </c>
      <c r="G806" t="str">
        <f>"00288386"</f>
        <v>00288386</v>
      </c>
      <c r="H806" t="s">
        <v>1761</v>
      </c>
      <c r="I806">
        <v>0</v>
      </c>
      <c r="J806">
        <v>0</v>
      </c>
      <c r="K806">
        <v>0</v>
      </c>
      <c r="L806">
        <v>0</v>
      </c>
      <c r="M806">
        <v>0</v>
      </c>
      <c r="N806">
        <v>30</v>
      </c>
      <c r="O806">
        <v>0</v>
      </c>
      <c r="P806">
        <v>0</v>
      </c>
      <c r="Q806">
        <v>0</v>
      </c>
      <c r="R806">
        <v>0</v>
      </c>
      <c r="S806">
        <v>0</v>
      </c>
      <c r="T806">
        <v>0</v>
      </c>
      <c r="U806">
        <v>0</v>
      </c>
      <c r="V806">
        <v>33</v>
      </c>
      <c r="W806">
        <v>231</v>
      </c>
      <c r="X806">
        <v>0</v>
      </c>
      <c r="Z806">
        <v>0</v>
      </c>
      <c r="AA806">
        <v>0</v>
      </c>
      <c r="AB806">
        <v>0</v>
      </c>
      <c r="AC806">
        <v>0</v>
      </c>
      <c r="AD806" t="s">
        <v>1762</v>
      </c>
    </row>
    <row r="807" spans="1:30" x14ac:dyDescent="0.25">
      <c r="H807" t="s">
        <v>1763</v>
      </c>
    </row>
    <row r="808" spans="1:30" x14ac:dyDescent="0.25">
      <c r="A808">
        <v>401</v>
      </c>
      <c r="B808">
        <v>5251</v>
      </c>
      <c r="C808" t="s">
        <v>1764</v>
      </c>
      <c r="D808" t="s">
        <v>32</v>
      </c>
      <c r="E808" t="s">
        <v>1391</v>
      </c>
      <c r="F808" t="s">
        <v>1765</v>
      </c>
      <c r="G808" t="str">
        <f>"00357708"</f>
        <v>00357708</v>
      </c>
      <c r="H808" t="s">
        <v>314</v>
      </c>
      <c r="I808">
        <v>150</v>
      </c>
      <c r="J808">
        <v>0</v>
      </c>
      <c r="K808">
        <v>0</v>
      </c>
      <c r="L808">
        <v>0</v>
      </c>
      <c r="M808">
        <v>0</v>
      </c>
      <c r="N808">
        <v>70</v>
      </c>
      <c r="O808">
        <v>0</v>
      </c>
      <c r="P808">
        <v>0</v>
      </c>
      <c r="Q808">
        <v>0</v>
      </c>
      <c r="R808">
        <v>0</v>
      </c>
      <c r="S808">
        <v>0</v>
      </c>
      <c r="T808">
        <v>0</v>
      </c>
      <c r="U808">
        <v>0</v>
      </c>
      <c r="V808">
        <v>0</v>
      </c>
      <c r="W808">
        <v>0</v>
      </c>
      <c r="X808">
        <v>0</v>
      </c>
      <c r="Z808">
        <v>0</v>
      </c>
      <c r="AA808">
        <v>0</v>
      </c>
      <c r="AB808">
        <v>0</v>
      </c>
      <c r="AC808">
        <v>0</v>
      </c>
      <c r="AD808" t="s">
        <v>1766</v>
      </c>
    </row>
    <row r="809" spans="1:30" x14ac:dyDescent="0.25">
      <c r="H809" t="s">
        <v>1767</v>
      </c>
    </row>
    <row r="810" spans="1:30" x14ac:dyDescent="0.25">
      <c r="A810">
        <v>402</v>
      </c>
      <c r="B810">
        <v>5983</v>
      </c>
      <c r="C810" t="s">
        <v>1768</v>
      </c>
      <c r="D810" t="s">
        <v>1769</v>
      </c>
      <c r="E810" t="s">
        <v>15</v>
      </c>
      <c r="F810" t="s">
        <v>1770</v>
      </c>
      <c r="G810" t="str">
        <f>"00364294"</f>
        <v>00364294</v>
      </c>
      <c r="H810" t="s">
        <v>668</v>
      </c>
      <c r="I810">
        <v>0</v>
      </c>
      <c r="J810">
        <v>0</v>
      </c>
      <c r="K810">
        <v>0</v>
      </c>
      <c r="L810">
        <v>0</v>
      </c>
      <c r="M810">
        <v>0</v>
      </c>
      <c r="N810">
        <v>70</v>
      </c>
      <c r="O810">
        <v>0</v>
      </c>
      <c r="P810">
        <v>0</v>
      </c>
      <c r="Q810">
        <v>0</v>
      </c>
      <c r="R810">
        <v>0</v>
      </c>
      <c r="S810">
        <v>0</v>
      </c>
      <c r="T810">
        <v>0</v>
      </c>
      <c r="U810">
        <v>0</v>
      </c>
      <c r="V810">
        <v>13</v>
      </c>
      <c r="W810">
        <v>91</v>
      </c>
      <c r="X810">
        <v>0</v>
      </c>
      <c r="Z810">
        <v>0</v>
      </c>
      <c r="AA810">
        <v>0</v>
      </c>
      <c r="AB810">
        <v>0</v>
      </c>
      <c r="AC810">
        <v>0</v>
      </c>
      <c r="AD810" t="s">
        <v>1771</v>
      </c>
    </row>
    <row r="811" spans="1:30" x14ac:dyDescent="0.25">
      <c r="H811" t="s">
        <v>1772</v>
      </c>
    </row>
    <row r="812" spans="1:30" x14ac:dyDescent="0.25">
      <c r="A812">
        <v>403</v>
      </c>
      <c r="B812">
        <v>5413</v>
      </c>
      <c r="C812" t="s">
        <v>1773</v>
      </c>
      <c r="D812" t="s">
        <v>32</v>
      </c>
      <c r="E812" t="s">
        <v>107</v>
      </c>
      <c r="F812" t="s">
        <v>1774</v>
      </c>
      <c r="G812" t="str">
        <f>"00339294"</f>
        <v>00339294</v>
      </c>
      <c r="H812" t="s">
        <v>1775</v>
      </c>
      <c r="I812">
        <v>0</v>
      </c>
      <c r="J812">
        <v>0</v>
      </c>
      <c r="K812">
        <v>0</v>
      </c>
      <c r="L812">
        <v>0</v>
      </c>
      <c r="M812">
        <v>0</v>
      </c>
      <c r="N812">
        <v>30</v>
      </c>
      <c r="O812">
        <v>0</v>
      </c>
      <c r="P812">
        <v>0</v>
      </c>
      <c r="Q812">
        <v>0</v>
      </c>
      <c r="R812">
        <v>0</v>
      </c>
      <c r="S812">
        <v>0</v>
      </c>
      <c r="T812">
        <v>0</v>
      </c>
      <c r="U812">
        <v>0</v>
      </c>
      <c r="V812">
        <v>0</v>
      </c>
      <c r="W812">
        <v>0</v>
      </c>
      <c r="X812">
        <v>0</v>
      </c>
      <c r="Z812">
        <v>0</v>
      </c>
      <c r="AA812">
        <v>0</v>
      </c>
      <c r="AB812">
        <v>13</v>
      </c>
      <c r="AC812">
        <v>221</v>
      </c>
      <c r="AD812" t="s">
        <v>1776</v>
      </c>
    </row>
    <row r="813" spans="1:30" x14ac:dyDescent="0.25">
      <c r="H813" t="s">
        <v>1777</v>
      </c>
    </row>
    <row r="814" spans="1:30" x14ac:dyDescent="0.25">
      <c r="A814">
        <v>404</v>
      </c>
      <c r="B814">
        <v>5474</v>
      </c>
      <c r="C814" t="s">
        <v>1778</v>
      </c>
      <c r="D814" t="s">
        <v>65</v>
      </c>
      <c r="E814" t="s">
        <v>15</v>
      </c>
      <c r="F814" t="s">
        <v>1779</v>
      </c>
      <c r="G814" t="str">
        <f>"201402004379"</f>
        <v>201402004379</v>
      </c>
      <c r="H814" t="s">
        <v>1780</v>
      </c>
      <c r="I814">
        <v>0</v>
      </c>
      <c r="J814">
        <v>0</v>
      </c>
      <c r="K814">
        <v>0</v>
      </c>
      <c r="L814">
        <v>0</v>
      </c>
      <c r="M814">
        <v>0</v>
      </c>
      <c r="N814">
        <v>50</v>
      </c>
      <c r="O814">
        <v>0</v>
      </c>
      <c r="P814">
        <v>0</v>
      </c>
      <c r="Q814">
        <v>0</v>
      </c>
      <c r="R814">
        <v>0</v>
      </c>
      <c r="S814">
        <v>0</v>
      </c>
      <c r="T814">
        <v>0</v>
      </c>
      <c r="U814">
        <v>0</v>
      </c>
      <c r="V814">
        <v>0</v>
      </c>
      <c r="W814">
        <v>0</v>
      </c>
      <c r="X814">
        <v>0</v>
      </c>
      <c r="Z814">
        <v>2</v>
      </c>
      <c r="AA814">
        <v>0</v>
      </c>
      <c r="AB814">
        <v>13</v>
      </c>
      <c r="AC814">
        <v>221</v>
      </c>
      <c r="AD814" t="s">
        <v>1781</v>
      </c>
    </row>
    <row r="815" spans="1:30" x14ac:dyDescent="0.25">
      <c r="H815" t="s">
        <v>1782</v>
      </c>
    </row>
    <row r="816" spans="1:30" x14ac:dyDescent="0.25">
      <c r="A816">
        <v>405</v>
      </c>
      <c r="B816">
        <v>3107</v>
      </c>
      <c r="C816" t="s">
        <v>1783</v>
      </c>
      <c r="D816" t="s">
        <v>38</v>
      </c>
      <c r="E816" t="s">
        <v>384</v>
      </c>
      <c r="F816" t="s">
        <v>1784</v>
      </c>
      <c r="G816" t="str">
        <f>"00018024"</f>
        <v>00018024</v>
      </c>
      <c r="H816" t="s">
        <v>1181</v>
      </c>
      <c r="I816">
        <v>0</v>
      </c>
      <c r="J816">
        <v>0</v>
      </c>
      <c r="K816">
        <v>0</v>
      </c>
      <c r="L816">
        <v>200</v>
      </c>
      <c r="M816">
        <v>0</v>
      </c>
      <c r="N816">
        <v>0</v>
      </c>
      <c r="O816">
        <v>0</v>
      </c>
      <c r="P816">
        <v>0</v>
      </c>
      <c r="Q816">
        <v>0</v>
      </c>
      <c r="R816">
        <v>0</v>
      </c>
      <c r="S816">
        <v>0</v>
      </c>
      <c r="T816">
        <v>0</v>
      </c>
      <c r="U816">
        <v>0</v>
      </c>
      <c r="V816">
        <v>8</v>
      </c>
      <c r="W816">
        <v>56</v>
      </c>
      <c r="X816">
        <v>0</v>
      </c>
      <c r="Z816">
        <v>0</v>
      </c>
      <c r="AA816">
        <v>0</v>
      </c>
      <c r="AB816">
        <v>0</v>
      </c>
      <c r="AC816">
        <v>0</v>
      </c>
      <c r="AD816" t="s">
        <v>1785</v>
      </c>
    </row>
    <row r="817" spans="1:30" x14ac:dyDescent="0.25">
      <c r="H817" t="s">
        <v>1786</v>
      </c>
    </row>
    <row r="818" spans="1:30" x14ac:dyDescent="0.25">
      <c r="A818">
        <v>406</v>
      </c>
      <c r="B818">
        <v>2389</v>
      </c>
      <c r="C818" t="s">
        <v>1787</v>
      </c>
      <c r="D818" t="s">
        <v>82</v>
      </c>
      <c r="E818" t="s">
        <v>15</v>
      </c>
      <c r="F818" t="s">
        <v>1788</v>
      </c>
      <c r="G818" t="str">
        <f>"00331130"</f>
        <v>00331130</v>
      </c>
      <c r="H818">
        <v>660</v>
      </c>
      <c r="I818">
        <v>0</v>
      </c>
      <c r="J818">
        <v>0</v>
      </c>
      <c r="K818">
        <v>0</v>
      </c>
      <c r="L818">
        <v>0</v>
      </c>
      <c r="M818">
        <v>0</v>
      </c>
      <c r="N818">
        <v>50</v>
      </c>
      <c r="O818">
        <v>0</v>
      </c>
      <c r="P818">
        <v>0</v>
      </c>
      <c r="Q818">
        <v>0</v>
      </c>
      <c r="R818">
        <v>0</v>
      </c>
      <c r="S818">
        <v>0</v>
      </c>
      <c r="T818">
        <v>0</v>
      </c>
      <c r="U818">
        <v>0</v>
      </c>
      <c r="V818">
        <v>31</v>
      </c>
      <c r="W818">
        <v>217</v>
      </c>
      <c r="X818">
        <v>0</v>
      </c>
      <c r="Z818">
        <v>0</v>
      </c>
      <c r="AA818">
        <v>0</v>
      </c>
      <c r="AB818">
        <v>0</v>
      </c>
      <c r="AC818">
        <v>0</v>
      </c>
      <c r="AD818">
        <v>927</v>
      </c>
    </row>
    <row r="819" spans="1:30" x14ac:dyDescent="0.25">
      <c r="H819" t="s">
        <v>1789</v>
      </c>
    </row>
    <row r="820" spans="1:30" x14ac:dyDescent="0.25">
      <c r="A820">
        <v>407</v>
      </c>
      <c r="B820">
        <v>5728</v>
      </c>
      <c r="C820" t="s">
        <v>1790</v>
      </c>
      <c r="D820" t="s">
        <v>1791</v>
      </c>
      <c r="E820" t="s">
        <v>32</v>
      </c>
      <c r="F820" t="s">
        <v>1792</v>
      </c>
      <c r="G820" t="str">
        <f>"201409003512"</f>
        <v>201409003512</v>
      </c>
      <c r="H820" t="s">
        <v>1063</v>
      </c>
      <c r="I820">
        <v>0</v>
      </c>
      <c r="J820">
        <v>0</v>
      </c>
      <c r="K820">
        <v>0</v>
      </c>
      <c r="L820">
        <v>200</v>
      </c>
      <c r="M820">
        <v>0</v>
      </c>
      <c r="N820">
        <v>50</v>
      </c>
      <c r="O820">
        <v>0</v>
      </c>
      <c r="P820">
        <v>0</v>
      </c>
      <c r="Q820">
        <v>0</v>
      </c>
      <c r="R820">
        <v>0</v>
      </c>
      <c r="S820">
        <v>0</v>
      </c>
      <c r="T820">
        <v>0</v>
      </c>
      <c r="U820">
        <v>0</v>
      </c>
      <c r="V820">
        <v>0</v>
      </c>
      <c r="W820">
        <v>0</v>
      </c>
      <c r="X820">
        <v>0</v>
      </c>
      <c r="Z820">
        <v>1</v>
      </c>
      <c r="AA820">
        <v>0</v>
      </c>
      <c r="AB820">
        <v>0</v>
      </c>
      <c r="AC820">
        <v>0</v>
      </c>
      <c r="AD820" t="s">
        <v>1793</v>
      </c>
    </row>
    <row r="821" spans="1:30" x14ac:dyDescent="0.25">
      <c r="H821" t="s">
        <v>1794</v>
      </c>
    </row>
    <row r="822" spans="1:30" x14ac:dyDescent="0.25">
      <c r="A822">
        <v>408</v>
      </c>
      <c r="B822">
        <v>3092</v>
      </c>
      <c r="C822" t="s">
        <v>1795</v>
      </c>
      <c r="D822" t="s">
        <v>1796</v>
      </c>
      <c r="E822" t="s">
        <v>1797</v>
      </c>
      <c r="F822" t="s">
        <v>1798</v>
      </c>
      <c r="G822" t="str">
        <f>"00009654"</f>
        <v>00009654</v>
      </c>
      <c r="H822" t="s">
        <v>634</v>
      </c>
      <c r="I822">
        <v>150</v>
      </c>
      <c r="J822">
        <v>0</v>
      </c>
      <c r="K822">
        <v>0</v>
      </c>
      <c r="L822">
        <v>0</v>
      </c>
      <c r="M822">
        <v>0</v>
      </c>
      <c r="N822">
        <v>0</v>
      </c>
      <c r="O822">
        <v>0</v>
      </c>
      <c r="P822">
        <v>0</v>
      </c>
      <c r="Q822">
        <v>0</v>
      </c>
      <c r="R822">
        <v>0</v>
      </c>
      <c r="S822">
        <v>0</v>
      </c>
      <c r="T822">
        <v>0</v>
      </c>
      <c r="U822">
        <v>0</v>
      </c>
      <c r="V822">
        <v>0</v>
      </c>
      <c r="W822">
        <v>0</v>
      </c>
      <c r="X822">
        <v>0</v>
      </c>
      <c r="Z822">
        <v>2</v>
      </c>
      <c r="AA822">
        <v>0</v>
      </c>
      <c r="AB822">
        <v>6</v>
      </c>
      <c r="AC822">
        <v>102</v>
      </c>
      <c r="AD822" t="s">
        <v>1799</v>
      </c>
    </row>
    <row r="823" spans="1:30" x14ac:dyDescent="0.25">
      <c r="H823" t="s">
        <v>1800</v>
      </c>
    </row>
    <row r="824" spans="1:30" x14ac:dyDescent="0.25">
      <c r="A824">
        <v>409</v>
      </c>
      <c r="B824">
        <v>3687</v>
      </c>
      <c r="C824" t="s">
        <v>1801</v>
      </c>
      <c r="D824" t="s">
        <v>50</v>
      </c>
      <c r="E824" t="s">
        <v>1802</v>
      </c>
      <c r="F824" t="s">
        <v>1803</v>
      </c>
      <c r="G824" t="str">
        <f>"201412006858"</f>
        <v>201412006858</v>
      </c>
      <c r="H824" t="s">
        <v>294</v>
      </c>
      <c r="I824">
        <v>0</v>
      </c>
      <c r="J824">
        <v>0</v>
      </c>
      <c r="K824">
        <v>0</v>
      </c>
      <c r="L824">
        <v>0</v>
      </c>
      <c r="M824">
        <v>0</v>
      </c>
      <c r="N824">
        <v>0</v>
      </c>
      <c r="O824">
        <v>0</v>
      </c>
      <c r="P824">
        <v>0</v>
      </c>
      <c r="Q824">
        <v>0</v>
      </c>
      <c r="R824">
        <v>0</v>
      </c>
      <c r="S824">
        <v>0</v>
      </c>
      <c r="T824">
        <v>0</v>
      </c>
      <c r="U824">
        <v>0</v>
      </c>
      <c r="V824">
        <v>33</v>
      </c>
      <c r="W824">
        <v>231</v>
      </c>
      <c r="X824">
        <v>0</v>
      </c>
      <c r="Z824">
        <v>0</v>
      </c>
      <c r="AA824">
        <v>0</v>
      </c>
      <c r="AB824">
        <v>0</v>
      </c>
      <c r="AC824">
        <v>0</v>
      </c>
      <c r="AD824" t="s">
        <v>1804</v>
      </c>
    </row>
    <row r="825" spans="1:30" x14ac:dyDescent="0.25">
      <c r="H825" t="s">
        <v>325</v>
      </c>
    </row>
    <row r="826" spans="1:30" x14ac:dyDescent="0.25">
      <c r="A826">
        <v>410</v>
      </c>
      <c r="B826">
        <v>4837</v>
      </c>
      <c r="C826" t="s">
        <v>1805</v>
      </c>
      <c r="D826" t="s">
        <v>1806</v>
      </c>
      <c r="E826" t="s">
        <v>107</v>
      </c>
      <c r="F826" t="s">
        <v>1807</v>
      </c>
      <c r="G826" t="str">
        <f>"00009919"</f>
        <v>00009919</v>
      </c>
      <c r="H826">
        <v>693</v>
      </c>
      <c r="I826">
        <v>0</v>
      </c>
      <c r="J826">
        <v>0</v>
      </c>
      <c r="K826">
        <v>0</v>
      </c>
      <c r="L826">
        <v>0</v>
      </c>
      <c r="M826">
        <v>0</v>
      </c>
      <c r="N826">
        <v>30</v>
      </c>
      <c r="O826">
        <v>0</v>
      </c>
      <c r="P826">
        <v>0</v>
      </c>
      <c r="Q826">
        <v>0</v>
      </c>
      <c r="R826">
        <v>0</v>
      </c>
      <c r="S826">
        <v>0</v>
      </c>
      <c r="T826">
        <v>0</v>
      </c>
      <c r="U826">
        <v>0</v>
      </c>
      <c r="V826">
        <v>12</v>
      </c>
      <c r="W826">
        <v>84</v>
      </c>
      <c r="X826">
        <v>0</v>
      </c>
      <c r="Z826">
        <v>0</v>
      </c>
      <c r="AA826">
        <v>0</v>
      </c>
      <c r="AB826">
        <v>7</v>
      </c>
      <c r="AC826">
        <v>119</v>
      </c>
      <c r="AD826">
        <v>926</v>
      </c>
    </row>
    <row r="827" spans="1:30" x14ac:dyDescent="0.25">
      <c r="H827" t="s">
        <v>1808</v>
      </c>
    </row>
    <row r="828" spans="1:30" x14ac:dyDescent="0.25">
      <c r="A828">
        <v>411</v>
      </c>
      <c r="B828">
        <v>3369</v>
      </c>
      <c r="C828" t="s">
        <v>1809</v>
      </c>
      <c r="D828" t="s">
        <v>236</v>
      </c>
      <c r="E828" t="s">
        <v>28</v>
      </c>
      <c r="F828" t="s">
        <v>1810</v>
      </c>
      <c r="G828" t="str">
        <f>"00014031"</f>
        <v>00014031</v>
      </c>
      <c r="H828" t="s">
        <v>1068</v>
      </c>
      <c r="I828">
        <v>0</v>
      </c>
      <c r="J828">
        <v>0</v>
      </c>
      <c r="K828">
        <v>0</v>
      </c>
      <c r="L828">
        <v>0</v>
      </c>
      <c r="M828">
        <v>0</v>
      </c>
      <c r="N828">
        <v>30</v>
      </c>
      <c r="O828">
        <v>0</v>
      </c>
      <c r="P828">
        <v>30</v>
      </c>
      <c r="Q828">
        <v>0</v>
      </c>
      <c r="R828">
        <v>0</v>
      </c>
      <c r="S828">
        <v>0</v>
      </c>
      <c r="T828">
        <v>0</v>
      </c>
      <c r="U828">
        <v>0</v>
      </c>
      <c r="V828">
        <v>29</v>
      </c>
      <c r="W828">
        <v>203</v>
      </c>
      <c r="X828">
        <v>0</v>
      </c>
      <c r="Z828">
        <v>0</v>
      </c>
      <c r="AA828">
        <v>0</v>
      </c>
      <c r="AB828">
        <v>0</v>
      </c>
      <c r="AC828">
        <v>0</v>
      </c>
      <c r="AD828" t="s">
        <v>1811</v>
      </c>
    </row>
    <row r="829" spans="1:30" x14ac:dyDescent="0.25">
      <c r="H829" t="s">
        <v>520</v>
      </c>
    </row>
    <row r="830" spans="1:30" x14ac:dyDescent="0.25">
      <c r="A830">
        <v>412</v>
      </c>
      <c r="B830">
        <v>2397</v>
      </c>
      <c r="C830" t="s">
        <v>1812</v>
      </c>
      <c r="D830" t="s">
        <v>44</v>
      </c>
      <c r="E830" t="s">
        <v>638</v>
      </c>
      <c r="F830" t="s">
        <v>1813</v>
      </c>
      <c r="G830" t="str">
        <f>"00326496"</f>
        <v>00326496</v>
      </c>
      <c r="H830">
        <v>704</v>
      </c>
      <c r="I830">
        <v>0</v>
      </c>
      <c r="J830">
        <v>0</v>
      </c>
      <c r="K830">
        <v>0</v>
      </c>
      <c r="L830">
        <v>0</v>
      </c>
      <c r="M830">
        <v>0</v>
      </c>
      <c r="N830">
        <v>0</v>
      </c>
      <c r="O830">
        <v>0</v>
      </c>
      <c r="P830">
        <v>0</v>
      </c>
      <c r="Q830">
        <v>0</v>
      </c>
      <c r="R830">
        <v>0</v>
      </c>
      <c r="S830">
        <v>0</v>
      </c>
      <c r="T830">
        <v>0</v>
      </c>
      <c r="U830">
        <v>0</v>
      </c>
      <c r="V830">
        <v>0</v>
      </c>
      <c r="W830">
        <v>0</v>
      </c>
      <c r="X830">
        <v>0</v>
      </c>
      <c r="Z830">
        <v>2</v>
      </c>
      <c r="AA830">
        <v>0</v>
      </c>
      <c r="AB830">
        <v>13</v>
      </c>
      <c r="AC830">
        <v>221</v>
      </c>
      <c r="AD830">
        <v>925</v>
      </c>
    </row>
    <row r="831" spans="1:30" x14ac:dyDescent="0.25">
      <c r="H831">
        <v>1266</v>
      </c>
    </row>
    <row r="832" spans="1:30" x14ac:dyDescent="0.25">
      <c r="A832">
        <v>413</v>
      </c>
      <c r="B832">
        <v>1195</v>
      </c>
      <c r="C832" t="s">
        <v>1814</v>
      </c>
      <c r="D832" t="s">
        <v>1009</v>
      </c>
      <c r="E832" t="s">
        <v>178</v>
      </c>
      <c r="F832" t="s">
        <v>1815</v>
      </c>
      <c r="G832" t="str">
        <f>"00296638"</f>
        <v>00296638</v>
      </c>
      <c r="H832" t="s">
        <v>1206</v>
      </c>
      <c r="I832">
        <v>0</v>
      </c>
      <c r="J832">
        <v>0</v>
      </c>
      <c r="K832">
        <v>0</v>
      </c>
      <c r="L832">
        <v>0</v>
      </c>
      <c r="M832">
        <v>0</v>
      </c>
      <c r="N832">
        <v>0</v>
      </c>
      <c r="O832">
        <v>0</v>
      </c>
      <c r="P832">
        <v>0</v>
      </c>
      <c r="Q832">
        <v>0</v>
      </c>
      <c r="R832">
        <v>0</v>
      </c>
      <c r="S832">
        <v>0</v>
      </c>
      <c r="T832">
        <v>0</v>
      </c>
      <c r="U832">
        <v>0</v>
      </c>
      <c r="V832">
        <v>28</v>
      </c>
      <c r="W832">
        <v>196</v>
      </c>
      <c r="X832">
        <v>0</v>
      </c>
      <c r="Z832">
        <v>0</v>
      </c>
      <c r="AA832">
        <v>0</v>
      </c>
      <c r="AB832">
        <v>0</v>
      </c>
      <c r="AC832">
        <v>0</v>
      </c>
      <c r="AD832" t="s">
        <v>1816</v>
      </c>
    </row>
    <row r="833" spans="1:30" x14ac:dyDescent="0.25">
      <c r="H833" t="s">
        <v>1817</v>
      </c>
    </row>
    <row r="834" spans="1:30" x14ac:dyDescent="0.25">
      <c r="A834">
        <v>414</v>
      </c>
      <c r="B834">
        <v>19</v>
      </c>
      <c r="C834" t="s">
        <v>1818</v>
      </c>
      <c r="D834" t="s">
        <v>502</v>
      </c>
      <c r="E834" t="s">
        <v>384</v>
      </c>
      <c r="F834" t="s">
        <v>1819</v>
      </c>
      <c r="G834" t="str">
        <f>"00284799"</f>
        <v>00284799</v>
      </c>
      <c r="H834" t="s">
        <v>1503</v>
      </c>
      <c r="I834">
        <v>0</v>
      </c>
      <c r="J834">
        <v>0</v>
      </c>
      <c r="K834">
        <v>0</v>
      </c>
      <c r="L834">
        <v>200</v>
      </c>
      <c r="M834">
        <v>0</v>
      </c>
      <c r="N834">
        <v>30</v>
      </c>
      <c r="O834">
        <v>0</v>
      </c>
      <c r="P834">
        <v>0</v>
      </c>
      <c r="Q834">
        <v>0</v>
      </c>
      <c r="R834">
        <v>0</v>
      </c>
      <c r="S834">
        <v>0</v>
      </c>
      <c r="T834">
        <v>0</v>
      </c>
      <c r="U834">
        <v>0</v>
      </c>
      <c r="V834">
        <v>0</v>
      </c>
      <c r="W834">
        <v>0</v>
      </c>
      <c r="X834">
        <v>0</v>
      </c>
      <c r="Z834">
        <v>0</v>
      </c>
      <c r="AA834">
        <v>0</v>
      </c>
      <c r="AB834">
        <v>0</v>
      </c>
      <c r="AC834">
        <v>0</v>
      </c>
      <c r="AD834" t="s">
        <v>1820</v>
      </c>
    </row>
    <row r="835" spans="1:30" x14ac:dyDescent="0.25">
      <c r="H835" t="s">
        <v>329</v>
      </c>
    </row>
    <row r="836" spans="1:30" x14ac:dyDescent="0.25">
      <c r="A836">
        <v>415</v>
      </c>
      <c r="B836">
        <v>2576</v>
      </c>
      <c r="C836" t="s">
        <v>1821</v>
      </c>
      <c r="D836" t="s">
        <v>401</v>
      </c>
      <c r="E836" t="s">
        <v>70</v>
      </c>
      <c r="F836" t="s">
        <v>1822</v>
      </c>
      <c r="G836" t="str">
        <f>"00107312"</f>
        <v>00107312</v>
      </c>
      <c r="H836">
        <v>660</v>
      </c>
      <c r="I836">
        <v>0</v>
      </c>
      <c r="J836">
        <v>0</v>
      </c>
      <c r="K836">
        <v>0</v>
      </c>
      <c r="L836">
        <v>0</v>
      </c>
      <c r="M836">
        <v>0</v>
      </c>
      <c r="N836">
        <v>70</v>
      </c>
      <c r="O836">
        <v>0</v>
      </c>
      <c r="P836">
        <v>0</v>
      </c>
      <c r="Q836">
        <v>0</v>
      </c>
      <c r="R836">
        <v>0</v>
      </c>
      <c r="S836">
        <v>0</v>
      </c>
      <c r="T836">
        <v>0</v>
      </c>
      <c r="U836">
        <v>0</v>
      </c>
      <c r="V836">
        <v>27</v>
      </c>
      <c r="W836">
        <v>189</v>
      </c>
      <c r="X836">
        <v>0</v>
      </c>
      <c r="Z836">
        <v>0</v>
      </c>
      <c r="AA836">
        <v>0</v>
      </c>
      <c r="AB836">
        <v>0</v>
      </c>
      <c r="AC836">
        <v>0</v>
      </c>
      <c r="AD836">
        <v>919</v>
      </c>
    </row>
    <row r="837" spans="1:30" x14ac:dyDescent="0.25">
      <c r="H837" t="s">
        <v>1823</v>
      </c>
    </row>
    <row r="838" spans="1:30" x14ac:dyDescent="0.25">
      <c r="A838">
        <v>416</v>
      </c>
      <c r="B838">
        <v>1943</v>
      </c>
      <c r="C838" t="s">
        <v>1824</v>
      </c>
      <c r="D838" t="s">
        <v>257</v>
      </c>
      <c r="E838" t="s">
        <v>1825</v>
      </c>
      <c r="F838" t="s">
        <v>1826</v>
      </c>
      <c r="G838" t="str">
        <f>"201406017715"</f>
        <v>201406017715</v>
      </c>
      <c r="H838" t="s">
        <v>294</v>
      </c>
      <c r="I838">
        <v>0</v>
      </c>
      <c r="J838">
        <v>0</v>
      </c>
      <c r="K838">
        <v>0</v>
      </c>
      <c r="L838">
        <v>0</v>
      </c>
      <c r="M838">
        <v>0</v>
      </c>
      <c r="N838">
        <v>30</v>
      </c>
      <c r="O838">
        <v>0</v>
      </c>
      <c r="P838">
        <v>0</v>
      </c>
      <c r="Q838">
        <v>0</v>
      </c>
      <c r="R838">
        <v>0</v>
      </c>
      <c r="S838">
        <v>0</v>
      </c>
      <c r="T838">
        <v>0</v>
      </c>
      <c r="U838">
        <v>0</v>
      </c>
      <c r="V838">
        <v>25</v>
      </c>
      <c r="W838">
        <v>175</v>
      </c>
      <c r="X838">
        <v>0</v>
      </c>
      <c r="Z838">
        <v>0</v>
      </c>
      <c r="AA838">
        <v>0</v>
      </c>
      <c r="AB838">
        <v>1</v>
      </c>
      <c r="AC838">
        <v>17</v>
      </c>
      <c r="AD838" t="s">
        <v>1827</v>
      </c>
    </row>
    <row r="839" spans="1:30" x14ac:dyDescent="0.25">
      <c r="H839" t="s">
        <v>1828</v>
      </c>
    </row>
    <row r="840" spans="1:30" x14ac:dyDescent="0.25">
      <c r="A840">
        <v>417</v>
      </c>
      <c r="B840">
        <v>403</v>
      </c>
      <c r="C840" t="s">
        <v>1829</v>
      </c>
      <c r="D840" t="s">
        <v>797</v>
      </c>
      <c r="E840" t="s">
        <v>199</v>
      </c>
      <c r="F840" t="s">
        <v>1830</v>
      </c>
      <c r="G840" t="str">
        <f>"00294815"</f>
        <v>00294815</v>
      </c>
      <c r="H840" t="s">
        <v>877</v>
      </c>
      <c r="I840">
        <v>150</v>
      </c>
      <c r="J840">
        <v>0</v>
      </c>
      <c r="K840">
        <v>0</v>
      </c>
      <c r="L840">
        <v>0</v>
      </c>
      <c r="M840">
        <v>0</v>
      </c>
      <c r="N840">
        <v>30</v>
      </c>
      <c r="O840">
        <v>0</v>
      </c>
      <c r="P840">
        <v>0</v>
      </c>
      <c r="Q840">
        <v>0</v>
      </c>
      <c r="R840">
        <v>0</v>
      </c>
      <c r="S840">
        <v>0</v>
      </c>
      <c r="T840">
        <v>0</v>
      </c>
      <c r="U840">
        <v>0</v>
      </c>
      <c r="V840">
        <v>5</v>
      </c>
      <c r="W840">
        <v>35</v>
      </c>
      <c r="X840">
        <v>0</v>
      </c>
      <c r="Z840">
        <v>0</v>
      </c>
      <c r="AA840">
        <v>0</v>
      </c>
      <c r="AB840">
        <v>0</v>
      </c>
      <c r="AC840">
        <v>0</v>
      </c>
      <c r="AD840" t="s">
        <v>1831</v>
      </c>
    </row>
    <row r="841" spans="1:30" x14ac:dyDescent="0.25">
      <c r="H841" t="s">
        <v>325</v>
      </c>
    </row>
    <row r="842" spans="1:30" x14ac:dyDescent="0.25">
      <c r="A842">
        <v>418</v>
      </c>
      <c r="B842">
        <v>4746</v>
      </c>
      <c r="C842" t="s">
        <v>1832</v>
      </c>
      <c r="D842" t="s">
        <v>179</v>
      </c>
      <c r="E842" t="s">
        <v>15</v>
      </c>
      <c r="F842" t="s">
        <v>1833</v>
      </c>
      <c r="G842" t="str">
        <f>"00079284"</f>
        <v>00079284</v>
      </c>
      <c r="H842" t="s">
        <v>23</v>
      </c>
      <c r="I842">
        <v>0</v>
      </c>
      <c r="J842">
        <v>0</v>
      </c>
      <c r="K842">
        <v>0</v>
      </c>
      <c r="L842">
        <v>200</v>
      </c>
      <c r="M842">
        <v>0</v>
      </c>
      <c r="N842">
        <v>30</v>
      </c>
      <c r="O842">
        <v>0</v>
      </c>
      <c r="P842">
        <v>0</v>
      </c>
      <c r="Q842">
        <v>0</v>
      </c>
      <c r="R842">
        <v>0</v>
      </c>
      <c r="S842">
        <v>0</v>
      </c>
      <c r="T842">
        <v>0</v>
      </c>
      <c r="U842">
        <v>0</v>
      </c>
      <c r="V842">
        <v>1</v>
      </c>
      <c r="W842">
        <v>7</v>
      </c>
      <c r="X842">
        <v>0</v>
      </c>
      <c r="Z842">
        <v>0</v>
      </c>
      <c r="AA842">
        <v>0</v>
      </c>
      <c r="AB842">
        <v>0</v>
      </c>
      <c r="AC842">
        <v>0</v>
      </c>
      <c r="AD842" t="s">
        <v>1834</v>
      </c>
    </row>
    <row r="843" spans="1:30" x14ac:dyDescent="0.25">
      <c r="H843" t="s">
        <v>1835</v>
      </c>
    </row>
    <row r="844" spans="1:30" x14ac:dyDescent="0.25">
      <c r="A844">
        <v>419</v>
      </c>
      <c r="B844">
        <v>415</v>
      </c>
      <c r="C844" t="s">
        <v>1836</v>
      </c>
      <c r="D844" t="s">
        <v>50</v>
      </c>
      <c r="E844" t="s">
        <v>621</v>
      </c>
      <c r="F844" t="s">
        <v>1837</v>
      </c>
      <c r="G844" t="str">
        <f>"201409005778"</f>
        <v>201409005778</v>
      </c>
      <c r="H844" t="s">
        <v>1838</v>
      </c>
      <c r="I844">
        <v>0</v>
      </c>
      <c r="J844">
        <v>0</v>
      </c>
      <c r="K844">
        <v>0</v>
      </c>
      <c r="L844">
        <v>0</v>
      </c>
      <c r="M844">
        <v>0</v>
      </c>
      <c r="N844">
        <v>30</v>
      </c>
      <c r="O844">
        <v>0</v>
      </c>
      <c r="P844">
        <v>0</v>
      </c>
      <c r="Q844">
        <v>0</v>
      </c>
      <c r="R844">
        <v>0</v>
      </c>
      <c r="S844">
        <v>0</v>
      </c>
      <c r="T844">
        <v>0</v>
      </c>
      <c r="U844">
        <v>0</v>
      </c>
      <c r="V844">
        <v>0</v>
      </c>
      <c r="W844">
        <v>0</v>
      </c>
      <c r="X844">
        <v>0</v>
      </c>
      <c r="Z844">
        <v>0</v>
      </c>
      <c r="AA844">
        <v>0</v>
      </c>
      <c r="AB844">
        <v>8</v>
      </c>
      <c r="AC844">
        <v>136</v>
      </c>
      <c r="AD844" t="s">
        <v>1839</v>
      </c>
    </row>
    <row r="845" spans="1:30" x14ac:dyDescent="0.25">
      <c r="H845" t="s">
        <v>1840</v>
      </c>
    </row>
    <row r="846" spans="1:30" x14ac:dyDescent="0.25">
      <c r="A846">
        <v>420</v>
      </c>
      <c r="B846">
        <v>5691</v>
      </c>
      <c r="C846" t="s">
        <v>1841</v>
      </c>
      <c r="D846" t="s">
        <v>107</v>
      </c>
      <c r="E846" t="s">
        <v>388</v>
      </c>
      <c r="F846" t="s">
        <v>1842</v>
      </c>
      <c r="G846" t="str">
        <f>"00344807"</f>
        <v>00344807</v>
      </c>
      <c r="H846" t="s">
        <v>668</v>
      </c>
      <c r="I846">
        <v>0</v>
      </c>
      <c r="J846">
        <v>0</v>
      </c>
      <c r="K846">
        <v>0</v>
      </c>
      <c r="L846">
        <v>0</v>
      </c>
      <c r="M846">
        <v>0</v>
      </c>
      <c r="N846">
        <v>0</v>
      </c>
      <c r="O846">
        <v>0</v>
      </c>
      <c r="P846">
        <v>0</v>
      </c>
      <c r="Q846">
        <v>0</v>
      </c>
      <c r="R846">
        <v>0</v>
      </c>
      <c r="S846">
        <v>0</v>
      </c>
      <c r="T846">
        <v>0</v>
      </c>
      <c r="U846">
        <v>0</v>
      </c>
      <c r="V846">
        <v>20</v>
      </c>
      <c r="W846">
        <v>140</v>
      </c>
      <c r="X846">
        <v>0</v>
      </c>
      <c r="Z846">
        <v>2</v>
      </c>
      <c r="AA846">
        <v>0</v>
      </c>
      <c r="AB846">
        <v>0</v>
      </c>
      <c r="AC846">
        <v>0</v>
      </c>
      <c r="AD846" t="s">
        <v>1843</v>
      </c>
    </row>
    <row r="847" spans="1:30" x14ac:dyDescent="0.25">
      <c r="H847" t="s">
        <v>1844</v>
      </c>
    </row>
    <row r="848" spans="1:30" x14ac:dyDescent="0.25">
      <c r="A848">
        <v>421</v>
      </c>
      <c r="B848">
        <v>4931</v>
      </c>
      <c r="C848" t="s">
        <v>1845</v>
      </c>
      <c r="D848" t="s">
        <v>1752</v>
      </c>
      <c r="E848" t="s">
        <v>28</v>
      </c>
      <c r="F848" t="s">
        <v>1846</v>
      </c>
      <c r="G848" t="str">
        <f>"00234911"</f>
        <v>00234911</v>
      </c>
      <c r="H848">
        <v>825</v>
      </c>
      <c r="I848">
        <v>0</v>
      </c>
      <c r="J848">
        <v>0</v>
      </c>
      <c r="K848">
        <v>0</v>
      </c>
      <c r="L848">
        <v>0</v>
      </c>
      <c r="M848">
        <v>0</v>
      </c>
      <c r="N848">
        <v>30</v>
      </c>
      <c r="O848">
        <v>0</v>
      </c>
      <c r="P848">
        <v>0</v>
      </c>
      <c r="Q848">
        <v>0</v>
      </c>
      <c r="R848">
        <v>0</v>
      </c>
      <c r="S848">
        <v>0</v>
      </c>
      <c r="T848">
        <v>0</v>
      </c>
      <c r="U848">
        <v>0</v>
      </c>
      <c r="V848">
        <v>8</v>
      </c>
      <c r="W848">
        <v>56</v>
      </c>
      <c r="X848">
        <v>0</v>
      </c>
      <c r="Z848">
        <v>0</v>
      </c>
      <c r="AA848">
        <v>0</v>
      </c>
      <c r="AB848">
        <v>0</v>
      </c>
      <c r="AC848">
        <v>0</v>
      </c>
      <c r="AD848">
        <v>911</v>
      </c>
    </row>
    <row r="849" spans="1:30" x14ac:dyDescent="0.25">
      <c r="H849" t="s">
        <v>1847</v>
      </c>
    </row>
    <row r="850" spans="1:30" x14ac:dyDescent="0.25">
      <c r="A850">
        <v>422</v>
      </c>
      <c r="B850">
        <v>3307</v>
      </c>
      <c r="C850" t="s">
        <v>1848</v>
      </c>
      <c r="D850" t="s">
        <v>141</v>
      </c>
      <c r="E850" t="s">
        <v>327</v>
      </c>
      <c r="F850" t="s">
        <v>1849</v>
      </c>
      <c r="G850" t="str">
        <f>"00110489"</f>
        <v>00110489</v>
      </c>
      <c r="H850" t="s">
        <v>181</v>
      </c>
      <c r="I850">
        <v>0</v>
      </c>
      <c r="J850">
        <v>0</v>
      </c>
      <c r="K850">
        <v>0</v>
      </c>
      <c r="L850">
        <v>0</v>
      </c>
      <c r="M850">
        <v>0</v>
      </c>
      <c r="N850">
        <v>30</v>
      </c>
      <c r="O850">
        <v>0</v>
      </c>
      <c r="P850">
        <v>0</v>
      </c>
      <c r="Q850">
        <v>0</v>
      </c>
      <c r="R850">
        <v>0</v>
      </c>
      <c r="S850">
        <v>0</v>
      </c>
      <c r="T850">
        <v>0</v>
      </c>
      <c r="U850">
        <v>0</v>
      </c>
      <c r="V850">
        <v>16</v>
      </c>
      <c r="W850">
        <v>112</v>
      </c>
      <c r="X850">
        <v>0</v>
      </c>
      <c r="Z850">
        <v>0</v>
      </c>
      <c r="AA850">
        <v>0</v>
      </c>
      <c r="AB850">
        <v>0</v>
      </c>
      <c r="AC850">
        <v>0</v>
      </c>
      <c r="AD850" t="s">
        <v>1850</v>
      </c>
    </row>
    <row r="851" spans="1:30" x14ac:dyDescent="0.25">
      <c r="H851" t="s">
        <v>427</v>
      </c>
    </row>
    <row r="852" spans="1:30" x14ac:dyDescent="0.25">
      <c r="A852">
        <v>423</v>
      </c>
      <c r="B852">
        <v>3734</v>
      </c>
      <c r="C852" t="s">
        <v>1851</v>
      </c>
      <c r="D852" t="s">
        <v>32</v>
      </c>
      <c r="E852" t="s">
        <v>83</v>
      </c>
      <c r="F852" t="s">
        <v>1852</v>
      </c>
      <c r="G852" t="str">
        <f>"00008865"</f>
        <v>00008865</v>
      </c>
      <c r="H852" t="s">
        <v>1775</v>
      </c>
      <c r="I852">
        <v>0</v>
      </c>
      <c r="J852">
        <v>0</v>
      </c>
      <c r="K852">
        <v>0</v>
      </c>
      <c r="L852">
        <v>0</v>
      </c>
      <c r="M852">
        <v>0</v>
      </c>
      <c r="N852">
        <v>70</v>
      </c>
      <c r="O852">
        <v>0</v>
      </c>
      <c r="P852">
        <v>0</v>
      </c>
      <c r="Q852">
        <v>0</v>
      </c>
      <c r="R852">
        <v>0</v>
      </c>
      <c r="S852">
        <v>0</v>
      </c>
      <c r="T852">
        <v>0</v>
      </c>
      <c r="U852">
        <v>0</v>
      </c>
      <c r="V852">
        <v>22</v>
      </c>
      <c r="W852">
        <v>154</v>
      </c>
      <c r="X852">
        <v>0</v>
      </c>
      <c r="Z852">
        <v>0</v>
      </c>
      <c r="AA852">
        <v>0</v>
      </c>
      <c r="AB852">
        <v>0</v>
      </c>
      <c r="AC852">
        <v>0</v>
      </c>
      <c r="AD852" t="s">
        <v>1853</v>
      </c>
    </row>
    <row r="853" spans="1:30" x14ac:dyDescent="0.25">
      <c r="H853" t="s">
        <v>1854</v>
      </c>
    </row>
    <row r="854" spans="1:30" x14ac:dyDescent="0.25">
      <c r="A854">
        <v>424</v>
      </c>
      <c r="B854">
        <v>2217</v>
      </c>
      <c r="C854" t="s">
        <v>1855</v>
      </c>
      <c r="D854" t="s">
        <v>14</v>
      </c>
      <c r="E854" t="s">
        <v>15</v>
      </c>
      <c r="F854" t="s">
        <v>1856</v>
      </c>
      <c r="G854" t="str">
        <f>"00248911"</f>
        <v>00248911</v>
      </c>
      <c r="H854" t="s">
        <v>1118</v>
      </c>
      <c r="I854">
        <v>0</v>
      </c>
      <c r="J854">
        <v>0</v>
      </c>
      <c r="K854">
        <v>0</v>
      </c>
      <c r="L854">
        <v>0</v>
      </c>
      <c r="M854">
        <v>0</v>
      </c>
      <c r="N854">
        <v>0</v>
      </c>
      <c r="O854">
        <v>0</v>
      </c>
      <c r="P854">
        <v>0</v>
      </c>
      <c r="Q854">
        <v>0</v>
      </c>
      <c r="R854">
        <v>0</v>
      </c>
      <c r="S854">
        <v>0</v>
      </c>
      <c r="T854">
        <v>0</v>
      </c>
      <c r="U854">
        <v>0</v>
      </c>
      <c r="V854">
        <v>40</v>
      </c>
      <c r="W854">
        <v>280</v>
      </c>
      <c r="X854">
        <v>0</v>
      </c>
      <c r="Z854">
        <v>0</v>
      </c>
      <c r="AA854">
        <v>0</v>
      </c>
      <c r="AB854">
        <v>0</v>
      </c>
      <c r="AC854">
        <v>0</v>
      </c>
      <c r="AD854" t="s">
        <v>1857</v>
      </c>
    </row>
    <row r="855" spans="1:30" x14ac:dyDescent="0.25">
      <c r="H855" t="s">
        <v>788</v>
      </c>
    </row>
    <row r="856" spans="1:30" x14ac:dyDescent="0.25">
      <c r="A856">
        <v>425</v>
      </c>
      <c r="B856">
        <v>5778</v>
      </c>
      <c r="C856" t="s">
        <v>1858</v>
      </c>
      <c r="D856" t="s">
        <v>107</v>
      </c>
      <c r="E856" t="s">
        <v>21</v>
      </c>
      <c r="F856" t="s">
        <v>1859</v>
      </c>
      <c r="G856" t="str">
        <f>"00244948"</f>
        <v>00244948</v>
      </c>
      <c r="H856">
        <v>715</v>
      </c>
      <c r="I856">
        <v>0</v>
      </c>
      <c r="J856">
        <v>0</v>
      </c>
      <c r="K856">
        <v>0</v>
      </c>
      <c r="L856">
        <v>0</v>
      </c>
      <c r="M856">
        <v>0</v>
      </c>
      <c r="N856">
        <v>70</v>
      </c>
      <c r="O856">
        <v>0</v>
      </c>
      <c r="P856">
        <v>0</v>
      </c>
      <c r="Q856">
        <v>0</v>
      </c>
      <c r="R856">
        <v>0</v>
      </c>
      <c r="S856">
        <v>0</v>
      </c>
      <c r="T856">
        <v>0</v>
      </c>
      <c r="U856">
        <v>0</v>
      </c>
      <c r="V856">
        <v>2</v>
      </c>
      <c r="W856">
        <v>14</v>
      </c>
      <c r="X856">
        <v>0</v>
      </c>
      <c r="Z856">
        <v>0</v>
      </c>
      <c r="AA856">
        <v>0</v>
      </c>
      <c r="AB856">
        <v>6</v>
      </c>
      <c r="AC856">
        <v>102</v>
      </c>
      <c r="AD856">
        <v>901</v>
      </c>
    </row>
    <row r="857" spans="1:30" x14ac:dyDescent="0.25">
      <c r="H857" t="s">
        <v>1860</v>
      </c>
    </row>
    <row r="858" spans="1:30" x14ac:dyDescent="0.25">
      <c r="A858">
        <v>426</v>
      </c>
      <c r="B858">
        <v>4052</v>
      </c>
      <c r="C858" t="s">
        <v>1861</v>
      </c>
      <c r="D858" t="s">
        <v>384</v>
      </c>
      <c r="E858" t="s">
        <v>113</v>
      </c>
      <c r="F858" t="s">
        <v>1862</v>
      </c>
      <c r="G858" t="str">
        <f>"00018944"</f>
        <v>00018944</v>
      </c>
      <c r="H858" t="s">
        <v>554</v>
      </c>
      <c r="I858">
        <v>0</v>
      </c>
      <c r="J858">
        <v>0</v>
      </c>
      <c r="K858">
        <v>0</v>
      </c>
      <c r="L858">
        <v>0</v>
      </c>
      <c r="M858">
        <v>0</v>
      </c>
      <c r="N858">
        <v>50</v>
      </c>
      <c r="O858">
        <v>0</v>
      </c>
      <c r="P858">
        <v>0</v>
      </c>
      <c r="Q858">
        <v>0</v>
      </c>
      <c r="R858">
        <v>0</v>
      </c>
      <c r="S858">
        <v>0</v>
      </c>
      <c r="T858">
        <v>0</v>
      </c>
      <c r="U858">
        <v>0</v>
      </c>
      <c r="V858">
        <v>15</v>
      </c>
      <c r="W858">
        <v>105</v>
      </c>
      <c r="X858">
        <v>0</v>
      </c>
      <c r="Z858">
        <v>0</v>
      </c>
      <c r="AA858">
        <v>0</v>
      </c>
      <c r="AB858">
        <v>0</v>
      </c>
      <c r="AC858">
        <v>0</v>
      </c>
      <c r="AD858" t="s">
        <v>1863</v>
      </c>
    </row>
    <row r="859" spans="1:30" x14ac:dyDescent="0.25">
      <c r="H859" t="s">
        <v>1864</v>
      </c>
    </row>
    <row r="860" spans="1:30" x14ac:dyDescent="0.25">
      <c r="A860">
        <v>427</v>
      </c>
      <c r="B860">
        <v>3976</v>
      </c>
      <c r="C860" t="s">
        <v>1865</v>
      </c>
      <c r="D860" t="s">
        <v>64</v>
      </c>
      <c r="E860" t="s">
        <v>28</v>
      </c>
      <c r="F860" t="s">
        <v>1866</v>
      </c>
      <c r="G860" t="str">
        <f>"00020218"</f>
        <v>00020218</v>
      </c>
      <c r="H860" t="s">
        <v>1867</v>
      </c>
      <c r="I860">
        <v>0</v>
      </c>
      <c r="J860">
        <v>0</v>
      </c>
      <c r="K860">
        <v>0</v>
      </c>
      <c r="L860">
        <v>0</v>
      </c>
      <c r="M860">
        <v>0</v>
      </c>
      <c r="N860">
        <v>0</v>
      </c>
      <c r="O860">
        <v>0</v>
      </c>
      <c r="P860">
        <v>0</v>
      </c>
      <c r="Q860">
        <v>0</v>
      </c>
      <c r="R860">
        <v>0</v>
      </c>
      <c r="S860">
        <v>0</v>
      </c>
      <c r="T860">
        <v>0</v>
      </c>
      <c r="U860">
        <v>0</v>
      </c>
      <c r="V860">
        <v>38</v>
      </c>
      <c r="W860">
        <v>266</v>
      </c>
      <c r="X860">
        <v>0</v>
      </c>
      <c r="Z860">
        <v>0</v>
      </c>
      <c r="AA860">
        <v>0</v>
      </c>
      <c r="AB860">
        <v>0</v>
      </c>
      <c r="AC860">
        <v>0</v>
      </c>
      <c r="AD860" t="s">
        <v>1868</v>
      </c>
    </row>
    <row r="861" spans="1:30" x14ac:dyDescent="0.25">
      <c r="H861" t="s">
        <v>864</v>
      </c>
    </row>
    <row r="862" spans="1:30" x14ac:dyDescent="0.25">
      <c r="A862">
        <v>428</v>
      </c>
      <c r="B862">
        <v>725</v>
      </c>
      <c r="C862" t="s">
        <v>1869</v>
      </c>
      <c r="D862" t="s">
        <v>83</v>
      </c>
      <c r="E862" t="s">
        <v>1870</v>
      </c>
      <c r="F862" t="s">
        <v>1871</v>
      </c>
      <c r="G862" t="str">
        <f>"00161766"</f>
        <v>00161766</v>
      </c>
      <c r="H862">
        <v>660</v>
      </c>
      <c r="I862">
        <v>0</v>
      </c>
      <c r="J862">
        <v>0</v>
      </c>
      <c r="K862">
        <v>0</v>
      </c>
      <c r="L862">
        <v>0</v>
      </c>
      <c r="M862">
        <v>0</v>
      </c>
      <c r="N862">
        <v>70</v>
      </c>
      <c r="O862">
        <v>0</v>
      </c>
      <c r="P862">
        <v>0</v>
      </c>
      <c r="Q862">
        <v>0</v>
      </c>
      <c r="R862">
        <v>0</v>
      </c>
      <c r="S862">
        <v>0</v>
      </c>
      <c r="T862">
        <v>0</v>
      </c>
      <c r="U862">
        <v>0</v>
      </c>
      <c r="V862">
        <v>24</v>
      </c>
      <c r="W862">
        <v>168</v>
      </c>
      <c r="X862">
        <v>0</v>
      </c>
      <c r="Z862">
        <v>0</v>
      </c>
      <c r="AA862">
        <v>0</v>
      </c>
      <c r="AB862">
        <v>0</v>
      </c>
      <c r="AC862">
        <v>0</v>
      </c>
      <c r="AD862">
        <v>898</v>
      </c>
    </row>
    <row r="863" spans="1:30" x14ac:dyDescent="0.25">
      <c r="H863" t="s">
        <v>1872</v>
      </c>
    </row>
    <row r="864" spans="1:30" x14ac:dyDescent="0.25">
      <c r="A864">
        <v>429</v>
      </c>
      <c r="B864">
        <v>3018</v>
      </c>
      <c r="C864" t="s">
        <v>1873</v>
      </c>
      <c r="D864" t="s">
        <v>797</v>
      </c>
      <c r="E864" t="s">
        <v>32</v>
      </c>
      <c r="F864" t="s">
        <v>1874</v>
      </c>
      <c r="G864" t="str">
        <f>"00153489"</f>
        <v>00153489</v>
      </c>
      <c r="H864" t="s">
        <v>1045</v>
      </c>
      <c r="I864">
        <v>0</v>
      </c>
      <c r="J864">
        <v>0</v>
      </c>
      <c r="K864">
        <v>0</v>
      </c>
      <c r="L864">
        <v>0</v>
      </c>
      <c r="M864">
        <v>0</v>
      </c>
      <c r="N864">
        <v>30</v>
      </c>
      <c r="O864">
        <v>0</v>
      </c>
      <c r="P864">
        <v>0</v>
      </c>
      <c r="Q864">
        <v>70</v>
      </c>
      <c r="R864">
        <v>0</v>
      </c>
      <c r="S864">
        <v>0</v>
      </c>
      <c r="T864">
        <v>0</v>
      </c>
      <c r="U864">
        <v>0</v>
      </c>
      <c r="V864">
        <v>0</v>
      </c>
      <c r="W864">
        <v>0</v>
      </c>
      <c r="X864">
        <v>0</v>
      </c>
      <c r="Z864">
        <v>2</v>
      </c>
      <c r="AA864">
        <v>0</v>
      </c>
      <c r="AB864">
        <v>0</v>
      </c>
      <c r="AC864">
        <v>0</v>
      </c>
      <c r="AD864" t="s">
        <v>1875</v>
      </c>
    </row>
    <row r="865" spans="1:30" x14ac:dyDescent="0.25">
      <c r="H865" t="s">
        <v>1876</v>
      </c>
    </row>
    <row r="866" spans="1:30" x14ac:dyDescent="0.25">
      <c r="A866">
        <v>430</v>
      </c>
      <c r="B866">
        <v>5286</v>
      </c>
      <c r="C866" t="s">
        <v>1877</v>
      </c>
      <c r="D866" t="s">
        <v>1878</v>
      </c>
      <c r="E866" t="s">
        <v>28</v>
      </c>
      <c r="F866" t="s">
        <v>1879</v>
      </c>
      <c r="G866" t="str">
        <f>"00196109"</f>
        <v>00196109</v>
      </c>
      <c r="H866" t="s">
        <v>314</v>
      </c>
      <c r="I866">
        <v>0</v>
      </c>
      <c r="J866">
        <v>0</v>
      </c>
      <c r="K866">
        <v>0</v>
      </c>
      <c r="L866">
        <v>0</v>
      </c>
      <c r="M866">
        <v>0</v>
      </c>
      <c r="N866">
        <v>30</v>
      </c>
      <c r="O866">
        <v>0</v>
      </c>
      <c r="P866">
        <v>0</v>
      </c>
      <c r="Q866">
        <v>0</v>
      </c>
      <c r="R866">
        <v>0</v>
      </c>
      <c r="S866">
        <v>0</v>
      </c>
      <c r="T866">
        <v>0</v>
      </c>
      <c r="U866">
        <v>0</v>
      </c>
      <c r="V866">
        <v>0</v>
      </c>
      <c r="W866">
        <v>0</v>
      </c>
      <c r="X866">
        <v>0</v>
      </c>
      <c r="Z866">
        <v>0</v>
      </c>
      <c r="AA866">
        <v>0</v>
      </c>
      <c r="AB866">
        <v>9</v>
      </c>
      <c r="AC866">
        <v>153</v>
      </c>
      <c r="AD866" t="s">
        <v>1880</v>
      </c>
    </row>
    <row r="867" spans="1:30" x14ac:dyDescent="0.25">
      <c r="H867" t="s">
        <v>1881</v>
      </c>
    </row>
    <row r="868" spans="1:30" x14ac:dyDescent="0.25">
      <c r="A868">
        <v>431</v>
      </c>
      <c r="B868">
        <v>93</v>
      </c>
      <c r="C868" t="s">
        <v>1882</v>
      </c>
      <c r="D868" t="s">
        <v>1883</v>
      </c>
      <c r="E868" t="s">
        <v>45</v>
      </c>
      <c r="F868" t="s">
        <v>1884</v>
      </c>
      <c r="G868" t="str">
        <f>"00192824"</f>
        <v>00192824</v>
      </c>
      <c r="H868" t="s">
        <v>137</v>
      </c>
      <c r="I868">
        <v>0</v>
      </c>
      <c r="J868">
        <v>0</v>
      </c>
      <c r="K868">
        <v>0</v>
      </c>
      <c r="L868">
        <v>0</v>
      </c>
      <c r="M868">
        <v>0</v>
      </c>
      <c r="N868">
        <v>30</v>
      </c>
      <c r="O868">
        <v>0</v>
      </c>
      <c r="P868">
        <v>0</v>
      </c>
      <c r="Q868">
        <v>0</v>
      </c>
      <c r="R868">
        <v>0</v>
      </c>
      <c r="S868">
        <v>0</v>
      </c>
      <c r="T868">
        <v>0</v>
      </c>
      <c r="U868">
        <v>0</v>
      </c>
      <c r="V868">
        <v>0</v>
      </c>
      <c r="W868">
        <v>0</v>
      </c>
      <c r="X868">
        <v>0</v>
      </c>
      <c r="Z868">
        <v>1</v>
      </c>
      <c r="AA868">
        <v>0</v>
      </c>
      <c r="AB868">
        <v>8</v>
      </c>
      <c r="AC868">
        <v>136</v>
      </c>
      <c r="AD868" t="s">
        <v>1885</v>
      </c>
    </row>
    <row r="869" spans="1:30" x14ac:dyDescent="0.25">
      <c r="H869" t="s">
        <v>1886</v>
      </c>
    </row>
    <row r="870" spans="1:30" x14ac:dyDescent="0.25">
      <c r="A870">
        <v>432</v>
      </c>
      <c r="B870">
        <v>5821</v>
      </c>
      <c r="C870" t="s">
        <v>1887</v>
      </c>
      <c r="D870" t="s">
        <v>1888</v>
      </c>
      <c r="E870" t="s">
        <v>28</v>
      </c>
      <c r="F870" t="s">
        <v>1889</v>
      </c>
      <c r="G870" t="str">
        <f>"00013877"</f>
        <v>00013877</v>
      </c>
      <c r="H870" t="s">
        <v>1890</v>
      </c>
      <c r="I870">
        <v>0</v>
      </c>
      <c r="J870">
        <v>0</v>
      </c>
      <c r="K870">
        <v>0</v>
      </c>
      <c r="L870">
        <v>0</v>
      </c>
      <c r="M870">
        <v>0</v>
      </c>
      <c r="N870">
        <v>30</v>
      </c>
      <c r="O870">
        <v>0</v>
      </c>
      <c r="P870">
        <v>0</v>
      </c>
      <c r="Q870">
        <v>0</v>
      </c>
      <c r="R870">
        <v>0</v>
      </c>
      <c r="S870">
        <v>0</v>
      </c>
      <c r="T870">
        <v>0</v>
      </c>
      <c r="U870">
        <v>0</v>
      </c>
      <c r="V870">
        <v>16</v>
      </c>
      <c r="W870">
        <v>112</v>
      </c>
      <c r="X870">
        <v>0</v>
      </c>
      <c r="Z870">
        <v>1</v>
      </c>
      <c r="AA870">
        <v>0</v>
      </c>
      <c r="AB870">
        <v>0</v>
      </c>
      <c r="AC870">
        <v>0</v>
      </c>
      <c r="AD870" t="s">
        <v>1891</v>
      </c>
    </row>
    <row r="871" spans="1:30" x14ac:dyDescent="0.25">
      <c r="H871" t="s">
        <v>1892</v>
      </c>
    </row>
    <row r="872" spans="1:30" x14ac:dyDescent="0.25">
      <c r="A872">
        <v>433</v>
      </c>
      <c r="B872">
        <v>3823</v>
      </c>
      <c r="C872" t="s">
        <v>1893</v>
      </c>
      <c r="D872" t="s">
        <v>361</v>
      </c>
      <c r="E872" t="s">
        <v>384</v>
      </c>
      <c r="F872" t="s">
        <v>1894</v>
      </c>
      <c r="G872" t="str">
        <f>"00212557"</f>
        <v>00212557</v>
      </c>
      <c r="H872" t="s">
        <v>518</v>
      </c>
      <c r="I872">
        <v>0</v>
      </c>
      <c r="J872">
        <v>0</v>
      </c>
      <c r="K872">
        <v>0</v>
      </c>
      <c r="L872">
        <v>0</v>
      </c>
      <c r="M872">
        <v>0</v>
      </c>
      <c r="N872">
        <v>70</v>
      </c>
      <c r="O872">
        <v>0</v>
      </c>
      <c r="P872">
        <v>0</v>
      </c>
      <c r="Q872">
        <v>0</v>
      </c>
      <c r="R872">
        <v>0</v>
      </c>
      <c r="S872">
        <v>0</v>
      </c>
      <c r="T872">
        <v>0</v>
      </c>
      <c r="U872">
        <v>0</v>
      </c>
      <c r="V872">
        <v>6</v>
      </c>
      <c r="W872">
        <v>42</v>
      </c>
      <c r="X872">
        <v>0</v>
      </c>
      <c r="Z872">
        <v>0</v>
      </c>
      <c r="AA872">
        <v>0</v>
      </c>
      <c r="AB872">
        <v>0</v>
      </c>
      <c r="AC872">
        <v>0</v>
      </c>
      <c r="AD872" t="s">
        <v>1895</v>
      </c>
    </row>
    <row r="873" spans="1:30" x14ac:dyDescent="0.25">
      <c r="H873" t="s">
        <v>1896</v>
      </c>
    </row>
    <row r="874" spans="1:30" x14ac:dyDescent="0.25">
      <c r="A874">
        <v>434</v>
      </c>
      <c r="B874">
        <v>5720</v>
      </c>
      <c r="C874" t="s">
        <v>1897</v>
      </c>
      <c r="D874" t="s">
        <v>64</v>
      </c>
      <c r="E874" t="s">
        <v>32</v>
      </c>
      <c r="F874" t="s">
        <v>1898</v>
      </c>
      <c r="G874" t="str">
        <f>"00300600"</f>
        <v>00300600</v>
      </c>
      <c r="H874" t="s">
        <v>575</v>
      </c>
      <c r="I874">
        <v>0</v>
      </c>
      <c r="J874">
        <v>0</v>
      </c>
      <c r="K874">
        <v>0</v>
      </c>
      <c r="L874">
        <v>0</v>
      </c>
      <c r="M874">
        <v>0</v>
      </c>
      <c r="N874">
        <v>30</v>
      </c>
      <c r="O874">
        <v>0</v>
      </c>
      <c r="P874">
        <v>0</v>
      </c>
      <c r="Q874">
        <v>0</v>
      </c>
      <c r="R874">
        <v>0</v>
      </c>
      <c r="S874">
        <v>0</v>
      </c>
      <c r="T874">
        <v>0</v>
      </c>
      <c r="U874">
        <v>0</v>
      </c>
      <c r="V874">
        <v>0</v>
      </c>
      <c r="W874">
        <v>0</v>
      </c>
      <c r="X874">
        <v>0</v>
      </c>
      <c r="Z874">
        <v>1</v>
      </c>
      <c r="AA874">
        <v>0</v>
      </c>
      <c r="AB874">
        <v>9</v>
      </c>
      <c r="AC874">
        <v>153</v>
      </c>
      <c r="AD874" t="s">
        <v>1899</v>
      </c>
    </row>
    <row r="875" spans="1:30" x14ac:dyDescent="0.25">
      <c r="H875" t="s">
        <v>1900</v>
      </c>
    </row>
    <row r="876" spans="1:30" x14ac:dyDescent="0.25">
      <c r="A876">
        <v>435</v>
      </c>
      <c r="B876">
        <v>3579</v>
      </c>
      <c r="C876" t="s">
        <v>999</v>
      </c>
      <c r="D876" t="s">
        <v>21</v>
      </c>
      <c r="E876" t="s">
        <v>15</v>
      </c>
      <c r="F876" t="s">
        <v>1901</v>
      </c>
      <c r="G876" t="str">
        <f>"00112791"</f>
        <v>00112791</v>
      </c>
      <c r="H876" t="s">
        <v>1217</v>
      </c>
      <c r="I876">
        <v>0</v>
      </c>
      <c r="J876">
        <v>0</v>
      </c>
      <c r="K876">
        <v>0</v>
      </c>
      <c r="L876">
        <v>0</v>
      </c>
      <c r="M876">
        <v>0</v>
      </c>
      <c r="N876">
        <v>30</v>
      </c>
      <c r="O876">
        <v>0</v>
      </c>
      <c r="P876">
        <v>0</v>
      </c>
      <c r="Q876">
        <v>0</v>
      </c>
      <c r="R876">
        <v>0</v>
      </c>
      <c r="S876">
        <v>0</v>
      </c>
      <c r="T876">
        <v>0</v>
      </c>
      <c r="U876">
        <v>0</v>
      </c>
      <c r="V876">
        <v>30</v>
      </c>
      <c r="W876">
        <v>210</v>
      </c>
      <c r="X876">
        <v>0</v>
      </c>
      <c r="Z876">
        <v>0</v>
      </c>
      <c r="AA876">
        <v>0</v>
      </c>
      <c r="AB876">
        <v>0</v>
      </c>
      <c r="AC876">
        <v>0</v>
      </c>
      <c r="AD876" t="s">
        <v>1902</v>
      </c>
    </row>
    <row r="877" spans="1:30" x14ac:dyDescent="0.25">
      <c r="H877" t="s">
        <v>1903</v>
      </c>
    </row>
    <row r="878" spans="1:30" x14ac:dyDescent="0.25">
      <c r="A878">
        <v>436</v>
      </c>
      <c r="B878">
        <v>1669</v>
      </c>
      <c r="C878" t="s">
        <v>1904</v>
      </c>
      <c r="D878" t="s">
        <v>14</v>
      </c>
      <c r="E878" t="s">
        <v>107</v>
      </c>
      <c r="F878" t="s">
        <v>1905</v>
      </c>
      <c r="G878" t="str">
        <f>"00309170"</f>
        <v>00309170</v>
      </c>
      <c r="H878" t="s">
        <v>755</v>
      </c>
      <c r="I878">
        <v>0</v>
      </c>
      <c r="J878">
        <v>0</v>
      </c>
      <c r="K878">
        <v>0</v>
      </c>
      <c r="L878">
        <v>0</v>
      </c>
      <c r="M878">
        <v>0</v>
      </c>
      <c r="N878">
        <v>0</v>
      </c>
      <c r="O878">
        <v>0</v>
      </c>
      <c r="P878">
        <v>0</v>
      </c>
      <c r="Q878">
        <v>0</v>
      </c>
      <c r="R878">
        <v>0</v>
      </c>
      <c r="S878">
        <v>0</v>
      </c>
      <c r="T878">
        <v>0</v>
      </c>
      <c r="U878">
        <v>0</v>
      </c>
      <c r="V878">
        <v>30</v>
      </c>
      <c r="W878">
        <v>210</v>
      </c>
      <c r="X878">
        <v>0</v>
      </c>
      <c r="Z878">
        <v>0</v>
      </c>
      <c r="AA878">
        <v>0</v>
      </c>
      <c r="AB878">
        <v>0</v>
      </c>
      <c r="AC878">
        <v>0</v>
      </c>
      <c r="AD878" t="s">
        <v>1906</v>
      </c>
    </row>
    <row r="879" spans="1:30" x14ac:dyDescent="0.25">
      <c r="H879">
        <v>1266</v>
      </c>
    </row>
    <row r="880" spans="1:30" x14ac:dyDescent="0.25">
      <c r="A880">
        <v>437</v>
      </c>
      <c r="B880">
        <v>1854</v>
      </c>
      <c r="C880" t="s">
        <v>1907</v>
      </c>
      <c r="D880" t="s">
        <v>361</v>
      </c>
      <c r="E880" t="s">
        <v>107</v>
      </c>
      <c r="F880" t="s">
        <v>1908</v>
      </c>
      <c r="G880" t="str">
        <f>"201011000195"</f>
        <v>201011000195</v>
      </c>
      <c r="H880" t="s">
        <v>221</v>
      </c>
      <c r="I880">
        <v>0</v>
      </c>
      <c r="J880">
        <v>0</v>
      </c>
      <c r="K880">
        <v>0</v>
      </c>
      <c r="L880">
        <v>0</v>
      </c>
      <c r="M880">
        <v>0</v>
      </c>
      <c r="N880">
        <v>30</v>
      </c>
      <c r="O880">
        <v>0</v>
      </c>
      <c r="P880">
        <v>0</v>
      </c>
      <c r="Q880">
        <v>0</v>
      </c>
      <c r="R880">
        <v>0</v>
      </c>
      <c r="S880">
        <v>0</v>
      </c>
      <c r="T880">
        <v>0</v>
      </c>
      <c r="U880">
        <v>0</v>
      </c>
      <c r="V880">
        <v>13</v>
      </c>
      <c r="W880">
        <v>91</v>
      </c>
      <c r="X880">
        <v>0</v>
      </c>
      <c r="Z880">
        <v>0</v>
      </c>
      <c r="AA880">
        <v>0</v>
      </c>
      <c r="AB880">
        <v>0</v>
      </c>
      <c r="AC880">
        <v>0</v>
      </c>
      <c r="AD880" t="s">
        <v>1909</v>
      </c>
    </row>
    <row r="881" spans="1:30" x14ac:dyDescent="0.25">
      <c r="H881" t="s">
        <v>1910</v>
      </c>
    </row>
    <row r="882" spans="1:30" x14ac:dyDescent="0.25">
      <c r="A882">
        <v>438</v>
      </c>
      <c r="B882">
        <v>3159</v>
      </c>
      <c r="C882" t="s">
        <v>1911</v>
      </c>
      <c r="D882" t="s">
        <v>1912</v>
      </c>
      <c r="E882" t="s">
        <v>890</v>
      </c>
      <c r="F882" t="s">
        <v>1913</v>
      </c>
      <c r="G882" t="str">
        <f>"00357823"</f>
        <v>00357823</v>
      </c>
      <c r="H882" t="s">
        <v>1248</v>
      </c>
      <c r="I882">
        <v>0</v>
      </c>
      <c r="J882">
        <v>0</v>
      </c>
      <c r="K882">
        <v>0</v>
      </c>
      <c r="L882">
        <v>0</v>
      </c>
      <c r="M882">
        <v>0</v>
      </c>
      <c r="N882">
        <v>30</v>
      </c>
      <c r="O882">
        <v>0</v>
      </c>
      <c r="P882">
        <v>0</v>
      </c>
      <c r="Q882">
        <v>0</v>
      </c>
      <c r="R882">
        <v>0</v>
      </c>
      <c r="S882">
        <v>0</v>
      </c>
      <c r="T882">
        <v>0</v>
      </c>
      <c r="U882">
        <v>0</v>
      </c>
      <c r="V882">
        <v>0</v>
      </c>
      <c r="W882">
        <v>0</v>
      </c>
      <c r="X882">
        <v>0</v>
      </c>
      <c r="Z882">
        <v>2</v>
      </c>
      <c r="AA882">
        <v>0</v>
      </c>
      <c r="AB882">
        <v>9</v>
      </c>
      <c r="AC882">
        <v>153</v>
      </c>
      <c r="AD882" t="s">
        <v>1914</v>
      </c>
    </row>
    <row r="883" spans="1:30" x14ac:dyDescent="0.25">
      <c r="H883" t="s">
        <v>1915</v>
      </c>
    </row>
    <row r="884" spans="1:30" x14ac:dyDescent="0.25">
      <c r="A884">
        <v>439</v>
      </c>
      <c r="B884">
        <v>1491</v>
      </c>
      <c r="C884" t="s">
        <v>1916</v>
      </c>
      <c r="D884" t="s">
        <v>1053</v>
      </c>
      <c r="E884" t="s">
        <v>1917</v>
      </c>
      <c r="F884" t="s">
        <v>1918</v>
      </c>
      <c r="G884" t="str">
        <f>"00310734"</f>
        <v>00310734</v>
      </c>
      <c r="H884">
        <v>671</v>
      </c>
      <c r="I884">
        <v>0</v>
      </c>
      <c r="J884">
        <v>0</v>
      </c>
      <c r="K884">
        <v>0</v>
      </c>
      <c r="L884">
        <v>0</v>
      </c>
      <c r="M884">
        <v>0</v>
      </c>
      <c r="N884">
        <v>30</v>
      </c>
      <c r="O884">
        <v>0</v>
      </c>
      <c r="P884">
        <v>0</v>
      </c>
      <c r="Q884">
        <v>0</v>
      </c>
      <c r="R884">
        <v>0</v>
      </c>
      <c r="S884">
        <v>0</v>
      </c>
      <c r="T884">
        <v>0</v>
      </c>
      <c r="U884">
        <v>0</v>
      </c>
      <c r="V884">
        <v>26</v>
      </c>
      <c r="W884">
        <v>182</v>
      </c>
      <c r="X884">
        <v>0</v>
      </c>
      <c r="Z884">
        <v>0</v>
      </c>
      <c r="AA884">
        <v>0</v>
      </c>
      <c r="AB884">
        <v>0</v>
      </c>
      <c r="AC884">
        <v>0</v>
      </c>
      <c r="AD884">
        <v>883</v>
      </c>
    </row>
    <row r="885" spans="1:30" x14ac:dyDescent="0.25">
      <c r="H885" t="s">
        <v>1919</v>
      </c>
    </row>
    <row r="886" spans="1:30" x14ac:dyDescent="0.25">
      <c r="A886">
        <v>440</v>
      </c>
      <c r="B886">
        <v>5629</v>
      </c>
      <c r="C886" t="s">
        <v>1920</v>
      </c>
      <c r="D886" t="s">
        <v>126</v>
      </c>
      <c r="E886" t="s">
        <v>21</v>
      </c>
      <c r="F886" t="s">
        <v>1921</v>
      </c>
      <c r="G886" t="str">
        <f>"201506003141"</f>
        <v>201506003141</v>
      </c>
      <c r="H886" t="s">
        <v>1922</v>
      </c>
      <c r="I886">
        <v>0</v>
      </c>
      <c r="J886">
        <v>0</v>
      </c>
      <c r="K886">
        <v>0</v>
      </c>
      <c r="L886">
        <v>0</v>
      </c>
      <c r="M886">
        <v>0</v>
      </c>
      <c r="N886">
        <v>50</v>
      </c>
      <c r="O886">
        <v>0</v>
      </c>
      <c r="P886">
        <v>0</v>
      </c>
      <c r="Q886">
        <v>0</v>
      </c>
      <c r="R886">
        <v>0</v>
      </c>
      <c r="S886">
        <v>0</v>
      </c>
      <c r="T886">
        <v>0</v>
      </c>
      <c r="U886">
        <v>0</v>
      </c>
      <c r="V886">
        <v>3</v>
      </c>
      <c r="W886">
        <v>21</v>
      </c>
      <c r="X886">
        <v>0</v>
      </c>
      <c r="Z886">
        <v>0</v>
      </c>
      <c r="AA886">
        <v>0</v>
      </c>
      <c r="AB886">
        <v>0</v>
      </c>
      <c r="AC886">
        <v>0</v>
      </c>
      <c r="AD886" t="s">
        <v>1923</v>
      </c>
    </row>
    <row r="887" spans="1:30" x14ac:dyDescent="0.25">
      <c r="H887" t="s">
        <v>1924</v>
      </c>
    </row>
    <row r="888" spans="1:30" x14ac:dyDescent="0.25">
      <c r="A888">
        <v>441</v>
      </c>
      <c r="B888">
        <v>228</v>
      </c>
      <c r="C888" t="s">
        <v>1925</v>
      </c>
      <c r="D888" t="s">
        <v>1926</v>
      </c>
      <c r="E888" t="s">
        <v>83</v>
      </c>
      <c r="F888" t="s">
        <v>1927</v>
      </c>
      <c r="G888" t="str">
        <f>"00250124"</f>
        <v>00250124</v>
      </c>
      <c r="H888">
        <v>726</v>
      </c>
      <c r="I888">
        <v>0</v>
      </c>
      <c r="J888">
        <v>0</v>
      </c>
      <c r="K888">
        <v>0</v>
      </c>
      <c r="L888">
        <v>0</v>
      </c>
      <c r="M888">
        <v>0</v>
      </c>
      <c r="N888">
        <v>30</v>
      </c>
      <c r="O888">
        <v>0</v>
      </c>
      <c r="P888">
        <v>0</v>
      </c>
      <c r="Q888">
        <v>0</v>
      </c>
      <c r="R888">
        <v>0</v>
      </c>
      <c r="S888">
        <v>0</v>
      </c>
      <c r="T888">
        <v>0</v>
      </c>
      <c r="U888">
        <v>0</v>
      </c>
      <c r="V888">
        <v>18</v>
      </c>
      <c r="W888">
        <v>126</v>
      </c>
      <c r="X888">
        <v>0</v>
      </c>
      <c r="Z888">
        <v>0</v>
      </c>
      <c r="AA888">
        <v>0</v>
      </c>
      <c r="AB888">
        <v>0</v>
      </c>
      <c r="AC888">
        <v>0</v>
      </c>
      <c r="AD888">
        <v>882</v>
      </c>
    </row>
    <row r="889" spans="1:30" x14ac:dyDescent="0.25">
      <c r="H889" t="s">
        <v>1928</v>
      </c>
    </row>
    <row r="890" spans="1:30" x14ac:dyDescent="0.25">
      <c r="A890">
        <v>442</v>
      </c>
      <c r="B890">
        <v>4703</v>
      </c>
      <c r="C890" t="s">
        <v>1929</v>
      </c>
      <c r="D890" t="s">
        <v>113</v>
      </c>
      <c r="E890" t="s">
        <v>257</v>
      </c>
      <c r="F890" t="s">
        <v>1930</v>
      </c>
      <c r="G890" t="str">
        <f>"201511020031"</f>
        <v>201511020031</v>
      </c>
      <c r="H890" t="s">
        <v>1656</v>
      </c>
      <c r="I890">
        <v>0</v>
      </c>
      <c r="J890">
        <v>0</v>
      </c>
      <c r="K890">
        <v>0</v>
      </c>
      <c r="L890">
        <v>0</v>
      </c>
      <c r="M890">
        <v>0</v>
      </c>
      <c r="N890">
        <v>30</v>
      </c>
      <c r="O890">
        <v>0</v>
      </c>
      <c r="P890">
        <v>0</v>
      </c>
      <c r="Q890">
        <v>0</v>
      </c>
      <c r="R890">
        <v>0</v>
      </c>
      <c r="S890">
        <v>0</v>
      </c>
      <c r="T890">
        <v>0</v>
      </c>
      <c r="U890">
        <v>0</v>
      </c>
      <c r="V890">
        <v>22</v>
      </c>
      <c r="W890">
        <v>154</v>
      </c>
      <c r="X890">
        <v>0</v>
      </c>
      <c r="Z890">
        <v>0</v>
      </c>
      <c r="AA890">
        <v>0</v>
      </c>
      <c r="AB890">
        <v>0</v>
      </c>
      <c r="AC890">
        <v>0</v>
      </c>
      <c r="AD890" t="s">
        <v>1931</v>
      </c>
    </row>
    <row r="891" spans="1:30" x14ac:dyDescent="0.25">
      <c r="H891" t="s">
        <v>1932</v>
      </c>
    </row>
    <row r="892" spans="1:30" x14ac:dyDescent="0.25">
      <c r="A892">
        <v>443</v>
      </c>
      <c r="B892">
        <v>4379</v>
      </c>
      <c r="C892" t="s">
        <v>1933</v>
      </c>
      <c r="D892" t="s">
        <v>15</v>
      </c>
      <c r="E892" t="s">
        <v>70</v>
      </c>
      <c r="F892" t="s">
        <v>1934</v>
      </c>
      <c r="G892" t="str">
        <f>"201511014685"</f>
        <v>201511014685</v>
      </c>
      <c r="H892" t="s">
        <v>34</v>
      </c>
      <c r="I892">
        <v>150</v>
      </c>
      <c r="J892">
        <v>0</v>
      </c>
      <c r="K892">
        <v>0</v>
      </c>
      <c r="L892">
        <v>0</v>
      </c>
      <c r="M892">
        <v>0</v>
      </c>
      <c r="N892">
        <v>0</v>
      </c>
      <c r="O892">
        <v>0</v>
      </c>
      <c r="P892">
        <v>0</v>
      </c>
      <c r="Q892">
        <v>0</v>
      </c>
      <c r="R892">
        <v>0</v>
      </c>
      <c r="S892">
        <v>0</v>
      </c>
      <c r="T892">
        <v>0</v>
      </c>
      <c r="U892">
        <v>0</v>
      </c>
      <c r="V892">
        <v>0</v>
      </c>
      <c r="W892">
        <v>0</v>
      </c>
      <c r="X892">
        <v>0</v>
      </c>
      <c r="Z892">
        <v>0</v>
      </c>
      <c r="AA892">
        <v>0</v>
      </c>
      <c r="AB892">
        <v>0</v>
      </c>
      <c r="AC892">
        <v>0</v>
      </c>
      <c r="AD892" t="s">
        <v>1935</v>
      </c>
    </row>
    <row r="893" spans="1:30" x14ac:dyDescent="0.25">
      <c r="H893" t="s">
        <v>1936</v>
      </c>
    </row>
    <row r="894" spans="1:30" x14ac:dyDescent="0.25">
      <c r="A894">
        <v>444</v>
      </c>
      <c r="B894">
        <v>1756</v>
      </c>
      <c r="C894" t="s">
        <v>1937</v>
      </c>
      <c r="D894" t="s">
        <v>65</v>
      </c>
      <c r="E894" t="s">
        <v>83</v>
      </c>
      <c r="F894" t="s">
        <v>1938</v>
      </c>
      <c r="G894" t="str">
        <f>"00314368"</f>
        <v>00314368</v>
      </c>
      <c r="H894" t="s">
        <v>972</v>
      </c>
      <c r="I894">
        <v>0</v>
      </c>
      <c r="J894">
        <v>0</v>
      </c>
      <c r="K894">
        <v>0</v>
      </c>
      <c r="L894">
        <v>0</v>
      </c>
      <c r="M894">
        <v>0</v>
      </c>
      <c r="N894">
        <v>30</v>
      </c>
      <c r="O894">
        <v>0</v>
      </c>
      <c r="P894">
        <v>0</v>
      </c>
      <c r="Q894">
        <v>0</v>
      </c>
      <c r="R894">
        <v>0</v>
      </c>
      <c r="S894">
        <v>0</v>
      </c>
      <c r="T894">
        <v>0</v>
      </c>
      <c r="U894">
        <v>0</v>
      </c>
      <c r="V894">
        <v>26</v>
      </c>
      <c r="W894">
        <v>182</v>
      </c>
      <c r="X894">
        <v>0</v>
      </c>
      <c r="Z894">
        <v>0</v>
      </c>
      <c r="AA894">
        <v>0</v>
      </c>
      <c r="AB894">
        <v>0</v>
      </c>
      <c r="AC894">
        <v>0</v>
      </c>
      <c r="AD894" t="s">
        <v>1939</v>
      </c>
    </row>
    <row r="895" spans="1:30" x14ac:dyDescent="0.25">
      <c r="H895" t="s">
        <v>1940</v>
      </c>
    </row>
    <row r="896" spans="1:30" x14ac:dyDescent="0.25">
      <c r="A896">
        <v>445</v>
      </c>
      <c r="B896">
        <v>5701</v>
      </c>
      <c r="C896" t="s">
        <v>1941</v>
      </c>
      <c r="D896" t="s">
        <v>87</v>
      </c>
      <c r="E896" t="s">
        <v>155</v>
      </c>
      <c r="F896" t="s">
        <v>1942</v>
      </c>
      <c r="G896" t="str">
        <f>"00322862"</f>
        <v>00322862</v>
      </c>
      <c r="H896" t="s">
        <v>1943</v>
      </c>
      <c r="I896">
        <v>0</v>
      </c>
      <c r="J896">
        <v>0</v>
      </c>
      <c r="K896">
        <v>0</v>
      </c>
      <c r="L896">
        <v>0</v>
      </c>
      <c r="M896">
        <v>0</v>
      </c>
      <c r="N896">
        <v>0</v>
      </c>
      <c r="O896">
        <v>0</v>
      </c>
      <c r="P896">
        <v>0</v>
      </c>
      <c r="Q896">
        <v>0</v>
      </c>
      <c r="R896">
        <v>0</v>
      </c>
      <c r="S896">
        <v>0</v>
      </c>
      <c r="T896">
        <v>0</v>
      </c>
      <c r="U896">
        <v>0</v>
      </c>
      <c r="V896">
        <v>0</v>
      </c>
      <c r="W896">
        <v>0</v>
      </c>
      <c r="X896">
        <v>0</v>
      </c>
      <c r="Z896">
        <v>2</v>
      </c>
      <c r="AA896">
        <v>0</v>
      </c>
      <c r="AB896">
        <v>13</v>
      </c>
      <c r="AC896">
        <v>221</v>
      </c>
      <c r="AD896" t="s">
        <v>1944</v>
      </c>
    </row>
    <row r="897" spans="1:30" x14ac:dyDescent="0.25">
      <c r="H897" t="s">
        <v>1545</v>
      </c>
    </row>
    <row r="898" spans="1:30" x14ac:dyDescent="0.25">
      <c r="A898">
        <v>446</v>
      </c>
      <c r="B898">
        <v>2332</v>
      </c>
      <c r="C898" t="s">
        <v>1945</v>
      </c>
      <c r="D898" t="s">
        <v>450</v>
      </c>
      <c r="E898" t="s">
        <v>1946</v>
      </c>
      <c r="F898" t="s">
        <v>1947</v>
      </c>
      <c r="G898" t="str">
        <f>"00290209"</f>
        <v>00290209</v>
      </c>
      <c r="H898" t="s">
        <v>253</v>
      </c>
      <c r="I898">
        <v>0</v>
      </c>
      <c r="J898">
        <v>0</v>
      </c>
      <c r="K898">
        <v>0</v>
      </c>
      <c r="L898">
        <v>0</v>
      </c>
      <c r="M898">
        <v>0</v>
      </c>
      <c r="N898">
        <v>50</v>
      </c>
      <c r="O898">
        <v>0</v>
      </c>
      <c r="P898">
        <v>30</v>
      </c>
      <c r="Q898">
        <v>0</v>
      </c>
      <c r="R898">
        <v>0</v>
      </c>
      <c r="S898">
        <v>0</v>
      </c>
      <c r="T898">
        <v>0</v>
      </c>
      <c r="U898">
        <v>0</v>
      </c>
      <c r="V898">
        <v>14</v>
      </c>
      <c r="W898">
        <v>98</v>
      </c>
      <c r="X898">
        <v>0</v>
      </c>
      <c r="Z898">
        <v>0</v>
      </c>
      <c r="AA898">
        <v>0</v>
      </c>
      <c r="AB898">
        <v>0</v>
      </c>
      <c r="AC898">
        <v>0</v>
      </c>
      <c r="AD898" t="s">
        <v>1948</v>
      </c>
    </row>
    <row r="899" spans="1:30" x14ac:dyDescent="0.25">
      <c r="H899" t="s">
        <v>1949</v>
      </c>
    </row>
    <row r="900" spans="1:30" x14ac:dyDescent="0.25">
      <c r="A900">
        <v>447</v>
      </c>
      <c r="B900">
        <v>4277</v>
      </c>
      <c r="C900" t="s">
        <v>1950</v>
      </c>
      <c r="D900" t="s">
        <v>346</v>
      </c>
      <c r="E900" t="s">
        <v>38</v>
      </c>
      <c r="F900" t="s">
        <v>1951</v>
      </c>
      <c r="G900" t="str">
        <f>"00330963"</f>
        <v>00330963</v>
      </c>
      <c r="H900">
        <v>693</v>
      </c>
      <c r="I900">
        <v>0</v>
      </c>
      <c r="J900">
        <v>0</v>
      </c>
      <c r="K900">
        <v>0</v>
      </c>
      <c r="L900">
        <v>0</v>
      </c>
      <c r="M900">
        <v>0</v>
      </c>
      <c r="N900">
        <v>30</v>
      </c>
      <c r="O900">
        <v>0</v>
      </c>
      <c r="P900">
        <v>0</v>
      </c>
      <c r="Q900">
        <v>30</v>
      </c>
      <c r="R900">
        <v>0</v>
      </c>
      <c r="S900">
        <v>0</v>
      </c>
      <c r="T900">
        <v>0</v>
      </c>
      <c r="U900">
        <v>0</v>
      </c>
      <c r="V900">
        <v>17</v>
      </c>
      <c r="W900">
        <v>119</v>
      </c>
      <c r="X900">
        <v>0</v>
      </c>
      <c r="Z900">
        <v>1</v>
      </c>
      <c r="AA900">
        <v>0</v>
      </c>
      <c r="AB900">
        <v>0</v>
      </c>
      <c r="AC900">
        <v>0</v>
      </c>
      <c r="AD900">
        <v>872</v>
      </c>
    </row>
    <row r="901" spans="1:30" x14ac:dyDescent="0.25">
      <c r="H901">
        <v>1266</v>
      </c>
    </row>
    <row r="902" spans="1:30" x14ac:dyDescent="0.25">
      <c r="A902">
        <v>448</v>
      </c>
      <c r="B902">
        <v>1689</v>
      </c>
      <c r="C902" t="s">
        <v>1952</v>
      </c>
      <c r="D902" t="s">
        <v>99</v>
      </c>
      <c r="E902" t="s">
        <v>15</v>
      </c>
      <c r="F902" t="s">
        <v>1953</v>
      </c>
      <c r="G902" t="str">
        <f>"201006000033"</f>
        <v>201006000033</v>
      </c>
      <c r="H902" t="s">
        <v>1775</v>
      </c>
      <c r="I902">
        <v>0</v>
      </c>
      <c r="J902">
        <v>0</v>
      </c>
      <c r="K902">
        <v>0</v>
      </c>
      <c r="L902">
        <v>0</v>
      </c>
      <c r="M902">
        <v>0</v>
      </c>
      <c r="N902">
        <v>30</v>
      </c>
      <c r="O902">
        <v>0</v>
      </c>
      <c r="P902">
        <v>0</v>
      </c>
      <c r="Q902">
        <v>0</v>
      </c>
      <c r="R902">
        <v>0</v>
      </c>
      <c r="S902">
        <v>0</v>
      </c>
      <c r="T902">
        <v>0</v>
      </c>
      <c r="U902">
        <v>0</v>
      </c>
      <c r="V902">
        <v>23</v>
      </c>
      <c r="W902">
        <v>161</v>
      </c>
      <c r="X902">
        <v>0</v>
      </c>
      <c r="Z902">
        <v>0</v>
      </c>
      <c r="AA902">
        <v>0</v>
      </c>
      <c r="AB902">
        <v>0</v>
      </c>
      <c r="AC902">
        <v>0</v>
      </c>
      <c r="AD902" t="s">
        <v>1954</v>
      </c>
    </row>
    <row r="903" spans="1:30" x14ac:dyDescent="0.25">
      <c r="H903" t="s">
        <v>1955</v>
      </c>
    </row>
    <row r="904" spans="1:30" x14ac:dyDescent="0.25">
      <c r="A904">
        <v>449</v>
      </c>
      <c r="B904">
        <v>1504</v>
      </c>
      <c r="C904" t="s">
        <v>1956</v>
      </c>
      <c r="D904" t="s">
        <v>1957</v>
      </c>
      <c r="E904" t="s">
        <v>70</v>
      </c>
      <c r="F904" t="s">
        <v>1958</v>
      </c>
      <c r="G904" t="str">
        <f>"00305872"</f>
        <v>00305872</v>
      </c>
      <c r="H904">
        <v>748</v>
      </c>
      <c r="I904">
        <v>0</v>
      </c>
      <c r="J904">
        <v>0</v>
      </c>
      <c r="K904">
        <v>0</v>
      </c>
      <c r="L904">
        <v>0</v>
      </c>
      <c r="M904">
        <v>0</v>
      </c>
      <c r="N904">
        <v>30</v>
      </c>
      <c r="O904">
        <v>0</v>
      </c>
      <c r="P904">
        <v>0</v>
      </c>
      <c r="Q904">
        <v>0</v>
      </c>
      <c r="R904">
        <v>0</v>
      </c>
      <c r="S904">
        <v>0</v>
      </c>
      <c r="T904">
        <v>0</v>
      </c>
      <c r="U904">
        <v>0</v>
      </c>
      <c r="V904">
        <v>0</v>
      </c>
      <c r="W904">
        <v>0</v>
      </c>
      <c r="X904">
        <v>0</v>
      </c>
      <c r="Z904">
        <v>0</v>
      </c>
      <c r="AA904">
        <v>0</v>
      </c>
      <c r="AB904">
        <v>5</v>
      </c>
      <c r="AC904">
        <v>85</v>
      </c>
      <c r="AD904">
        <v>863</v>
      </c>
    </row>
    <row r="905" spans="1:30" x14ac:dyDescent="0.25">
      <c r="H905" t="s">
        <v>1959</v>
      </c>
    </row>
    <row r="906" spans="1:30" x14ac:dyDescent="0.25">
      <c r="A906">
        <v>450</v>
      </c>
      <c r="B906">
        <v>4146</v>
      </c>
      <c r="C906" t="s">
        <v>1960</v>
      </c>
      <c r="D906" t="s">
        <v>15</v>
      </c>
      <c r="E906" t="s">
        <v>21</v>
      </c>
      <c r="F906" t="s">
        <v>1961</v>
      </c>
      <c r="G906" t="str">
        <f>"201406009616"</f>
        <v>201406009616</v>
      </c>
      <c r="H906" t="s">
        <v>1962</v>
      </c>
      <c r="I906">
        <v>0</v>
      </c>
      <c r="J906">
        <v>0</v>
      </c>
      <c r="K906">
        <v>0</v>
      </c>
      <c r="L906">
        <v>0</v>
      </c>
      <c r="M906">
        <v>0</v>
      </c>
      <c r="N906">
        <v>30</v>
      </c>
      <c r="O906">
        <v>0</v>
      </c>
      <c r="P906">
        <v>0</v>
      </c>
      <c r="Q906">
        <v>0</v>
      </c>
      <c r="R906">
        <v>0</v>
      </c>
      <c r="S906">
        <v>0</v>
      </c>
      <c r="T906">
        <v>0</v>
      </c>
      <c r="U906">
        <v>0</v>
      </c>
      <c r="V906">
        <v>0</v>
      </c>
      <c r="W906">
        <v>0</v>
      </c>
      <c r="X906">
        <v>0</v>
      </c>
      <c r="Z906">
        <v>0</v>
      </c>
      <c r="AA906">
        <v>0</v>
      </c>
      <c r="AB906">
        <v>0</v>
      </c>
      <c r="AC906">
        <v>0</v>
      </c>
      <c r="AD906" t="s">
        <v>1963</v>
      </c>
    </row>
    <row r="907" spans="1:30" x14ac:dyDescent="0.25">
      <c r="H907" t="s">
        <v>1964</v>
      </c>
    </row>
    <row r="908" spans="1:30" x14ac:dyDescent="0.25">
      <c r="A908">
        <v>451</v>
      </c>
      <c r="B908">
        <v>687</v>
      </c>
      <c r="C908" t="s">
        <v>1965</v>
      </c>
      <c r="D908" t="s">
        <v>1430</v>
      </c>
      <c r="E908" t="s">
        <v>15</v>
      </c>
      <c r="F908" t="s">
        <v>1966</v>
      </c>
      <c r="G908" t="str">
        <f>"00294784"</f>
        <v>00294784</v>
      </c>
      <c r="H908" t="s">
        <v>1962</v>
      </c>
      <c r="I908">
        <v>0</v>
      </c>
      <c r="J908">
        <v>0</v>
      </c>
      <c r="K908">
        <v>0</v>
      </c>
      <c r="L908">
        <v>0</v>
      </c>
      <c r="M908">
        <v>0</v>
      </c>
      <c r="N908">
        <v>30</v>
      </c>
      <c r="O908">
        <v>0</v>
      </c>
      <c r="P908">
        <v>0</v>
      </c>
      <c r="Q908">
        <v>0</v>
      </c>
      <c r="R908">
        <v>0</v>
      </c>
      <c r="S908">
        <v>0</v>
      </c>
      <c r="T908">
        <v>0</v>
      </c>
      <c r="U908">
        <v>0</v>
      </c>
      <c r="V908">
        <v>0</v>
      </c>
      <c r="W908">
        <v>0</v>
      </c>
      <c r="X908">
        <v>0</v>
      </c>
      <c r="Z908">
        <v>0</v>
      </c>
      <c r="AA908">
        <v>0</v>
      </c>
      <c r="AB908">
        <v>0</v>
      </c>
      <c r="AC908">
        <v>0</v>
      </c>
      <c r="AD908" t="s">
        <v>1963</v>
      </c>
    </row>
    <row r="909" spans="1:30" x14ac:dyDescent="0.25">
      <c r="H909" t="s">
        <v>1967</v>
      </c>
    </row>
    <row r="910" spans="1:30" x14ac:dyDescent="0.25">
      <c r="A910">
        <v>452</v>
      </c>
      <c r="B910">
        <v>5076</v>
      </c>
      <c r="C910" t="s">
        <v>1968</v>
      </c>
      <c r="D910" t="s">
        <v>241</v>
      </c>
      <c r="E910" t="s">
        <v>1969</v>
      </c>
      <c r="F910" t="s">
        <v>1970</v>
      </c>
      <c r="G910" t="str">
        <f>"201510003356"</f>
        <v>201510003356</v>
      </c>
      <c r="H910">
        <v>638</v>
      </c>
      <c r="I910">
        <v>0</v>
      </c>
      <c r="J910">
        <v>0</v>
      </c>
      <c r="K910">
        <v>0</v>
      </c>
      <c r="L910">
        <v>0</v>
      </c>
      <c r="M910">
        <v>0</v>
      </c>
      <c r="N910">
        <v>0</v>
      </c>
      <c r="O910">
        <v>0</v>
      </c>
      <c r="P910">
        <v>0</v>
      </c>
      <c r="Q910">
        <v>0</v>
      </c>
      <c r="R910">
        <v>0</v>
      </c>
      <c r="S910">
        <v>0</v>
      </c>
      <c r="T910">
        <v>0</v>
      </c>
      <c r="U910">
        <v>0</v>
      </c>
      <c r="V910">
        <v>32</v>
      </c>
      <c r="W910">
        <v>224</v>
      </c>
      <c r="X910">
        <v>0</v>
      </c>
      <c r="Z910">
        <v>0</v>
      </c>
      <c r="AA910">
        <v>0</v>
      </c>
      <c r="AB910">
        <v>0</v>
      </c>
      <c r="AC910">
        <v>0</v>
      </c>
      <c r="AD910">
        <v>862</v>
      </c>
    </row>
    <row r="911" spans="1:30" x14ac:dyDescent="0.25">
      <c r="H911" t="s">
        <v>619</v>
      </c>
    </row>
    <row r="912" spans="1:30" x14ac:dyDescent="0.25">
      <c r="A912">
        <v>453</v>
      </c>
      <c r="B912">
        <v>4624</v>
      </c>
      <c r="C912" t="s">
        <v>1971</v>
      </c>
      <c r="D912" t="s">
        <v>87</v>
      </c>
      <c r="E912" t="s">
        <v>28</v>
      </c>
      <c r="F912" t="s">
        <v>1972</v>
      </c>
      <c r="G912" t="str">
        <f>"201401001277"</f>
        <v>201401001277</v>
      </c>
      <c r="H912" t="s">
        <v>1973</v>
      </c>
      <c r="I912">
        <v>0</v>
      </c>
      <c r="J912">
        <v>0</v>
      </c>
      <c r="K912">
        <v>0</v>
      </c>
      <c r="L912">
        <v>0</v>
      </c>
      <c r="M912">
        <v>0</v>
      </c>
      <c r="N912">
        <v>70</v>
      </c>
      <c r="O912">
        <v>0</v>
      </c>
      <c r="P912">
        <v>0</v>
      </c>
      <c r="Q912">
        <v>0</v>
      </c>
      <c r="R912">
        <v>0</v>
      </c>
      <c r="S912">
        <v>0</v>
      </c>
      <c r="T912">
        <v>0</v>
      </c>
      <c r="U912">
        <v>0</v>
      </c>
      <c r="V912">
        <v>0</v>
      </c>
      <c r="W912">
        <v>0</v>
      </c>
      <c r="X912">
        <v>0</v>
      </c>
      <c r="Z912">
        <v>0</v>
      </c>
      <c r="AA912">
        <v>0</v>
      </c>
      <c r="AB912">
        <v>0</v>
      </c>
      <c r="AC912">
        <v>0</v>
      </c>
      <c r="AD912" t="s">
        <v>1974</v>
      </c>
    </row>
    <row r="913" spans="1:30" x14ac:dyDescent="0.25">
      <c r="H913" t="s">
        <v>1975</v>
      </c>
    </row>
    <row r="914" spans="1:30" x14ac:dyDescent="0.25">
      <c r="A914">
        <v>454</v>
      </c>
      <c r="B914">
        <v>188</v>
      </c>
      <c r="C914" t="s">
        <v>1976</v>
      </c>
      <c r="D914" t="s">
        <v>82</v>
      </c>
      <c r="E914" t="s">
        <v>113</v>
      </c>
      <c r="F914" t="s">
        <v>1977</v>
      </c>
      <c r="G914" t="str">
        <f>"00293594"</f>
        <v>00293594</v>
      </c>
      <c r="H914">
        <v>704</v>
      </c>
      <c r="I914">
        <v>0</v>
      </c>
      <c r="J914">
        <v>0</v>
      </c>
      <c r="K914">
        <v>0</v>
      </c>
      <c r="L914">
        <v>0</v>
      </c>
      <c r="M914">
        <v>0</v>
      </c>
      <c r="N914">
        <v>70</v>
      </c>
      <c r="O914">
        <v>30</v>
      </c>
      <c r="P914">
        <v>0</v>
      </c>
      <c r="Q914">
        <v>0</v>
      </c>
      <c r="R914">
        <v>0</v>
      </c>
      <c r="S914">
        <v>0</v>
      </c>
      <c r="T914">
        <v>0</v>
      </c>
      <c r="U914">
        <v>0</v>
      </c>
      <c r="V914">
        <v>8</v>
      </c>
      <c r="W914">
        <v>56</v>
      </c>
      <c r="X914">
        <v>0</v>
      </c>
      <c r="Z914">
        <v>0</v>
      </c>
      <c r="AA914">
        <v>0</v>
      </c>
      <c r="AB914">
        <v>0</v>
      </c>
      <c r="AC914">
        <v>0</v>
      </c>
      <c r="AD914">
        <v>860</v>
      </c>
    </row>
    <row r="915" spans="1:30" x14ac:dyDescent="0.25">
      <c r="H915" t="s">
        <v>1978</v>
      </c>
    </row>
    <row r="916" spans="1:30" x14ac:dyDescent="0.25">
      <c r="A916">
        <v>455</v>
      </c>
      <c r="B916">
        <v>485</v>
      </c>
      <c r="C916" t="s">
        <v>1979</v>
      </c>
      <c r="D916" t="s">
        <v>21</v>
      </c>
      <c r="E916" t="s">
        <v>32</v>
      </c>
      <c r="F916" t="s">
        <v>1980</v>
      </c>
      <c r="G916" t="str">
        <f>"00276986"</f>
        <v>00276986</v>
      </c>
      <c r="H916" t="s">
        <v>1438</v>
      </c>
      <c r="I916">
        <v>0</v>
      </c>
      <c r="J916">
        <v>0</v>
      </c>
      <c r="K916">
        <v>0</v>
      </c>
      <c r="L916">
        <v>0</v>
      </c>
      <c r="M916">
        <v>0</v>
      </c>
      <c r="N916">
        <v>30</v>
      </c>
      <c r="O916">
        <v>0</v>
      </c>
      <c r="P916">
        <v>0</v>
      </c>
      <c r="Q916">
        <v>0</v>
      </c>
      <c r="R916">
        <v>0</v>
      </c>
      <c r="S916">
        <v>0</v>
      </c>
      <c r="T916">
        <v>0</v>
      </c>
      <c r="U916">
        <v>0</v>
      </c>
      <c r="V916">
        <v>0</v>
      </c>
      <c r="W916">
        <v>0</v>
      </c>
      <c r="X916">
        <v>0</v>
      </c>
      <c r="Z916">
        <v>0</v>
      </c>
      <c r="AA916">
        <v>0</v>
      </c>
      <c r="AB916">
        <v>6</v>
      </c>
      <c r="AC916">
        <v>102</v>
      </c>
      <c r="AD916" t="s">
        <v>1981</v>
      </c>
    </row>
    <row r="917" spans="1:30" x14ac:dyDescent="0.25">
      <c r="H917" t="s">
        <v>1982</v>
      </c>
    </row>
    <row r="918" spans="1:30" x14ac:dyDescent="0.25">
      <c r="A918">
        <v>456</v>
      </c>
      <c r="B918">
        <v>4445</v>
      </c>
      <c r="C918" t="s">
        <v>1983</v>
      </c>
      <c r="D918" t="s">
        <v>1984</v>
      </c>
      <c r="E918" t="s">
        <v>384</v>
      </c>
      <c r="F918" t="s">
        <v>1985</v>
      </c>
      <c r="G918" t="str">
        <f>"201408000132"</f>
        <v>201408000132</v>
      </c>
      <c r="H918" t="s">
        <v>1181</v>
      </c>
      <c r="I918">
        <v>150</v>
      </c>
      <c r="J918">
        <v>0</v>
      </c>
      <c r="K918">
        <v>0</v>
      </c>
      <c r="L918">
        <v>0</v>
      </c>
      <c r="M918">
        <v>0</v>
      </c>
      <c r="N918">
        <v>30</v>
      </c>
      <c r="O918">
        <v>0</v>
      </c>
      <c r="P918">
        <v>0</v>
      </c>
      <c r="Q918">
        <v>0</v>
      </c>
      <c r="R918">
        <v>0</v>
      </c>
      <c r="S918">
        <v>0</v>
      </c>
      <c r="T918">
        <v>0</v>
      </c>
      <c r="U918">
        <v>0</v>
      </c>
      <c r="V918">
        <v>0</v>
      </c>
      <c r="W918">
        <v>0</v>
      </c>
      <c r="X918">
        <v>0</v>
      </c>
      <c r="Z918">
        <v>2</v>
      </c>
      <c r="AA918">
        <v>0</v>
      </c>
      <c r="AB918">
        <v>0</v>
      </c>
      <c r="AC918">
        <v>0</v>
      </c>
      <c r="AD918" t="s">
        <v>1986</v>
      </c>
    </row>
    <row r="919" spans="1:30" x14ac:dyDescent="0.25">
      <c r="H919" t="s">
        <v>1987</v>
      </c>
    </row>
    <row r="920" spans="1:30" x14ac:dyDescent="0.25">
      <c r="A920">
        <v>457</v>
      </c>
      <c r="B920">
        <v>2582</v>
      </c>
      <c r="C920" t="s">
        <v>1988</v>
      </c>
      <c r="D920" t="s">
        <v>384</v>
      </c>
      <c r="E920" t="s">
        <v>38</v>
      </c>
      <c r="F920" t="s">
        <v>1989</v>
      </c>
      <c r="G920" t="str">
        <f>"00323421"</f>
        <v>00323421</v>
      </c>
      <c r="H920" t="s">
        <v>1197</v>
      </c>
      <c r="I920">
        <v>0</v>
      </c>
      <c r="J920">
        <v>0</v>
      </c>
      <c r="K920">
        <v>0</v>
      </c>
      <c r="L920">
        <v>0</v>
      </c>
      <c r="M920">
        <v>0</v>
      </c>
      <c r="N920">
        <v>50</v>
      </c>
      <c r="O920">
        <v>0</v>
      </c>
      <c r="P920">
        <v>50</v>
      </c>
      <c r="Q920">
        <v>0</v>
      </c>
      <c r="R920">
        <v>0</v>
      </c>
      <c r="S920">
        <v>0</v>
      </c>
      <c r="T920">
        <v>0</v>
      </c>
      <c r="U920">
        <v>0</v>
      </c>
      <c r="V920">
        <v>0</v>
      </c>
      <c r="W920">
        <v>0</v>
      </c>
      <c r="X920">
        <v>0</v>
      </c>
      <c r="Z920">
        <v>0</v>
      </c>
      <c r="AA920">
        <v>0</v>
      </c>
      <c r="AB920">
        <v>0</v>
      </c>
      <c r="AC920">
        <v>0</v>
      </c>
      <c r="AD920" t="s">
        <v>1990</v>
      </c>
    </row>
    <row r="921" spans="1:30" x14ac:dyDescent="0.25">
      <c r="H921" t="s">
        <v>1991</v>
      </c>
    </row>
    <row r="922" spans="1:30" x14ac:dyDescent="0.25">
      <c r="A922">
        <v>458</v>
      </c>
      <c r="B922">
        <v>5697</v>
      </c>
      <c r="C922" t="s">
        <v>1992</v>
      </c>
      <c r="D922" t="s">
        <v>638</v>
      </c>
      <c r="E922" t="s">
        <v>165</v>
      </c>
      <c r="F922" t="s">
        <v>1993</v>
      </c>
      <c r="G922" t="str">
        <f>"00004317"</f>
        <v>00004317</v>
      </c>
      <c r="H922" t="s">
        <v>1254</v>
      </c>
      <c r="I922">
        <v>0</v>
      </c>
      <c r="J922">
        <v>0</v>
      </c>
      <c r="K922">
        <v>0</v>
      </c>
      <c r="L922">
        <v>0</v>
      </c>
      <c r="M922">
        <v>0</v>
      </c>
      <c r="N922">
        <v>70</v>
      </c>
      <c r="O922">
        <v>0</v>
      </c>
      <c r="P922">
        <v>0</v>
      </c>
      <c r="Q922">
        <v>0</v>
      </c>
      <c r="R922">
        <v>0</v>
      </c>
      <c r="S922">
        <v>0</v>
      </c>
      <c r="T922">
        <v>0</v>
      </c>
      <c r="U922">
        <v>0</v>
      </c>
      <c r="V922">
        <v>7</v>
      </c>
      <c r="W922">
        <v>49</v>
      </c>
      <c r="X922">
        <v>0</v>
      </c>
      <c r="Z922">
        <v>0</v>
      </c>
      <c r="AA922">
        <v>0</v>
      </c>
      <c r="AB922">
        <v>0</v>
      </c>
      <c r="AC922">
        <v>0</v>
      </c>
      <c r="AD922" t="s">
        <v>1994</v>
      </c>
    </row>
    <row r="923" spans="1:30" x14ac:dyDescent="0.25">
      <c r="H923" t="s">
        <v>427</v>
      </c>
    </row>
    <row r="924" spans="1:30" x14ac:dyDescent="0.25">
      <c r="A924">
        <v>459</v>
      </c>
      <c r="B924">
        <v>1430</v>
      </c>
      <c r="C924" t="s">
        <v>1995</v>
      </c>
      <c r="D924" t="s">
        <v>15</v>
      </c>
      <c r="E924" t="s">
        <v>113</v>
      </c>
      <c r="F924" t="s">
        <v>1996</v>
      </c>
      <c r="G924" t="str">
        <f>"00301433"</f>
        <v>00301433</v>
      </c>
      <c r="H924">
        <v>781</v>
      </c>
      <c r="I924">
        <v>0</v>
      </c>
      <c r="J924">
        <v>0</v>
      </c>
      <c r="K924">
        <v>0</v>
      </c>
      <c r="L924">
        <v>0</v>
      </c>
      <c r="M924">
        <v>0</v>
      </c>
      <c r="N924">
        <v>70</v>
      </c>
      <c r="O924">
        <v>0</v>
      </c>
      <c r="P924">
        <v>0</v>
      </c>
      <c r="Q924">
        <v>0</v>
      </c>
      <c r="R924">
        <v>0</v>
      </c>
      <c r="S924">
        <v>0</v>
      </c>
      <c r="T924">
        <v>0</v>
      </c>
      <c r="U924">
        <v>0</v>
      </c>
      <c r="V924">
        <v>0</v>
      </c>
      <c r="W924">
        <v>0</v>
      </c>
      <c r="X924">
        <v>0</v>
      </c>
      <c r="Z924">
        <v>0</v>
      </c>
      <c r="AA924">
        <v>0</v>
      </c>
      <c r="AB924">
        <v>0</v>
      </c>
      <c r="AC924">
        <v>0</v>
      </c>
      <c r="AD924">
        <v>851</v>
      </c>
    </row>
    <row r="925" spans="1:30" x14ac:dyDescent="0.25">
      <c r="H925" t="s">
        <v>1997</v>
      </c>
    </row>
    <row r="926" spans="1:30" x14ac:dyDescent="0.25">
      <c r="A926">
        <v>460</v>
      </c>
      <c r="B926">
        <v>2104</v>
      </c>
      <c r="C926" t="s">
        <v>1998</v>
      </c>
      <c r="D926" t="s">
        <v>64</v>
      </c>
      <c r="E926" t="s">
        <v>56</v>
      </c>
      <c r="F926" t="s">
        <v>1999</v>
      </c>
      <c r="G926" t="str">
        <f>"00315439"</f>
        <v>00315439</v>
      </c>
      <c r="H926" t="s">
        <v>972</v>
      </c>
      <c r="I926">
        <v>0</v>
      </c>
      <c r="J926">
        <v>0</v>
      </c>
      <c r="K926">
        <v>0</v>
      </c>
      <c r="L926">
        <v>0</v>
      </c>
      <c r="M926">
        <v>0</v>
      </c>
      <c r="N926">
        <v>50</v>
      </c>
      <c r="O926">
        <v>0</v>
      </c>
      <c r="P926">
        <v>0</v>
      </c>
      <c r="Q926">
        <v>0</v>
      </c>
      <c r="R926">
        <v>0</v>
      </c>
      <c r="S926">
        <v>0</v>
      </c>
      <c r="T926">
        <v>0</v>
      </c>
      <c r="U926">
        <v>0</v>
      </c>
      <c r="V926">
        <v>19</v>
      </c>
      <c r="W926">
        <v>133</v>
      </c>
      <c r="X926">
        <v>0</v>
      </c>
      <c r="Z926">
        <v>0</v>
      </c>
      <c r="AA926">
        <v>0</v>
      </c>
      <c r="AB926">
        <v>0</v>
      </c>
      <c r="AC926">
        <v>0</v>
      </c>
      <c r="AD926" t="s">
        <v>2000</v>
      </c>
    </row>
    <row r="927" spans="1:30" x14ac:dyDescent="0.25">
      <c r="H927" t="s">
        <v>2001</v>
      </c>
    </row>
    <row r="928" spans="1:30" x14ac:dyDescent="0.25">
      <c r="A928">
        <v>461</v>
      </c>
      <c r="B928">
        <v>5779</v>
      </c>
      <c r="C928" t="s">
        <v>2002</v>
      </c>
      <c r="D928" t="s">
        <v>361</v>
      </c>
      <c r="E928" t="s">
        <v>50</v>
      </c>
      <c r="F928" t="s">
        <v>2003</v>
      </c>
      <c r="G928" t="str">
        <f>"00192318"</f>
        <v>00192318</v>
      </c>
      <c r="H928" t="s">
        <v>371</v>
      </c>
      <c r="I928">
        <v>0</v>
      </c>
      <c r="J928">
        <v>0</v>
      </c>
      <c r="K928">
        <v>0</v>
      </c>
      <c r="L928">
        <v>0</v>
      </c>
      <c r="M928">
        <v>0</v>
      </c>
      <c r="N928">
        <v>70</v>
      </c>
      <c r="O928">
        <v>0</v>
      </c>
      <c r="P928">
        <v>0</v>
      </c>
      <c r="Q928">
        <v>0</v>
      </c>
      <c r="R928">
        <v>0</v>
      </c>
      <c r="S928">
        <v>0</v>
      </c>
      <c r="T928">
        <v>0</v>
      </c>
      <c r="U928">
        <v>0</v>
      </c>
      <c r="V928">
        <v>8</v>
      </c>
      <c r="W928">
        <v>56</v>
      </c>
      <c r="X928">
        <v>0</v>
      </c>
      <c r="Z928">
        <v>0</v>
      </c>
      <c r="AA928">
        <v>0</v>
      </c>
      <c r="AB928">
        <v>0</v>
      </c>
      <c r="AC928">
        <v>0</v>
      </c>
      <c r="AD928" t="s">
        <v>2004</v>
      </c>
    </row>
    <row r="929" spans="1:30" x14ac:dyDescent="0.25">
      <c r="H929" t="s">
        <v>2005</v>
      </c>
    </row>
    <row r="930" spans="1:30" x14ac:dyDescent="0.25">
      <c r="A930">
        <v>462</v>
      </c>
      <c r="B930">
        <v>3265</v>
      </c>
      <c r="C930" t="s">
        <v>2006</v>
      </c>
      <c r="D930" t="s">
        <v>1239</v>
      </c>
      <c r="E930" t="s">
        <v>257</v>
      </c>
      <c r="F930" t="s">
        <v>2007</v>
      </c>
      <c r="G930" t="str">
        <f>"00220508"</f>
        <v>00220508</v>
      </c>
      <c r="H930" t="s">
        <v>1311</v>
      </c>
      <c r="I930">
        <v>0</v>
      </c>
      <c r="J930">
        <v>0</v>
      </c>
      <c r="K930">
        <v>0</v>
      </c>
      <c r="L930">
        <v>0</v>
      </c>
      <c r="M930">
        <v>0</v>
      </c>
      <c r="N930">
        <v>30</v>
      </c>
      <c r="O930">
        <v>0</v>
      </c>
      <c r="P930">
        <v>0</v>
      </c>
      <c r="Q930">
        <v>0</v>
      </c>
      <c r="R930">
        <v>0</v>
      </c>
      <c r="S930">
        <v>0</v>
      </c>
      <c r="T930">
        <v>0</v>
      </c>
      <c r="U930">
        <v>0</v>
      </c>
      <c r="V930">
        <v>6</v>
      </c>
      <c r="W930">
        <v>42</v>
      </c>
      <c r="X930">
        <v>0</v>
      </c>
      <c r="Z930">
        <v>0</v>
      </c>
      <c r="AA930">
        <v>0</v>
      </c>
      <c r="AB930">
        <v>0</v>
      </c>
      <c r="AC930">
        <v>0</v>
      </c>
      <c r="AD930" t="s">
        <v>2008</v>
      </c>
    </row>
    <row r="931" spans="1:30" x14ac:dyDescent="0.25">
      <c r="H931" t="s">
        <v>2009</v>
      </c>
    </row>
    <row r="932" spans="1:30" x14ac:dyDescent="0.25">
      <c r="A932">
        <v>463</v>
      </c>
      <c r="B932">
        <v>1374</v>
      </c>
      <c r="C932" t="s">
        <v>2010</v>
      </c>
      <c r="D932" t="s">
        <v>21</v>
      </c>
      <c r="E932" t="s">
        <v>569</v>
      </c>
      <c r="F932" t="s">
        <v>2011</v>
      </c>
      <c r="G932" t="str">
        <f>"00307011"</f>
        <v>00307011</v>
      </c>
      <c r="H932" t="s">
        <v>2012</v>
      </c>
      <c r="I932">
        <v>0</v>
      </c>
      <c r="J932">
        <v>0</v>
      </c>
      <c r="K932">
        <v>0</v>
      </c>
      <c r="L932">
        <v>0</v>
      </c>
      <c r="M932">
        <v>0</v>
      </c>
      <c r="N932">
        <v>0</v>
      </c>
      <c r="O932">
        <v>0</v>
      </c>
      <c r="P932">
        <v>0</v>
      </c>
      <c r="Q932">
        <v>0</v>
      </c>
      <c r="R932">
        <v>0</v>
      </c>
      <c r="S932">
        <v>0</v>
      </c>
      <c r="T932">
        <v>0</v>
      </c>
      <c r="U932">
        <v>0</v>
      </c>
      <c r="V932">
        <v>27</v>
      </c>
      <c r="W932">
        <v>189</v>
      </c>
      <c r="X932">
        <v>0</v>
      </c>
      <c r="Z932">
        <v>0</v>
      </c>
      <c r="AA932">
        <v>0</v>
      </c>
      <c r="AB932">
        <v>0</v>
      </c>
      <c r="AC932">
        <v>0</v>
      </c>
      <c r="AD932" t="s">
        <v>2013</v>
      </c>
    </row>
    <row r="933" spans="1:30" x14ac:dyDescent="0.25">
      <c r="H933" t="s">
        <v>2014</v>
      </c>
    </row>
    <row r="934" spans="1:30" x14ac:dyDescent="0.25">
      <c r="A934">
        <v>464</v>
      </c>
      <c r="B934">
        <v>804</v>
      </c>
      <c r="C934" t="s">
        <v>1580</v>
      </c>
      <c r="D934" t="s">
        <v>113</v>
      </c>
      <c r="E934" t="s">
        <v>93</v>
      </c>
      <c r="F934" t="s">
        <v>2015</v>
      </c>
      <c r="G934" t="str">
        <f>"00255308"</f>
        <v>00255308</v>
      </c>
      <c r="H934" t="s">
        <v>674</v>
      </c>
      <c r="I934">
        <v>0</v>
      </c>
      <c r="J934">
        <v>0</v>
      </c>
      <c r="K934">
        <v>0</v>
      </c>
      <c r="L934">
        <v>0</v>
      </c>
      <c r="M934">
        <v>0</v>
      </c>
      <c r="N934">
        <v>30</v>
      </c>
      <c r="O934">
        <v>0</v>
      </c>
      <c r="P934">
        <v>0</v>
      </c>
      <c r="Q934">
        <v>0</v>
      </c>
      <c r="R934">
        <v>0</v>
      </c>
      <c r="S934">
        <v>0</v>
      </c>
      <c r="T934">
        <v>0</v>
      </c>
      <c r="U934">
        <v>0</v>
      </c>
      <c r="V934">
        <v>11</v>
      </c>
      <c r="W934">
        <v>77</v>
      </c>
      <c r="X934">
        <v>0</v>
      </c>
      <c r="Z934">
        <v>0</v>
      </c>
      <c r="AA934">
        <v>0</v>
      </c>
      <c r="AB934">
        <v>0</v>
      </c>
      <c r="AC934">
        <v>0</v>
      </c>
      <c r="AD934" t="s">
        <v>2016</v>
      </c>
    </row>
    <row r="935" spans="1:30" x14ac:dyDescent="0.25">
      <c r="H935" t="s">
        <v>2017</v>
      </c>
    </row>
    <row r="936" spans="1:30" x14ac:dyDescent="0.25">
      <c r="A936">
        <v>465</v>
      </c>
      <c r="B936">
        <v>2147</v>
      </c>
      <c r="C936" t="s">
        <v>2018</v>
      </c>
      <c r="D936" t="s">
        <v>2019</v>
      </c>
      <c r="E936" t="s">
        <v>2020</v>
      </c>
      <c r="F936" t="s">
        <v>2021</v>
      </c>
      <c r="G936" t="str">
        <f>"00286361"</f>
        <v>00286361</v>
      </c>
      <c r="H936" t="s">
        <v>314</v>
      </c>
      <c r="I936">
        <v>0</v>
      </c>
      <c r="J936">
        <v>0</v>
      </c>
      <c r="K936">
        <v>0</v>
      </c>
      <c r="L936">
        <v>0</v>
      </c>
      <c r="M936">
        <v>0</v>
      </c>
      <c r="N936">
        <v>30</v>
      </c>
      <c r="O936">
        <v>0</v>
      </c>
      <c r="P936">
        <v>0</v>
      </c>
      <c r="Q936">
        <v>0</v>
      </c>
      <c r="R936">
        <v>0</v>
      </c>
      <c r="S936">
        <v>0</v>
      </c>
      <c r="T936">
        <v>0</v>
      </c>
      <c r="U936">
        <v>0</v>
      </c>
      <c r="V936">
        <v>0</v>
      </c>
      <c r="W936">
        <v>0</v>
      </c>
      <c r="X936">
        <v>0</v>
      </c>
      <c r="Z936">
        <v>0</v>
      </c>
      <c r="AA936">
        <v>0</v>
      </c>
      <c r="AB936">
        <v>6</v>
      </c>
      <c r="AC936">
        <v>102</v>
      </c>
      <c r="AD936" t="s">
        <v>2022</v>
      </c>
    </row>
    <row r="937" spans="1:30" x14ac:dyDescent="0.25">
      <c r="H937" t="s">
        <v>2023</v>
      </c>
    </row>
    <row r="938" spans="1:30" x14ac:dyDescent="0.25">
      <c r="A938">
        <v>466</v>
      </c>
      <c r="B938">
        <v>528</v>
      </c>
      <c r="C938" t="s">
        <v>2024</v>
      </c>
      <c r="D938" t="s">
        <v>107</v>
      </c>
      <c r="E938" t="s">
        <v>165</v>
      </c>
      <c r="F938" t="s">
        <v>2025</v>
      </c>
      <c r="G938" t="str">
        <f>"201604005064"</f>
        <v>201604005064</v>
      </c>
      <c r="H938" t="s">
        <v>1775</v>
      </c>
      <c r="I938">
        <v>0</v>
      </c>
      <c r="J938">
        <v>0</v>
      </c>
      <c r="K938">
        <v>0</v>
      </c>
      <c r="L938">
        <v>0</v>
      </c>
      <c r="M938">
        <v>0</v>
      </c>
      <c r="N938">
        <v>50</v>
      </c>
      <c r="O938">
        <v>0</v>
      </c>
      <c r="P938">
        <v>0</v>
      </c>
      <c r="Q938">
        <v>0</v>
      </c>
      <c r="R938">
        <v>0</v>
      </c>
      <c r="S938">
        <v>0</v>
      </c>
      <c r="T938">
        <v>0</v>
      </c>
      <c r="U938">
        <v>0</v>
      </c>
      <c r="V938">
        <v>16</v>
      </c>
      <c r="W938">
        <v>112</v>
      </c>
      <c r="X938">
        <v>0</v>
      </c>
      <c r="Z938">
        <v>0</v>
      </c>
      <c r="AA938">
        <v>0</v>
      </c>
      <c r="AB938">
        <v>0</v>
      </c>
      <c r="AC938">
        <v>0</v>
      </c>
      <c r="AD938" t="s">
        <v>2026</v>
      </c>
    </row>
    <row r="939" spans="1:30" x14ac:dyDescent="0.25">
      <c r="H939" t="s">
        <v>2027</v>
      </c>
    </row>
    <row r="940" spans="1:30" x14ac:dyDescent="0.25">
      <c r="A940">
        <v>467</v>
      </c>
      <c r="B940">
        <v>4179</v>
      </c>
      <c r="C940" t="s">
        <v>2028</v>
      </c>
      <c r="D940" t="s">
        <v>164</v>
      </c>
      <c r="E940" t="s">
        <v>803</v>
      </c>
      <c r="F940" t="s">
        <v>2029</v>
      </c>
      <c r="G940" t="str">
        <f>"00241406"</f>
        <v>00241406</v>
      </c>
      <c r="H940" t="s">
        <v>1259</v>
      </c>
      <c r="I940">
        <v>0</v>
      </c>
      <c r="J940">
        <v>0</v>
      </c>
      <c r="K940">
        <v>0</v>
      </c>
      <c r="L940">
        <v>0</v>
      </c>
      <c r="M940">
        <v>0</v>
      </c>
      <c r="N940">
        <v>30</v>
      </c>
      <c r="O940">
        <v>0</v>
      </c>
      <c r="P940">
        <v>0</v>
      </c>
      <c r="Q940">
        <v>0</v>
      </c>
      <c r="R940">
        <v>0</v>
      </c>
      <c r="S940">
        <v>0</v>
      </c>
      <c r="T940">
        <v>0</v>
      </c>
      <c r="U940">
        <v>0</v>
      </c>
      <c r="V940">
        <v>0</v>
      </c>
      <c r="W940">
        <v>0</v>
      </c>
      <c r="X940">
        <v>0</v>
      </c>
      <c r="Z940">
        <v>0</v>
      </c>
      <c r="AA940">
        <v>0</v>
      </c>
      <c r="AB940">
        <v>6</v>
      </c>
      <c r="AC940">
        <v>102</v>
      </c>
      <c r="AD940" t="s">
        <v>2030</v>
      </c>
    </row>
    <row r="941" spans="1:30" x14ac:dyDescent="0.25">
      <c r="H941" t="s">
        <v>2031</v>
      </c>
    </row>
    <row r="942" spans="1:30" x14ac:dyDescent="0.25">
      <c r="A942">
        <v>468</v>
      </c>
      <c r="B942">
        <v>3862</v>
      </c>
      <c r="C942" t="s">
        <v>1238</v>
      </c>
      <c r="D942" t="s">
        <v>2032</v>
      </c>
      <c r="E942" t="s">
        <v>28</v>
      </c>
      <c r="F942" t="s">
        <v>2033</v>
      </c>
      <c r="G942" t="str">
        <f>"201412003206"</f>
        <v>201412003206</v>
      </c>
      <c r="H942" t="s">
        <v>2034</v>
      </c>
      <c r="I942">
        <v>150</v>
      </c>
      <c r="J942">
        <v>0</v>
      </c>
      <c r="K942">
        <v>0</v>
      </c>
      <c r="L942">
        <v>0</v>
      </c>
      <c r="M942">
        <v>0</v>
      </c>
      <c r="N942">
        <v>0</v>
      </c>
      <c r="O942">
        <v>0</v>
      </c>
      <c r="P942">
        <v>0</v>
      </c>
      <c r="Q942">
        <v>0</v>
      </c>
      <c r="R942">
        <v>0</v>
      </c>
      <c r="S942">
        <v>0</v>
      </c>
      <c r="T942">
        <v>0</v>
      </c>
      <c r="U942">
        <v>0</v>
      </c>
      <c r="V942">
        <v>4</v>
      </c>
      <c r="W942">
        <v>28</v>
      </c>
      <c r="X942">
        <v>0</v>
      </c>
      <c r="Z942">
        <v>0</v>
      </c>
      <c r="AA942">
        <v>0</v>
      </c>
      <c r="AB942">
        <v>0</v>
      </c>
      <c r="AC942">
        <v>0</v>
      </c>
      <c r="AD942" t="s">
        <v>2035</v>
      </c>
    </row>
    <row r="943" spans="1:30" x14ac:dyDescent="0.25">
      <c r="H943" t="s">
        <v>2036</v>
      </c>
    </row>
    <row r="944" spans="1:30" x14ac:dyDescent="0.25">
      <c r="A944">
        <v>469</v>
      </c>
      <c r="B944">
        <v>1308</v>
      </c>
      <c r="C944" t="s">
        <v>2037</v>
      </c>
      <c r="D944" t="s">
        <v>107</v>
      </c>
      <c r="E944" t="s">
        <v>70</v>
      </c>
      <c r="F944" t="s">
        <v>2038</v>
      </c>
      <c r="G944" t="str">
        <f>"00308150"</f>
        <v>00308150</v>
      </c>
      <c r="H944" t="s">
        <v>2039</v>
      </c>
      <c r="I944">
        <v>0</v>
      </c>
      <c r="J944">
        <v>0</v>
      </c>
      <c r="K944">
        <v>0</v>
      </c>
      <c r="L944">
        <v>0</v>
      </c>
      <c r="M944">
        <v>0</v>
      </c>
      <c r="N944">
        <v>0</v>
      </c>
      <c r="O944">
        <v>0</v>
      </c>
      <c r="P944">
        <v>0</v>
      </c>
      <c r="Q944">
        <v>0</v>
      </c>
      <c r="R944">
        <v>0</v>
      </c>
      <c r="S944">
        <v>0</v>
      </c>
      <c r="T944">
        <v>0</v>
      </c>
      <c r="U944">
        <v>0</v>
      </c>
      <c r="V944">
        <v>0</v>
      </c>
      <c r="W944">
        <v>0</v>
      </c>
      <c r="X944">
        <v>0</v>
      </c>
      <c r="Z944">
        <v>1</v>
      </c>
      <c r="AA944">
        <v>0</v>
      </c>
      <c r="AB944">
        <v>0</v>
      </c>
      <c r="AC944">
        <v>0</v>
      </c>
      <c r="AD944" t="s">
        <v>2039</v>
      </c>
    </row>
    <row r="945" spans="1:30" x14ac:dyDescent="0.25">
      <c r="H945" t="s">
        <v>2040</v>
      </c>
    </row>
    <row r="946" spans="1:30" x14ac:dyDescent="0.25">
      <c r="A946">
        <v>470</v>
      </c>
      <c r="B946">
        <v>4875</v>
      </c>
      <c r="C946" t="s">
        <v>2041</v>
      </c>
      <c r="D946" t="s">
        <v>478</v>
      </c>
      <c r="E946" t="s">
        <v>178</v>
      </c>
      <c r="F946" t="s">
        <v>2042</v>
      </c>
      <c r="G946" t="str">
        <f>"00261693"</f>
        <v>00261693</v>
      </c>
      <c r="H946" t="s">
        <v>773</v>
      </c>
      <c r="I946">
        <v>0</v>
      </c>
      <c r="J946">
        <v>0</v>
      </c>
      <c r="K946">
        <v>0</v>
      </c>
      <c r="L946">
        <v>0</v>
      </c>
      <c r="M946">
        <v>0</v>
      </c>
      <c r="N946">
        <v>0</v>
      </c>
      <c r="O946">
        <v>0</v>
      </c>
      <c r="P946">
        <v>0</v>
      </c>
      <c r="Q946">
        <v>0</v>
      </c>
      <c r="R946">
        <v>0</v>
      </c>
      <c r="S946">
        <v>0</v>
      </c>
      <c r="T946">
        <v>0</v>
      </c>
      <c r="U946">
        <v>0</v>
      </c>
      <c r="V946">
        <v>19</v>
      </c>
      <c r="W946">
        <v>133</v>
      </c>
      <c r="X946">
        <v>0</v>
      </c>
      <c r="Z946">
        <v>0</v>
      </c>
      <c r="AA946">
        <v>0</v>
      </c>
      <c r="AB946">
        <v>0</v>
      </c>
      <c r="AC946">
        <v>0</v>
      </c>
      <c r="AD946" t="s">
        <v>2043</v>
      </c>
    </row>
    <row r="947" spans="1:30" x14ac:dyDescent="0.25">
      <c r="H947" t="s">
        <v>2044</v>
      </c>
    </row>
    <row r="948" spans="1:30" x14ac:dyDescent="0.25">
      <c r="A948">
        <v>471</v>
      </c>
      <c r="B948">
        <v>3426</v>
      </c>
      <c r="C948" t="s">
        <v>2045</v>
      </c>
      <c r="D948" t="s">
        <v>478</v>
      </c>
      <c r="E948" t="s">
        <v>32</v>
      </c>
      <c r="F948" t="s">
        <v>2046</v>
      </c>
      <c r="G948" t="str">
        <f>"00274469"</f>
        <v>00274469</v>
      </c>
      <c r="H948" t="s">
        <v>2047</v>
      </c>
      <c r="I948">
        <v>0</v>
      </c>
      <c r="J948">
        <v>0</v>
      </c>
      <c r="K948">
        <v>0</v>
      </c>
      <c r="L948">
        <v>0</v>
      </c>
      <c r="M948">
        <v>0</v>
      </c>
      <c r="N948">
        <v>30</v>
      </c>
      <c r="O948">
        <v>0</v>
      </c>
      <c r="P948">
        <v>0</v>
      </c>
      <c r="Q948">
        <v>0</v>
      </c>
      <c r="R948">
        <v>0</v>
      </c>
      <c r="S948">
        <v>0</v>
      </c>
      <c r="T948">
        <v>0</v>
      </c>
      <c r="U948">
        <v>0</v>
      </c>
      <c r="V948">
        <v>0</v>
      </c>
      <c r="W948">
        <v>0</v>
      </c>
      <c r="X948">
        <v>0</v>
      </c>
      <c r="Z948">
        <v>0</v>
      </c>
      <c r="AA948">
        <v>0</v>
      </c>
      <c r="AB948">
        <v>0</v>
      </c>
      <c r="AC948">
        <v>0</v>
      </c>
      <c r="AD948" t="s">
        <v>2048</v>
      </c>
    </row>
    <row r="949" spans="1:30" x14ac:dyDescent="0.25">
      <c r="H949" t="s">
        <v>2049</v>
      </c>
    </row>
    <row r="950" spans="1:30" x14ac:dyDescent="0.25">
      <c r="A950">
        <v>472</v>
      </c>
      <c r="B950">
        <v>933</v>
      </c>
      <c r="C950" t="s">
        <v>2050</v>
      </c>
      <c r="D950" t="s">
        <v>547</v>
      </c>
      <c r="E950" t="s">
        <v>32</v>
      </c>
      <c r="F950" t="s">
        <v>2051</v>
      </c>
      <c r="G950" t="str">
        <f>"00299123"</f>
        <v>00299123</v>
      </c>
      <c r="H950" t="s">
        <v>911</v>
      </c>
      <c r="I950">
        <v>0</v>
      </c>
      <c r="J950">
        <v>0</v>
      </c>
      <c r="K950">
        <v>0</v>
      </c>
      <c r="L950">
        <v>0</v>
      </c>
      <c r="M950">
        <v>100</v>
      </c>
      <c r="N950">
        <v>30</v>
      </c>
      <c r="O950">
        <v>0</v>
      </c>
      <c r="P950">
        <v>0</v>
      </c>
      <c r="Q950">
        <v>0</v>
      </c>
      <c r="R950">
        <v>0</v>
      </c>
      <c r="S950">
        <v>0</v>
      </c>
      <c r="T950">
        <v>0</v>
      </c>
      <c r="U950">
        <v>0</v>
      </c>
      <c r="V950">
        <v>0</v>
      </c>
      <c r="W950">
        <v>0</v>
      </c>
      <c r="X950">
        <v>0</v>
      </c>
      <c r="Z950">
        <v>0</v>
      </c>
      <c r="AA950">
        <v>0</v>
      </c>
      <c r="AB950">
        <v>0</v>
      </c>
      <c r="AC950">
        <v>0</v>
      </c>
      <c r="AD950" t="s">
        <v>2052</v>
      </c>
    </row>
    <row r="951" spans="1:30" x14ac:dyDescent="0.25">
      <c r="H951" t="s">
        <v>2053</v>
      </c>
    </row>
    <row r="952" spans="1:30" x14ac:dyDescent="0.25">
      <c r="A952">
        <v>473</v>
      </c>
      <c r="B952">
        <v>1447</v>
      </c>
      <c r="C952" t="s">
        <v>2054</v>
      </c>
      <c r="D952" t="s">
        <v>588</v>
      </c>
      <c r="E952" t="s">
        <v>28</v>
      </c>
      <c r="F952" t="s">
        <v>2055</v>
      </c>
      <c r="G952" t="str">
        <f>"00309704"</f>
        <v>00309704</v>
      </c>
      <c r="H952" t="s">
        <v>2056</v>
      </c>
      <c r="I952">
        <v>0</v>
      </c>
      <c r="J952">
        <v>0</v>
      </c>
      <c r="K952">
        <v>0</v>
      </c>
      <c r="L952">
        <v>0</v>
      </c>
      <c r="M952">
        <v>0</v>
      </c>
      <c r="N952">
        <v>30</v>
      </c>
      <c r="O952">
        <v>0</v>
      </c>
      <c r="P952">
        <v>0</v>
      </c>
      <c r="Q952">
        <v>0</v>
      </c>
      <c r="R952">
        <v>0</v>
      </c>
      <c r="S952">
        <v>0</v>
      </c>
      <c r="T952">
        <v>0</v>
      </c>
      <c r="U952">
        <v>0</v>
      </c>
      <c r="V952">
        <v>13</v>
      </c>
      <c r="W952">
        <v>91</v>
      </c>
      <c r="X952">
        <v>0</v>
      </c>
      <c r="Z952">
        <v>0</v>
      </c>
      <c r="AA952">
        <v>0</v>
      </c>
      <c r="AB952">
        <v>0</v>
      </c>
      <c r="AC952">
        <v>0</v>
      </c>
      <c r="AD952" t="s">
        <v>1735</v>
      </c>
    </row>
    <row r="953" spans="1:30" x14ac:dyDescent="0.25">
      <c r="H953" t="s">
        <v>2057</v>
      </c>
    </row>
    <row r="954" spans="1:30" x14ac:dyDescent="0.25">
      <c r="A954">
        <v>474</v>
      </c>
      <c r="B954">
        <v>3183</v>
      </c>
      <c r="C954" t="s">
        <v>2058</v>
      </c>
      <c r="D954" t="s">
        <v>2059</v>
      </c>
      <c r="E954" t="s">
        <v>107</v>
      </c>
      <c r="F954" t="s">
        <v>2060</v>
      </c>
      <c r="G954" t="str">
        <f>"00023005"</f>
        <v>00023005</v>
      </c>
      <c r="H954" t="s">
        <v>1254</v>
      </c>
      <c r="I954">
        <v>0</v>
      </c>
      <c r="J954">
        <v>0</v>
      </c>
      <c r="K954">
        <v>0</v>
      </c>
      <c r="L954">
        <v>0</v>
      </c>
      <c r="M954">
        <v>0</v>
      </c>
      <c r="N954">
        <v>50</v>
      </c>
      <c r="O954">
        <v>0</v>
      </c>
      <c r="P954">
        <v>0</v>
      </c>
      <c r="Q954">
        <v>0</v>
      </c>
      <c r="R954">
        <v>0</v>
      </c>
      <c r="S954">
        <v>0</v>
      </c>
      <c r="T954">
        <v>0</v>
      </c>
      <c r="U954">
        <v>0</v>
      </c>
      <c r="V954">
        <v>8</v>
      </c>
      <c r="W954">
        <v>56</v>
      </c>
      <c r="X954">
        <v>0</v>
      </c>
      <c r="Z954">
        <v>2</v>
      </c>
      <c r="AA954">
        <v>0</v>
      </c>
      <c r="AB954">
        <v>0</v>
      </c>
      <c r="AC954">
        <v>0</v>
      </c>
      <c r="AD954" t="s">
        <v>2061</v>
      </c>
    </row>
    <row r="955" spans="1:30" x14ac:dyDescent="0.25">
      <c r="H955" t="s">
        <v>2062</v>
      </c>
    </row>
    <row r="956" spans="1:30" x14ac:dyDescent="0.25">
      <c r="A956">
        <v>475</v>
      </c>
      <c r="B956">
        <v>1168</v>
      </c>
      <c r="C956" t="s">
        <v>2063</v>
      </c>
      <c r="D956" t="s">
        <v>165</v>
      </c>
      <c r="E956" t="s">
        <v>28</v>
      </c>
      <c r="F956" t="s">
        <v>2064</v>
      </c>
      <c r="G956" t="str">
        <f>"00309041"</f>
        <v>00309041</v>
      </c>
      <c r="H956" t="s">
        <v>1306</v>
      </c>
      <c r="I956">
        <v>0</v>
      </c>
      <c r="J956">
        <v>0</v>
      </c>
      <c r="K956">
        <v>0</v>
      </c>
      <c r="L956">
        <v>0</v>
      </c>
      <c r="M956">
        <v>0</v>
      </c>
      <c r="N956">
        <v>30</v>
      </c>
      <c r="O956">
        <v>0</v>
      </c>
      <c r="P956">
        <v>0</v>
      </c>
      <c r="Q956">
        <v>0</v>
      </c>
      <c r="R956">
        <v>0</v>
      </c>
      <c r="S956">
        <v>0</v>
      </c>
      <c r="T956">
        <v>0</v>
      </c>
      <c r="U956">
        <v>0</v>
      </c>
      <c r="V956">
        <v>0</v>
      </c>
      <c r="W956">
        <v>0</v>
      </c>
      <c r="X956">
        <v>0</v>
      </c>
      <c r="Z956">
        <v>0</v>
      </c>
      <c r="AA956">
        <v>0</v>
      </c>
      <c r="AB956">
        <v>0</v>
      </c>
      <c r="AC956">
        <v>0</v>
      </c>
      <c r="AD956" t="s">
        <v>2065</v>
      </c>
    </row>
    <row r="957" spans="1:30" x14ac:dyDescent="0.25">
      <c r="H957" t="s">
        <v>2066</v>
      </c>
    </row>
    <row r="958" spans="1:30" x14ac:dyDescent="0.25">
      <c r="A958">
        <v>476</v>
      </c>
      <c r="B958">
        <v>5743</v>
      </c>
      <c r="C958" t="s">
        <v>2067</v>
      </c>
      <c r="D958" t="s">
        <v>920</v>
      </c>
      <c r="E958" t="s">
        <v>32</v>
      </c>
      <c r="F958" t="s">
        <v>2068</v>
      </c>
      <c r="G958" t="str">
        <f>"00336546"</f>
        <v>00336546</v>
      </c>
      <c r="H958" t="s">
        <v>1268</v>
      </c>
      <c r="I958">
        <v>0</v>
      </c>
      <c r="J958">
        <v>0</v>
      </c>
      <c r="K958">
        <v>0</v>
      </c>
      <c r="L958">
        <v>0</v>
      </c>
      <c r="M958">
        <v>0</v>
      </c>
      <c r="N958">
        <v>30</v>
      </c>
      <c r="O958">
        <v>0</v>
      </c>
      <c r="P958">
        <v>0</v>
      </c>
      <c r="Q958">
        <v>0</v>
      </c>
      <c r="R958">
        <v>0</v>
      </c>
      <c r="S958">
        <v>0</v>
      </c>
      <c r="T958">
        <v>0</v>
      </c>
      <c r="U958">
        <v>0</v>
      </c>
      <c r="V958">
        <v>17</v>
      </c>
      <c r="W958">
        <v>119</v>
      </c>
      <c r="X958">
        <v>0</v>
      </c>
      <c r="Z958">
        <v>0</v>
      </c>
      <c r="AA958">
        <v>0</v>
      </c>
      <c r="AB958">
        <v>0</v>
      </c>
      <c r="AC958">
        <v>0</v>
      </c>
      <c r="AD958" t="s">
        <v>2069</v>
      </c>
    </row>
    <row r="959" spans="1:30" x14ac:dyDescent="0.25">
      <c r="H959" t="s">
        <v>2070</v>
      </c>
    </row>
    <row r="960" spans="1:30" x14ac:dyDescent="0.25">
      <c r="A960">
        <v>477</v>
      </c>
      <c r="B960">
        <v>473</v>
      </c>
      <c r="C960" t="s">
        <v>2071</v>
      </c>
      <c r="D960" t="s">
        <v>450</v>
      </c>
      <c r="E960" t="s">
        <v>32</v>
      </c>
      <c r="F960" t="s">
        <v>2072</v>
      </c>
      <c r="G960" t="str">
        <f>"201402002408"</f>
        <v>201402002408</v>
      </c>
      <c r="H960" t="s">
        <v>773</v>
      </c>
      <c r="I960">
        <v>0</v>
      </c>
      <c r="J960">
        <v>0</v>
      </c>
      <c r="K960">
        <v>0</v>
      </c>
      <c r="L960">
        <v>0</v>
      </c>
      <c r="M960">
        <v>0</v>
      </c>
      <c r="N960">
        <v>30</v>
      </c>
      <c r="O960">
        <v>0</v>
      </c>
      <c r="P960">
        <v>0</v>
      </c>
      <c r="Q960">
        <v>0</v>
      </c>
      <c r="R960">
        <v>0</v>
      </c>
      <c r="S960">
        <v>0</v>
      </c>
      <c r="T960">
        <v>0</v>
      </c>
      <c r="U960">
        <v>0</v>
      </c>
      <c r="V960">
        <v>14</v>
      </c>
      <c r="W960">
        <v>98</v>
      </c>
      <c r="X960">
        <v>0</v>
      </c>
      <c r="Z960">
        <v>0</v>
      </c>
      <c r="AA960">
        <v>0</v>
      </c>
      <c r="AB960">
        <v>0</v>
      </c>
      <c r="AC960">
        <v>0</v>
      </c>
      <c r="AD960" t="s">
        <v>2073</v>
      </c>
    </row>
    <row r="961" spans="1:30" x14ac:dyDescent="0.25">
      <c r="H961" t="s">
        <v>2074</v>
      </c>
    </row>
    <row r="962" spans="1:30" x14ac:dyDescent="0.25">
      <c r="A962">
        <v>478</v>
      </c>
      <c r="B962">
        <v>4014</v>
      </c>
      <c r="C962" t="s">
        <v>2075</v>
      </c>
      <c r="D962" t="s">
        <v>1185</v>
      </c>
      <c r="E962" t="s">
        <v>32</v>
      </c>
      <c r="F962" t="s">
        <v>2076</v>
      </c>
      <c r="G962" t="str">
        <f>"201406009228"</f>
        <v>201406009228</v>
      </c>
      <c r="H962" t="s">
        <v>1248</v>
      </c>
      <c r="I962">
        <v>0</v>
      </c>
      <c r="J962">
        <v>0</v>
      </c>
      <c r="K962">
        <v>0</v>
      </c>
      <c r="L962">
        <v>0</v>
      </c>
      <c r="M962">
        <v>0</v>
      </c>
      <c r="N962">
        <v>50</v>
      </c>
      <c r="O962">
        <v>0</v>
      </c>
      <c r="P962">
        <v>0</v>
      </c>
      <c r="Q962">
        <v>0</v>
      </c>
      <c r="R962">
        <v>0</v>
      </c>
      <c r="S962">
        <v>0</v>
      </c>
      <c r="T962">
        <v>0</v>
      </c>
      <c r="U962">
        <v>0</v>
      </c>
      <c r="V962">
        <v>12</v>
      </c>
      <c r="W962">
        <v>84</v>
      </c>
      <c r="X962">
        <v>0</v>
      </c>
      <c r="Z962">
        <v>0</v>
      </c>
      <c r="AA962">
        <v>0</v>
      </c>
      <c r="AB962">
        <v>0</v>
      </c>
      <c r="AC962">
        <v>0</v>
      </c>
      <c r="AD962" t="s">
        <v>2077</v>
      </c>
    </row>
    <row r="963" spans="1:30" x14ac:dyDescent="0.25">
      <c r="H963" t="s">
        <v>2078</v>
      </c>
    </row>
    <row r="964" spans="1:30" x14ac:dyDescent="0.25">
      <c r="A964">
        <v>479</v>
      </c>
      <c r="B964">
        <v>2971</v>
      </c>
      <c r="C964" t="s">
        <v>2079</v>
      </c>
      <c r="D964" t="s">
        <v>1324</v>
      </c>
      <c r="E964" t="s">
        <v>70</v>
      </c>
      <c r="F964" t="s">
        <v>2080</v>
      </c>
      <c r="G964" t="str">
        <f>"00327716"</f>
        <v>00327716</v>
      </c>
      <c r="H964" t="s">
        <v>1413</v>
      </c>
      <c r="I964">
        <v>0</v>
      </c>
      <c r="J964">
        <v>0</v>
      </c>
      <c r="K964">
        <v>0</v>
      </c>
      <c r="L964">
        <v>0</v>
      </c>
      <c r="M964">
        <v>0</v>
      </c>
      <c r="N964">
        <v>30</v>
      </c>
      <c r="O964">
        <v>0</v>
      </c>
      <c r="P964">
        <v>0</v>
      </c>
      <c r="Q964">
        <v>0</v>
      </c>
      <c r="R964">
        <v>0</v>
      </c>
      <c r="S964">
        <v>0</v>
      </c>
      <c r="T964">
        <v>0</v>
      </c>
      <c r="U964">
        <v>0</v>
      </c>
      <c r="V964">
        <v>9</v>
      </c>
      <c r="W964">
        <v>63</v>
      </c>
      <c r="X964">
        <v>0</v>
      </c>
      <c r="Z964">
        <v>0</v>
      </c>
      <c r="AA964">
        <v>0</v>
      </c>
      <c r="AB964">
        <v>0</v>
      </c>
      <c r="AC964">
        <v>0</v>
      </c>
      <c r="AD964" t="s">
        <v>2081</v>
      </c>
    </row>
    <row r="965" spans="1:30" x14ac:dyDescent="0.25">
      <c r="H965" t="s">
        <v>2082</v>
      </c>
    </row>
    <row r="966" spans="1:30" x14ac:dyDescent="0.25">
      <c r="A966">
        <v>480</v>
      </c>
      <c r="B966">
        <v>3467</v>
      </c>
      <c r="C966" t="s">
        <v>1945</v>
      </c>
      <c r="D966" t="s">
        <v>82</v>
      </c>
      <c r="E966" t="s">
        <v>70</v>
      </c>
      <c r="F966" t="s">
        <v>2083</v>
      </c>
      <c r="G966" t="str">
        <f>"00009041"</f>
        <v>00009041</v>
      </c>
      <c r="H966" t="s">
        <v>738</v>
      </c>
      <c r="I966">
        <v>0</v>
      </c>
      <c r="J966">
        <v>0</v>
      </c>
      <c r="K966">
        <v>0</v>
      </c>
      <c r="L966">
        <v>0</v>
      </c>
      <c r="M966">
        <v>0</v>
      </c>
      <c r="N966">
        <v>50</v>
      </c>
      <c r="O966">
        <v>0</v>
      </c>
      <c r="P966">
        <v>0</v>
      </c>
      <c r="Q966">
        <v>0</v>
      </c>
      <c r="R966">
        <v>0</v>
      </c>
      <c r="S966">
        <v>0</v>
      </c>
      <c r="T966">
        <v>0</v>
      </c>
      <c r="U966">
        <v>0</v>
      </c>
      <c r="V966">
        <v>0</v>
      </c>
      <c r="W966">
        <v>0</v>
      </c>
      <c r="X966">
        <v>0</v>
      </c>
      <c r="Z966">
        <v>2</v>
      </c>
      <c r="AA966">
        <v>0</v>
      </c>
      <c r="AB966">
        <v>0</v>
      </c>
      <c r="AC966">
        <v>0</v>
      </c>
      <c r="AD966" t="s">
        <v>2084</v>
      </c>
    </row>
    <row r="967" spans="1:30" x14ac:dyDescent="0.25">
      <c r="H967" t="s">
        <v>1149</v>
      </c>
    </row>
    <row r="968" spans="1:30" x14ac:dyDescent="0.25">
      <c r="A968">
        <v>481</v>
      </c>
      <c r="B968">
        <v>4896</v>
      </c>
      <c r="C968" t="s">
        <v>2085</v>
      </c>
      <c r="D968" t="s">
        <v>87</v>
      </c>
      <c r="E968" t="s">
        <v>107</v>
      </c>
      <c r="F968" t="s">
        <v>2086</v>
      </c>
      <c r="G968" t="str">
        <f>"00347717"</f>
        <v>00347717</v>
      </c>
      <c r="H968" t="s">
        <v>2087</v>
      </c>
      <c r="I968">
        <v>0</v>
      </c>
      <c r="J968">
        <v>0</v>
      </c>
      <c r="K968">
        <v>0</v>
      </c>
      <c r="L968">
        <v>0</v>
      </c>
      <c r="M968">
        <v>0</v>
      </c>
      <c r="N968">
        <v>30</v>
      </c>
      <c r="O968">
        <v>0</v>
      </c>
      <c r="P968">
        <v>0</v>
      </c>
      <c r="Q968">
        <v>0</v>
      </c>
      <c r="R968">
        <v>0</v>
      </c>
      <c r="S968">
        <v>0</v>
      </c>
      <c r="T968">
        <v>0</v>
      </c>
      <c r="U968">
        <v>0</v>
      </c>
      <c r="V968">
        <v>17</v>
      </c>
      <c r="W968">
        <v>119</v>
      </c>
      <c r="X968">
        <v>0</v>
      </c>
      <c r="Z968">
        <v>0</v>
      </c>
      <c r="AA968">
        <v>0</v>
      </c>
      <c r="AB968">
        <v>0</v>
      </c>
      <c r="AC968">
        <v>0</v>
      </c>
      <c r="AD968" t="s">
        <v>2088</v>
      </c>
    </row>
    <row r="969" spans="1:30" x14ac:dyDescent="0.25">
      <c r="H969" t="s">
        <v>2089</v>
      </c>
    </row>
    <row r="970" spans="1:30" x14ac:dyDescent="0.25">
      <c r="A970">
        <v>482</v>
      </c>
      <c r="B970">
        <v>4796</v>
      </c>
      <c r="C970" t="s">
        <v>2090</v>
      </c>
      <c r="D970" t="s">
        <v>535</v>
      </c>
      <c r="E970" t="s">
        <v>347</v>
      </c>
      <c r="F970" t="s">
        <v>2091</v>
      </c>
      <c r="G970" t="str">
        <f>"00333628"</f>
        <v>00333628</v>
      </c>
      <c r="H970" t="s">
        <v>412</v>
      </c>
      <c r="I970">
        <v>0</v>
      </c>
      <c r="J970">
        <v>0</v>
      </c>
      <c r="K970">
        <v>0</v>
      </c>
      <c r="L970">
        <v>0</v>
      </c>
      <c r="M970">
        <v>0</v>
      </c>
      <c r="N970">
        <v>70</v>
      </c>
      <c r="O970">
        <v>30</v>
      </c>
      <c r="P970">
        <v>0</v>
      </c>
      <c r="Q970">
        <v>0</v>
      </c>
      <c r="R970">
        <v>0</v>
      </c>
      <c r="S970">
        <v>0</v>
      </c>
      <c r="T970">
        <v>0</v>
      </c>
      <c r="U970">
        <v>0</v>
      </c>
      <c r="V970">
        <v>5</v>
      </c>
      <c r="W970">
        <v>35</v>
      </c>
      <c r="X970">
        <v>0</v>
      </c>
      <c r="Z970">
        <v>0</v>
      </c>
      <c r="AA970">
        <v>0</v>
      </c>
      <c r="AB970">
        <v>0</v>
      </c>
      <c r="AC970">
        <v>0</v>
      </c>
      <c r="AD970" t="s">
        <v>2092</v>
      </c>
    </row>
    <row r="971" spans="1:30" x14ac:dyDescent="0.25">
      <c r="H971" t="s">
        <v>2093</v>
      </c>
    </row>
    <row r="972" spans="1:30" x14ac:dyDescent="0.25">
      <c r="A972">
        <v>483</v>
      </c>
      <c r="B972">
        <v>4267</v>
      </c>
      <c r="C972" t="s">
        <v>2094</v>
      </c>
      <c r="D972" t="s">
        <v>361</v>
      </c>
      <c r="E972" t="s">
        <v>388</v>
      </c>
      <c r="F972" t="s">
        <v>2095</v>
      </c>
      <c r="G972" t="str">
        <f>"201402002943"</f>
        <v>201402002943</v>
      </c>
      <c r="H972" t="s">
        <v>584</v>
      </c>
      <c r="I972">
        <v>0</v>
      </c>
      <c r="J972">
        <v>0</v>
      </c>
      <c r="K972">
        <v>0</v>
      </c>
      <c r="L972">
        <v>0</v>
      </c>
      <c r="M972">
        <v>0</v>
      </c>
      <c r="N972">
        <v>30</v>
      </c>
      <c r="O972">
        <v>0</v>
      </c>
      <c r="P972">
        <v>0</v>
      </c>
      <c r="Q972">
        <v>0</v>
      </c>
      <c r="R972">
        <v>0</v>
      </c>
      <c r="S972">
        <v>0</v>
      </c>
      <c r="T972">
        <v>0</v>
      </c>
      <c r="U972">
        <v>0</v>
      </c>
      <c r="V972">
        <v>0</v>
      </c>
      <c r="W972">
        <v>0</v>
      </c>
      <c r="X972">
        <v>0</v>
      </c>
      <c r="Z972">
        <v>2</v>
      </c>
      <c r="AA972">
        <v>0</v>
      </c>
      <c r="AB972">
        <v>0</v>
      </c>
      <c r="AC972">
        <v>0</v>
      </c>
      <c r="AD972" t="s">
        <v>2096</v>
      </c>
    </row>
    <row r="973" spans="1:30" x14ac:dyDescent="0.25">
      <c r="H973" t="s">
        <v>2097</v>
      </c>
    </row>
    <row r="974" spans="1:30" x14ac:dyDescent="0.25">
      <c r="A974">
        <v>484</v>
      </c>
      <c r="B974">
        <v>1093</v>
      </c>
      <c r="C974" t="s">
        <v>2098</v>
      </c>
      <c r="D974" t="s">
        <v>241</v>
      </c>
      <c r="E974" t="s">
        <v>107</v>
      </c>
      <c r="F974" t="s">
        <v>2099</v>
      </c>
      <c r="G974" t="str">
        <f>"00294836"</f>
        <v>00294836</v>
      </c>
      <c r="H974" t="s">
        <v>17</v>
      </c>
      <c r="I974">
        <v>0</v>
      </c>
      <c r="J974">
        <v>0</v>
      </c>
      <c r="K974">
        <v>0</v>
      </c>
      <c r="L974">
        <v>0</v>
      </c>
      <c r="M974">
        <v>0</v>
      </c>
      <c r="N974">
        <v>0</v>
      </c>
      <c r="O974">
        <v>0</v>
      </c>
      <c r="P974">
        <v>0</v>
      </c>
      <c r="Q974">
        <v>0</v>
      </c>
      <c r="R974">
        <v>0</v>
      </c>
      <c r="S974">
        <v>0</v>
      </c>
      <c r="T974">
        <v>0</v>
      </c>
      <c r="U974">
        <v>0</v>
      </c>
      <c r="V974">
        <v>0</v>
      </c>
      <c r="W974">
        <v>0</v>
      </c>
      <c r="X974">
        <v>0</v>
      </c>
      <c r="Z974">
        <v>0</v>
      </c>
      <c r="AA974">
        <v>0</v>
      </c>
      <c r="AB974">
        <v>0</v>
      </c>
      <c r="AC974">
        <v>0</v>
      </c>
      <c r="AD974" t="s">
        <v>17</v>
      </c>
    </row>
    <row r="975" spans="1:30" x14ac:dyDescent="0.25">
      <c r="H975" t="s">
        <v>134</v>
      </c>
    </row>
    <row r="976" spans="1:30" x14ac:dyDescent="0.25">
      <c r="A976">
        <v>485</v>
      </c>
      <c r="B976">
        <v>1697</v>
      </c>
      <c r="C976" t="s">
        <v>441</v>
      </c>
      <c r="D976" t="s">
        <v>107</v>
      </c>
      <c r="E976" t="s">
        <v>21</v>
      </c>
      <c r="F976" t="s">
        <v>2100</v>
      </c>
      <c r="G976" t="str">
        <f>"00313422"</f>
        <v>00313422</v>
      </c>
      <c r="H976" t="s">
        <v>877</v>
      </c>
      <c r="I976">
        <v>0</v>
      </c>
      <c r="J976">
        <v>0</v>
      </c>
      <c r="K976">
        <v>0</v>
      </c>
      <c r="L976">
        <v>0</v>
      </c>
      <c r="M976">
        <v>0</v>
      </c>
      <c r="N976">
        <v>30</v>
      </c>
      <c r="O976">
        <v>0</v>
      </c>
      <c r="P976">
        <v>0</v>
      </c>
      <c r="Q976">
        <v>0</v>
      </c>
      <c r="R976">
        <v>0</v>
      </c>
      <c r="S976">
        <v>0</v>
      </c>
      <c r="T976">
        <v>0</v>
      </c>
      <c r="U976">
        <v>0</v>
      </c>
      <c r="V976">
        <v>14</v>
      </c>
      <c r="W976">
        <v>98</v>
      </c>
      <c r="X976">
        <v>0</v>
      </c>
      <c r="Z976">
        <v>0</v>
      </c>
      <c r="AA976">
        <v>0</v>
      </c>
      <c r="AB976">
        <v>0</v>
      </c>
      <c r="AC976">
        <v>0</v>
      </c>
      <c r="AD976" t="s">
        <v>2101</v>
      </c>
    </row>
    <row r="977" spans="1:30" x14ac:dyDescent="0.25">
      <c r="H977" t="s">
        <v>2102</v>
      </c>
    </row>
    <row r="978" spans="1:30" x14ac:dyDescent="0.25">
      <c r="A978">
        <v>486</v>
      </c>
      <c r="B978">
        <v>4813</v>
      </c>
      <c r="C978" t="s">
        <v>2103</v>
      </c>
      <c r="D978" t="s">
        <v>2104</v>
      </c>
      <c r="E978" t="s">
        <v>21</v>
      </c>
      <c r="F978" t="s">
        <v>2105</v>
      </c>
      <c r="G978" t="str">
        <f>"00011025"</f>
        <v>00011025</v>
      </c>
      <c r="H978" t="s">
        <v>484</v>
      </c>
      <c r="I978">
        <v>0</v>
      </c>
      <c r="J978">
        <v>0</v>
      </c>
      <c r="K978">
        <v>0</v>
      </c>
      <c r="L978">
        <v>0</v>
      </c>
      <c r="M978">
        <v>0</v>
      </c>
      <c r="N978">
        <v>30</v>
      </c>
      <c r="O978">
        <v>0</v>
      </c>
      <c r="P978">
        <v>0</v>
      </c>
      <c r="Q978">
        <v>0</v>
      </c>
      <c r="R978">
        <v>0</v>
      </c>
      <c r="S978">
        <v>0</v>
      </c>
      <c r="T978">
        <v>0</v>
      </c>
      <c r="U978">
        <v>0</v>
      </c>
      <c r="V978">
        <v>0</v>
      </c>
      <c r="W978">
        <v>0</v>
      </c>
      <c r="X978">
        <v>0</v>
      </c>
      <c r="Z978">
        <v>0</v>
      </c>
      <c r="AA978">
        <v>0</v>
      </c>
      <c r="AB978">
        <v>0</v>
      </c>
      <c r="AC978">
        <v>0</v>
      </c>
      <c r="AD978" t="s">
        <v>2106</v>
      </c>
    </row>
    <row r="979" spans="1:30" x14ac:dyDescent="0.25">
      <c r="H979" t="s">
        <v>2107</v>
      </c>
    </row>
    <row r="980" spans="1:30" x14ac:dyDescent="0.25">
      <c r="A980">
        <v>487</v>
      </c>
      <c r="B980">
        <v>2409</v>
      </c>
      <c r="C980" t="s">
        <v>2108</v>
      </c>
      <c r="D980" t="s">
        <v>2109</v>
      </c>
      <c r="E980" t="s">
        <v>2110</v>
      </c>
      <c r="F980" t="s">
        <v>2111</v>
      </c>
      <c r="G980" t="str">
        <f>"00333831"</f>
        <v>00333831</v>
      </c>
      <c r="H980" t="s">
        <v>2112</v>
      </c>
      <c r="I980">
        <v>0</v>
      </c>
      <c r="J980">
        <v>0</v>
      </c>
      <c r="K980">
        <v>0</v>
      </c>
      <c r="L980">
        <v>0</v>
      </c>
      <c r="M980">
        <v>0</v>
      </c>
      <c r="N980">
        <v>30</v>
      </c>
      <c r="O980">
        <v>0</v>
      </c>
      <c r="P980">
        <v>0</v>
      </c>
      <c r="Q980">
        <v>0</v>
      </c>
      <c r="R980">
        <v>0</v>
      </c>
      <c r="S980">
        <v>0</v>
      </c>
      <c r="T980">
        <v>0</v>
      </c>
      <c r="U980">
        <v>0</v>
      </c>
      <c r="V980">
        <v>19</v>
      </c>
      <c r="W980">
        <v>133</v>
      </c>
      <c r="X980">
        <v>0</v>
      </c>
      <c r="Z980">
        <v>2</v>
      </c>
      <c r="AA980">
        <v>0</v>
      </c>
      <c r="AB980">
        <v>0</v>
      </c>
      <c r="AC980">
        <v>0</v>
      </c>
      <c r="AD980" t="s">
        <v>2113</v>
      </c>
    </row>
    <row r="981" spans="1:30" x14ac:dyDescent="0.25">
      <c r="H981" t="s">
        <v>2114</v>
      </c>
    </row>
    <row r="982" spans="1:30" x14ac:dyDescent="0.25">
      <c r="A982">
        <v>488</v>
      </c>
      <c r="B982">
        <v>2584</v>
      </c>
      <c r="C982" t="s">
        <v>2115</v>
      </c>
      <c r="D982" t="s">
        <v>2116</v>
      </c>
      <c r="E982" t="s">
        <v>56</v>
      </c>
      <c r="F982" t="s">
        <v>2117</v>
      </c>
      <c r="G982" t="str">
        <f>"00110255"</f>
        <v>00110255</v>
      </c>
      <c r="H982">
        <v>770</v>
      </c>
      <c r="I982">
        <v>0</v>
      </c>
      <c r="J982">
        <v>0</v>
      </c>
      <c r="K982">
        <v>0</v>
      </c>
      <c r="L982">
        <v>0</v>
      </c>
      <c r="M982">
        <v>0</v>
      </c>
      <c r="N982">
        <v>0</v>
      </c>
      <c r="O982">
        <v>0</v>
      </c>
      <c r="P982">
        <v>0</v>
      </c>
      <c r="Q982">
        <v>0</v>
      </c>
      <c r="R982">
        <v>0</v>
      </c>
      <c r="S982">
        <v>0</v>
      </c>
      <c r="T982">
        <v>0</v>
      </c>
      <c r="U982">
        <v>0</v>
      </c>
      <c r="V982">
        <v>8</v>
      </c>
      <c r="W982">
        <v>56</v>
      </c>
      <c r="X982">
        <v>0</v>
      </c>
      <c r="Z982">
        <v>0</v>
      </c>
      <c r="AA982">
        <v>0</v>
      </c>
      <c r="AB982">
        <v>0</v>
      </c>
      <c r="AC982">
        <v>0</v>
      </c>
      <c r="AD982">
        <v>826</v>
      </c>
    </row>
    <row r="983" spans="1:30" x14ac:dyDescent="0.25">
      <c r="H983" t="s">
        <v>2118</v>
      </c>
    </row>
    <row r="984" spans="1:30" x14ac:dyDescent="0.25">
      <c r="A984">
        <v>489</v>
      </c>
      <c r="B984">
        <v>2600</v>
      </c>
      <c r="C984" t="s">
        <v>2119</v>
      </c>
      <c r="D984" t="s">
        <v>609</v>
      </c>
      <c r="E984" t="s">
        <v>2120</v>
      </c>
      <c r="F984" t="s">
        <v>2121</v>
      </c>
      <c r="G984" t="str">
        <f>"00334014"</f>
        <v>00334014</v>
      </c>
      <c r="H984" t="s">
        <v>144</v>
      </c>
      <c r="I984">
        <v>0</v>
      </c>
      <c r="J984">
        <v>0</v>
      </c>
      <c r="K984">
        <v>0</v>
      </c>
      <c r="L984">
        <v>0</v>
      </c>
      <c r="M984">
        <v>0</v>
      </c>
      <c r="N984">
        <v>70</v>
      </c>
      <c r="O984">
        <v>0</v>
      </c>
      <c r="P984">
        <v>0</v>
      </c>
      <c r="Q984">
        <v>0</v>
      </c>
      <c r="R984">
        <v>0</v>
      </c>
      <c r="S984">
        <v>0</v>
      </c>
      <c r="T984">
        <v>0</v>
      </c>
      <c r="U984">
        <v>0</v>
      </c>
      <c r="V984">
        <v>0</v>
      </c>
      <c r="W984">
        <v>0</v>
      </c>
      <c r="X984">
        <v>0</v>
      </c>
      <c r="Z984">
        <v>0</v>
      </c>
      <c r="AA984">
        <v>0</v>
      </c>
      <c r="AB984">
        <v>0</v>
      </c>
      <c r="AC984">
        <v>0</v>
      </c>
      <c r="AD984" t="s">
        <v>2122</v>
      </c>
    </row>
    <row r="985" spans="1:30" x14ac:dyDescent="0.25">
      <c r="H985" t="s">
        <v>2123</v>
      </c>
    </row>
    <row r="986" spans="1:30" x14ac:dyDescent="0.25">
      <c r="A986">
        <v>490</v>
      </c>
      <c r="B986">
        <v>635</v>
      </c>
      <c r="C986" t="s">
        <v>2124</v>
      </c>
      <c r="D986" t="s">
        <v>2125</v>
      </c>
      <c r="E986" t="s">
        <v>107</v>
      </c>
      <c r="F986" t="s">
        <v>2126</v>
      </c>
      <c r="G986" t="str">
        <f>"00247211"</f>
        <v>00247211</v>
      </c>
      <c r="H986" t="s">
        <v>2012</v>
      </c>
      <c r="I986">
        <v>0</v>
      </c>
      <c r="J986">
        <v>0</v>
      </c>
      <c r="K986">
        <v>0</v>
      </c>
      <c r="L986">
        <v>0</v>
      </c>
      <c r="M986">
        <v>0</v>
      </c>
      <c r="N986">
        <v>30</v>
      </c>
      <c r="O986">
        <v>0</v>
      </c>
      <c r="P986">
        <v>0</v>
      </c>
      <c r="Q986">
        <v>0</v>
      </c>
      <c r="R986">
        <v>0</v>
      </c>
      <c r="S986">
        <v>0</v>
      </c>
      <c r="T986">
        <v>0</v>
      </c>
      <c r="U986">
        <v>0</v>
      </c>
      <c r="V986">
        <v>0</v>
      </c>
      <c r="W986">
        <v>0</v>
      </c>
      <c r="X986">
        <v>0</v>
      </c>
      <c r="Z986">
        <v>0</v>
      </c>
      <c r="AA986">
        <v>0</v>
      </c>
      <c r="AB986">
        <v>8</v>
      </c>
      <c r="AC986">
        <v>136</v>
      </c>
      <c r="AD986" t="s">
        <v>2127</v>
      </c>
    </row>
    <row r="987" spans="1:30" x14ac:dyDescent="0.25">
      <c r="H987" t="s">
        <v>2128</v>
      </c>
    </row>
    <row r="988" spans="1:30" x14ac:dyDescent="0.25">
      <c r="A988">
        <v>491</v>
      </c>
      <c r="B988">
        <v>4432</v>
      </c>
      <c r="C988" t="s">
        <v>2129</v>
      </c>
      <c r="D988" t="s">
        <v>1009</v>
      </c>
      <c r="E988" t="s">
        <v>57</v>
      </c>
      <c r="F988" t="s">
        <v>2130</v>
      </c>
      <c r="G988" t="str">
        <f>"00293949"</f>
        <v>00293949</v>
      </c>
      <c r="H988">
        <v>704</v>
      </c>
      <c r="I988">
        <v>0</v>
      </c>
      <c r="J988">
        <v>0</v>
      </c>
      <c r="K988">
        <v>0</v>
      </c>
      <c r="L988">
        <v>0</v>
      </c>
      <c r="M988">
        <v>0</v>
      </c>
      <c r="N988">
        <v>0</v>
      </c>
      <c r="O988">
        <v>0</v>
      </c>
      <c r="P988">
        <v>0</v>
      </c>
      <c r="Q988">
        <v>0</v>
      </c>
      <c r="R988">
        <v>0</v>
      </c>
      <c r="S988">
        <v>0</v>
      </c>
      <c r="T988">
        <v>0</v>
      </c>
      <c r="U988">
        <v>0</v>
      </c>
      <c r="V988">
        <v>0</v>
      </c>
      <c r="W988">
        <v>0</v>
      </c>
      <c r="X988">
        <v>0</v>
      </c>
      <c r="Z988">
        <v>0</v>
      </c>
      <c r="AA988">
        <v>0</v>
      </c>
      <c r="AB988">
        <v>7</v>
      </c>
      <c r="AC988">
        <v>119</v>
      </c>
      <c r="AD988">
        <v>823</v>
      </c>
    </row>
    <row r="989" spans="1:30" x14ac:dyDescent="0.25">
      <c r="H989" t="s">
        <v>2131</v>
      </c>
    </row>
    <row r="990" spans="1:30" x14ac:dyDescent="0.25">
      <c r="A990">
        <v>492</v>
      </c>
      <c r="B990">
        <v>316</v>
      </c>
      <c r="C990" t="s">
        <v>2132</v>
      </c>
      <c r="D990" t="s">
        <v>70</v>
      </c>
      <c r="E990" t="s">
        <v>2133</v>
      </c>
      <c r="F990" t="s">
        <v>2134</v>
      </c>
      <c r="G990" t="str">
        <f>"00266661"</f>
        <v>00266661</v>
      </c>
      <c r="H990" t="s">
        <v>591</v>
      </c>
      <c r="I990">
        <v>0</v>
      </c>
      <c r="J990">
        <v>0</v>
      </c>
      <c r="K990">
        <v>0</v>
      </c>
      <c r="L990">
        <v>0</v>
      </c>
      <c r="M990">
        <v>0</v>
      </c>
      <c r="N990">
        <v>30</v>
      </c>
      <c r="O990">
        <v>0</v>
      </c>
      <c r="P990">
        <v>0</v>
      </c>
      <c r="Q990">
        <v>0</v>
      </c>
      <c r="R990">
        <v>0</v>
      </c>
      <c r="S990">
        <v>0</v>
      </c>
      <c r="T990">
        <v>0</v>
      </c>
      <c r="U990">
        <v>0</v>
      </c>
      <c r="V990">
        <v>11</v>
      </c>
      <c r="W990">
        <v>77</v>
      </c>
      <c r="X990">
        <v>0</v>
      </c>
      <c r="Z990">
        <v>0</v>
      </c>
      <c r="AA990">
        <v>0</v>
      </c>
      <c r="AB990">
        <v>0</v>
      </c>
      <c r="AC990">
        <v>0</v>
      </c>
      <c r="AD990" t="s">
        <v>2135</v>
      </c>
    </row>
    <row r="991" spans="1:30" x14ac:dyDescent="0.25">
      <c r="H991" t="s">
        <v>2136</v>
      </c>
    </row>
    <row r="992" spans="1:30" x14ac:dyDescent="0.25">
      <c r="A992">
        <v>493</v>
      </c>
      <c r="B992">
        <v>3361</v>
      </c>
      <c r="C992" t="s">
        <v>2137</v>
      </c>
      <c r="D992" t="s">
        <v>2138</v>
      </c>
      <c r="E992" t="s">
        <v>2139</v>
      </c>
      <c r="F992" t="s">
        <v>2140</v>
      </c>
      <c r="G992" t="str">
        <f>"00361563"</f>
        <v>00361563</v>
      </c>
      <c r="H992">
        <v>693</v>
      </c>
      <c r="I992">
        <v>0</v>
      </c>
      <c r="J992">
        <v>0</v>
      </c>
      <c r="K992">
        <v>0</v>
      </c>
      <c r="L992">
        <v>0</v>
      </c>
      <c r="M992">
        <v>0</v>
      </c>
      <c r="N992">
        <v>70</v>
      </c>
      <c r="O992">
        <v>0</v>
      </c>
      <c r="P992">
        <v>0</v>
      </c>
      <c r="Q992">
        <v>0</v>
      </c>
      <c r="R992">
        <v>0</v>
      </c>
      <c r="S992">
        <v>0</v>
      </c>
      <c r="T992">
        <v>0</v>
      </c>
      <c r="U992">
        <v>0</v>
      </c>
      <c r="V992">
        <v>8</v>
      </c>
      <c r="W992">
        <v>56</v>
      </c>
      <c r="X992">
        <v>0</v>
      </c>
      <c r="Z992">
        <v>0</v>
      </c>
      <c r="AA992">
        <v>0</v>
      </c>
      <c r="AB992">
        <v>0</v>
      </c>
      <c r="AC992">
        <v>0</v>
      </c>
      <c r="AD992">
        <v>819</v>
      </c>
    </row>
    <row r="993" spans="1:30" x14ac:dyDescent="0.25">
      <c r="H993" t="s">
        <v>2141</v>
      </c>
    </row>
    <row r="994" spans="1:30" x14ac:dyDescent="0.25">
      <c r="A994">
        <v>494</v>
      </c>
      <c r="B994">
        <v>3186</v>
      </c>
      <c r="C994" t="s">
        <v>2142</v>
      </c>
      <c r="D994" t="s">
        <v>87</v>
      </c>
      <c r="E994" t="s">
        <v>83</v>
      </c>
      <c r="F994" t="s">
        <v>2143</v>
      </c>
      <c r="G994" t="str">
        <f>"201012000074"</f>
        <v>201012000074</v>
      </c>
      <c r="H994" t="s">
        <v>349</v>
      </c>
      <c r="I994">
        <v>0</v>
      </c>
      <c r="J994">
        <v>0</v>
      </c>
      <c r="K994">
        <v>0</v>
      </c>
      <c r="L994">
        <v>0</v>
      </c>
      <c r="M994">
        <v>0</v>
      </c>
      <c r="N994">
        <v>30</v>
      </c>
      <c r="O994">
        <v>0</v>
      </c>
      <c r="P994">
        <v>0</v>
      </c>
      <c r="Q994">
        <v>0</v>
      </c>
      <c r="R994">
        <v>0</v>
      </c>
      <c r="S994">
        <v>0</v>
      </c>
      <c r="T994">
        <v>0</v>
      </c>
      <c r="U994">
        <v>0</v>
      </c>
      <c r="V994">
        <v>0</v>
      </c>
      <c r="W994">
        <v>0</v>
      </c>
      <c r="X994">
        <v>0</v>
      </c>
      <c r="Z994">
        <v>0</v>
      </c>
      <c r="AA994">
        <v>0</v>
      </c>
      <c r="AB994">
        <v>5</v>
      </c>
      <c r="AC994">
        <v>85</v>
      </c>
      <c r="AD994" t="s">
        <v>2144</v>
      </c>
    </row>
    <row r="995" spans="1:30" x14ac:dyDescent="0.25">
      <c r="H995" t="s">
        <v>2145</v>
      </c>
    </row>
    <row r="996" spans="1:30" x14ac:dyDescent="0.25">
      <c r="A996">
        <v>495</v>
      </c>
      <c r="B996">
        <v>4066</v>
      </c>
      <c r="C996" t="s">
        <v>2146</v>
      </c>
      <c r="D996" t="s">
        <v>2147</v>
      </c>
      <c r="E996" t="s">
        <v>107</v>
      </c>
      <c r="F996" t="s">
        <v>2148</v>
      </c>
      <c r="G996" t="str">
        <f>"00293404"</f>
        <v>00293404</v>
      </c>
      <c r="H996" t="s">
        <v>2149</v>
      </c>
      <c r="I996">
        <v>0</v>
      </c>
      <c r="J996">
        <v>0</v>
      </c>
      <c r="K996">
        <v>0</v>
      </c>
      <c r="L996">
        <v>0</v>
      </c>
      <c r="M996">
        <v>0</v>
      </c>
      <c r="N996">
        <v>70</v>
      </c>
      <c r="O996">
        <v>0</v>
      </c>
      <c r="P996">
        <v>0</v>
      </c>
      <c r="Q996">
        <v>0</v>
      </c>
      <c r="R996">
        <v>0</v>
      </c>
      <c r="S996">
        <v>0</v>
      </c>
      <c r="T996">
        <v>0</v>
      </c>
      <c r="U996">
        <v>0</v>
      </c>
      <c r="V996">
        <v>1</v>
      </c>
      <c r="W996">
        <v>7</v>
      </c>
      <c r="X996">
        <v>0</v>
      </c>
      <c r="Z996">
        <v>0</v>
      </c>
      <c r="AA996">
        <v>0</v>
      </c>
      <c r="AB996">
        <v>0</v>
      </c>
      <c r="AC996">
        <v>0</v>
      </c>
      <c r="AD996" t="s">
        <v>2150</v>
      </c>
    </row>
    <row r="997" spans="1:30" x14ac:dyDescent="0.25">
      <c r="H997" t="s">
        <v>329</v>
      </c>
    </row>
    <row r="998" spans="1:30" x14ac:dyDescent="0.25">
      <c r="A998">
        <v>496</v>
      </c>
      <c r="B998">
        <v>2683</v>
      </c>
      <c r="C998" t="s">
        <v>2151</v>
      </c>
      <c r="D998" t="s">
        <v>14</v>
      </c>
      <c r="E998" t="s">
        <v>21</v>
      </c>
      <c r="F998" t="s">
        <v>2152</v>
      </c>
      <c r="G998" t="str">
        <f>"00347723"</f>
        <v>00347723</v>
      </c>
      <c r="H998" t="s">
        <v>877</v>
      </c>
      <c r="I998">
        <v>0</v>
      </c>
      <c r="J998">
        <v>0</v>
      </c>
      <c r="K998">
        <v>0</v>
      </c>
      <c r="L998">
        <v>0</v>
      </c>
      <c r="M998">
        <v>0</v>
      </c>
      <c r="N998">
        <v>30</v>
      </c>
      <c r="O998">
        <v>0</v>
      </c>
      <c r="P998">
        <v>0</v>
      </c>
      <c r="Q998">
        <v>0</v>
      </c>
      <c r="R998">
        <v>0</v>
      </c>
      <c r="S998">
        <v>0</v>
      </c>
      <c r="T998">
        <v>0</v>
      </c>
      <c r="U998">
        <v>0</v>
      </c>
      <c r="V998">
        <v>12</v>
      </c>
      <c r="W998">
        <v>84</v>
      </c>
      <c r="X998">
        <v>0</v>
      </c>
      <c r="Z998">
        <v>2</v>
      </c>
      <c r="AA998">
        <v>0</v>
      </c>
      <c r="AB998">
        <v>0</v>
      </c>
      <c r="AC998">
        <v>0</v>
      </c>
      <c r="AD998" t="s">
        <v>2153</v>
      </c>
    </row>
    <row r="999" spans="1:30" x14ac:dyDescent="0.25">
      <c r="H999" t="s">
        <v>329</v>
      </c>
    </row>
    <row r="1000" spans="1:30" x14ac:dyDescent="0.25">
      <c r="A1000">
        <v>497</v>
      </c>
      <c r="B1000">
        <v>482</v>
      </c>
      <c r="C1000" t="s">
        <v>2154</v>
      </c>
      <c r="D1000" t="s">
        <v>2155</v>
      </c>
      <c r="E1000" t="s">
        <v>178</v>
      </c>
      <c r="F1000" t="s">
        <v>2156</v>
      </c>
      <c r="G1000" t="str">
        <f>"00002546"</f>
        <v>00002546</v>
      </c>
      <c r="H1000" t="s">
        <v>1254</v>
      </c>
      <c r="I1000">
        <v>0</v>
      </c>
      <c r="J1000">
        <v>0</v>
      </c>
      <c r="K1000">
        <v>0</v>
      </c>
      <c r="L1000">
        <v>0</v>
      </c>
      <c r="M1000">
        <v>0</v>
      </c>
      <c r="N1000">
        <v>50</v>
      </c>
      <c r="O1000">
        <v>30</v>
      </c>
      <c r="P1000">
        <v>0</v>
      </c>
      <c r="Q1000">
        <v>0</v>
      </c>
      <c r="R1000">
        <v>0</v>
      </c>
      <c r="S1000">
        <v>0</v>
      </c>
      <c r="T1000">
        <v>0</v>
      </c>
      <c r="U1000">
        <v>0</v>
      </c>
      <c r="V1000">
        <v>0</v>
      </c>
      <c r="W1000">
        <v>0</v>
      </c>
      <c r="X1000">
        <v>0</v>
      </c>
      <c r="Z1000">
        <v>0</v>
      </c>
      <c r="AA1000">
        <v>0</v>
      </c>
      <c r="AB1000">
        <v>0</v>
      </c>
      <c r="AC1000">
        <v>0</v>
      </c>
      <c r="AD1000" t="s">
        <v>2157</v>
      </c>
    </row>
    <row r="1001" spans="1:30" x14ac:dyDescent="0.25">
      <c r="H1001" t="s">
        <v>2158</v>
      </c>
    </row>
    <row r="1002" spans="1:30" x14ac:dyDescent="0.25">
      <c r="A1002">
        <v>498</v>
      </c>
      <c r="B1002">
        <v>1842</v>
      </c>
      <c r="C1002" t="s">
        <v>2159</v>
      </c>
      <c r="D1002" t="s">
        <v>241</v>
      </c>
      <c r="E1002" t="s">
        <v>107</v>
      </c>
      <c r="F1002" t="s">
        <v>2160</v>
      </c>
      <c r="G1002" t="str">
        <f>"00318824"</f>
        <v>00318824</v>
      </c>
      <c r="H1002" t="s">
        <v>2161</v>
      </c>
      <c r="I1002">
        <v>0</v>
      </c>
      <c r="J1002">
        <v>0</v>
      </c>
      <c r="K1002">
        <v>0</v>
      </c>
      <c r="L1002">
        <v>0</v>
      </c>
      <c r="M1002">
        <v>0</v>
      </c>
      <c r="N1002">
        <v>0</v>
      </c>
      <c r="O1002">
        <v>0</v>
      </c>
      <c r="P1002">
        <v>0</v>
      </c>
      <c r="Q1002">
        <v>0</v>
      </c>
      <c r="R1002">
        <v>0</v>
      </c>
      <c r="S1002">
        <v>0</v>
      </c>
      <c r="T1002">
        <v>0</v>
      </c>
      <c r="U1002">
        <v>0</v>
      </c>
      <c r="V1002">
        <v>18</v>
      </c>
      <c r="W1002">
        <v>126</v>
      </c>
      <c r="X1002">
        <v>0</v>
      </c>
      <c r="Z1002">
        <v>0</v>
      </c>
      <c r="AA1002">
        <v>0</v>
      </c>
      <c r="AB1002">
        <v>0</v>
      </c>
      <c r="AC1002">
        <v>0</v>
      </c>
      <c r="AD1002" t="s">
        <v>2162</v>
      </c>
    </row>
    <row r="1003" spans="1:30" x14ac:dyDescent="0.25">
      <c r="H1003" t="s">
        <v>2163</v>
      </c>
    </row>
    <row r="1004" spans="1:30" x14ac:dyDescent="0.25">
      <c r="A1004">
        <v>499</v>
      </c>
      <c r="B1004">
        <v>3565</v>
      </c>
      <c r="C1004" t="s">
        <v>2164</v>
      </c>
      <c r="D1004" t="s">
        <v>126</v>
      </c>
      <c r="E1004" t="s">
        <v>2165</v>
      </c>
      <c r="F1004" t="s">
        <v>2166</v>
      </c>
      <c r="G1004" t="str">
        <f>"00218637"</f>
        <v>00218637</v>
      </c>
      <c r="H1004">
        <v>781</v>
      </c>
      <c r="I1004">
        <v>0</v>
      </c>
      <c r="J1004">
        <v>0</v>
      </c>
      <c r="K1004">
        <v>0</v>
      </c>
      <c r="L1004">
        <v>0</v>
      </c>
      <c r="M1004">
        <v>0</v>
      </c>
      <c r="N1004">
        <v>30</v>
      </c>
      <c r="O1004">
        <v>0</v>
      </c>
      <c r="P1004">
        <v>0</v>
      </c>
      <c r="Q1004">
        <v>0</v>
      </c>
      <c r="R1004">
        <v>0</v>
      </c>
      <c r="S1004">
        <v>0</v>
      </c>
      <c r="T1004">
        <v>0</v>
      </c>
      <c r="U1004">
        <v>0</v>
      </c>
      <c r="V1004">
        <v>0</v>
      </c>
      <c r="W1004">
        <v>0</v>
      </c>
      <c r="X1004">
        <v>0</v>
      </c>
      <c r="Z1004">
        <v>0</v>
      </c>
      <c r="AA1004">
        <v>0</v>
      </c>
      <c r="AB1004">
        <v>0</v>
      </c>
      <c r="AC1004">
        <v>0</v>
      </c>
      <c r="AD1004">
        <v>811</v>
      </c>
    </row>
    <row r="1005" spans="1:30" x14ac:dyDescent="0.25">
      <c r="H1005" t="s">
        <v>2167</v>
      </c>
    </row>
    <row r="1006" spans="1:30" x14ac:dyDescent="0.25">
      <c r="A1006">
        <v>500</v>
      </c>
      <c r="B1006">
        <v>1714</v>
      </c>
      <c r="C1006" t="s">
        <v>2168</v>
      </c>
      <c r="D1006" t="s">
        <v>2169</v>
      </c>
      <c r="E1006" t="s">
        <v>569</v>
      </c>
      <c r="F1006" t="s">
        <v>2170</v>
      </c>
      <c r="G1006" t="str">
        <f>"00264316"</f>
        <v>00264316</v>
      </c>
      <c r="H1006" t="s">
        <v>34</v>
      </c>
      <c r="I1006">
        <v>0</v>
      </c>
      <c r="J1006">
        <v>0</v>
      </c>
      <c r="K1006">
        <v>0</v>
      </c>
      <c r="L1006">
        <v>0</v>
      </c>
      <c r="M1006">
        <v>0</v>
      </c>
      <c r="N1006">
        <v>50</v>
      </c>
      <c r="O1006">
        <v>30</v>
      </c>
      <c r="P1006">
        <v>0</v>
      </c>
      <c r="Q1006">
        <v>0</v>
      </c>
      <c r="R1006">
        <v>0</v>
      </c>
      <c r="S1006">
        <v>0</v>
      </c>
      <c r="T1006">
        <v>0</v>
      </c>
      <c r="U1006">
        <v>0</v>
      </c>
      <c r="V1006">
        <v>0</v>
      </c>
      <c r="W1006">
        <v>0</v>
      </c>
      <c r="X1006">
        <v>0</v>
      </c>
      <c r="Z1006">
        <v>0</v>
      </c>
      <c r="AA1006">
        <v>0</v>
      </c>
      <c r="AB1006">
        <v>0</v>
      </c>
      <c r="AC1006">
        <v>0</v>
      </c>
      <c r="AD1006" t="s">
        <v>2171</v>
      </c>
    </row>
    <row r="1007" spans="1:30" x14ac:dyDescent="0.25">
      <c r="H1007" t="s">
        <v>2172</v>
      </c>
    </row>
    <row r="1008" spans="1:30" x14ac:dyDescent="0.25">
      <c r="A1008">
        <v>501</v>
      </c>
      <c r="B1008">
        <v>864</v>
      </c>
      <c r="C1008" t="s">
        <v>2173</v>
      </c>
      <c r="D1008" t="s">
        <v>178</v>
      </c>
      <c r="E1008" t="s">
        <v>28</v>
      </c>
      <c r="F1008" t="s">
        <v>2174</v>
      </c>
      <c r="G1008" t="str">
        <f>"00286645"</f>
        <v>00286645</v>
      </c>
      <c r="H1008" t="s">
        <v>282</v>
      </c>
      <c r="I1008">
        <v>0</v>
      </c>
      <c r="J1008">
        <v>0</v>
      </c>
      <c r="K1008">
        <v>0</v>
      </c>
      <c r="L1008">
        <v>0</v>
      </c>
      <c r="M1008">
        <v>0</v>
      </c>
      <c r="N1008">
        <v>30</v>
      </c>
      <c r="O1008">
        <v>0</v>
      </c>
      <c r="P1008">
        <v>0</v>
      </c>
      <c r="Q1008">
        <v>0</v>
      </c>
      <c r="R1008">
        <v>0</v>
      </c>
      <c r="S1008">
        <v>0</v>
      </c>
      <c r="T1008">
        <v>0</v>
      </c>
      <c r="U1008">
        <v>0</v>
      </c>
      <c r="V1008">
        <v>6</v>
      </c>
      <c r="W1008">
        <v>42</v>
      </c>
      <c r="X1008">
        <v>0</v>
      </c>
      <c r="Z1008">
        <v>2</v>
      </c>
      <c r="AA1008">
        <v>0</v>
      </c>
      <c r="AB1008">
        <v>0</v>
      </c>
      <c r="AC1008">
        <v>0</v>
      </c>
      <c r="AD1008" t="s">
        <v>2175</v>
      </c>
    </row>
    <row r="1009" spans="1:30" x14ac:dyDescent="0.25">
      <c r="H1009" t="s">
        <v>2176</v>
      </c>
    </row>
    <row r="1010" spans="1:30" x14ac:dyDescent="0.25">
      <c r="A1010">
        <v>502</v>
      </c>
      <c r="B1010">
        <v>146</v>
      </c>
      <c r="C1010" t="s">
        <v>2177</v>
      </c>
      <c r="D1010" t="s">
        <v>2178</v>
      </c>
      <c r="E1010" t="s">
        <v>165</v>
      </c>
      <c r="F1010" t="s">
        <v>2179</v>
      </c>
      <c r="G1010" t="str">
        <f>"00246638"</f>
        <v>00246638</v>
      </c>
      <c r="H1010" t="s">
        <v>1483</v>
      </c>
      <c r="I1010">
        <v>0</v>
      </c>
      <c r="J1010">
        <v>0</v>
      </c>
      <c r="K1010">
        <v>0</v>
      </c>
      <c r="L1010">
        <v>0</v>
      </c>
      <c r="M1010">
        <v>0</v>
      </c>
      <c r="N1010">
        <v>70</v>
      </c>
      <c r="O1010">
        <v>0</v>
      </c>
      <c r="P1010">
        <v>0</v>
      </c>
      <c r="Q1010">
        <v>0</v>
      </c>
      <c r="R1010">
        <v>0</v>
      </c>
      <c r="S1010">
        <v>0</v>
      </c>
      <c r="T1010">
        <v>0</v>
      </c>
      <c r="U1010">
        <v>0</v>
      </c>
      <c r="V1010">
        <v>0</v>
      </c>
      <c r="W1010">
        <v>0</v>
      </c>
      <c r="X1010">
        <v>0</v>
      </c>
      <c r="Z1010">
        <v>0</v>
      </c>
      <c r="AA1010">
        <v>0</v>
      </c>
      <c r="AB1010">
        <v>0</v>
      </c>
      <c r="AC1010">
        <v>0</v>
      </c>
      <c r="AD1010" t="s">
        <v>2180</v>
      </c>
    </row>
    <row r="1011" spans="1:30" x14ac:dyDescent="0.25">
      <c r="H1011" t="s">
        <v>2181</v>
      </c>
    </row>
    <row r="1012" spans="1:30" x14ac:dyDescent="0.25">
      <c r="A1012">
        <v>503</v>
      </c>
      <c r="B1012">
        <v>5010</v>
      </c>
      <c r="C1012" t="s">
        <v>2182</v>
      </c>
      <c r="D1012" t="s">
        <v>361</v>
      </c>
      <c r="E1012" t="s">
        <v>107</v>
      </c>
      <c r="F1012" t="s">
        <v>2183</v>
      </c>
      <c r="G1012" t="str">
        <f>"00008981"</f>
        <v>00008981</v>
      </c>
      <c r="H1012" t="s">
        <v>1569</v>
      </c>
      <c r="I1012">
        <v>0</v>
      </c>
      <c r="J1012">
        <v>0</v>
      </c>
      <c r="K1012">
        <v>0</v>
      </c>
      <c r="L1012">
        <v>0</v>
      </c>
      <c r="M1012">
        <v>0</v>
      </c>
      <c r="N1012">
        <v>30</v>
      </c>
      <c r="O1012">
        <v>0</v>
      </c>
      <c r="P1012">
        <v>0</v>
      </c>
      <c r="Q1012">
        <v>0</v>
      </c>
      <c r="R1012">
        <v>0</v>
      </c>
      <c r="S1012">
        <v>0</v>
      </c>
      <c r="T1012">
        <v>0</v>
      </c>
      <c r="U1012">
        <v>0</v>
      </c>
      <c r="V1012">
        <v>0</v>
      </c>
      <c r="W1012">
        <v>0</v>
      </c>
      <c r="X1012">
        <v>0</v>
      </c>
      <c r="Z1012">
        <v>0</v>
      </c>
      <c r="AA1012">
        <v>0</v>
      </c>
      <c r="AB1012">
        <v>0</v>
      </c>
      <c r="AC1012">
        <v>0</v>
      </c>
      <c r="AD1012" t="s">
        <v>2184</v>
      </c>
    </row>
    <row r="1013" spans="1:30" x14ac:dyDescent="0.25">
      <c r="H1013" t="s">
        <v>2185</v>
      </c>
    </row>
    <row r="1014" spans="1:30" x14ac:dyDescent="0.25">
      <c r="A1014">
        <v>504</v>
      </c>
      <c r="B1014">
        <v>2655</v>
      </c>
      <c r="C1014" t="s">
        <v>2186</v>
      </c>
      <c r="D1014" t="s">
        <v>458</v>
      </c>
      <c r="E1014" t="s">
        <v>28</v>
      </c>
      <c r="F1014" t="s">
        <v>2187</v>
      </c>
      <c r="G1014" t="str">
        <f>"00329947"</f>
        <v>00329947</v>
      </c>
      <c r="H1014" t="s">
        <v>730</v>
      </c>
      <c r="I1014">
        <v>0</v>
      </c>
      <c r="J1014">
        <v>0</v>
      </c>
      <c r="K1014">
        <v>0</v>
      </c>
      <c r="L1014">
        <v>0</v>
      </c>
      <c r="M1014">
        <v>0</v>
      </c>
      <c r="N1014">
        <v>0</v>
      </c>
      <c r="O1014">
        <v>0</v>
      </c>
      <c r="P1014">
        <v>0</v>
      </c>
      <c r="Q1014">
        <v>0</v>
      </c>
      <c r="R1014">
        <v>0</v>
      </c>
      <c r="S1014">
        <v>0</v>
      </c>
      <c r="T1014">
        <v>0</v>
      </c>
      <c r="U1014">
        <v>0</v>
      </c>
      <c r="V1014">
        <v>0</v>
      </c>
      <c r="W1014">
        <v>0</v>
      </c>
      <c r="X1014">
        <v>0</v>
      </c>
      <c r="Z1014">
        <v>0</v>
      </c>
      <c r="AA1014">
        <v>0</v>
      </c>
      <c r="AB1014">
        <v>5</v>
      </c>
      <c r="AC1014">
        <v>85</v>
      </c>
      <c r="AD1014" t="s">
        <v>2184</v>
      </c>
    </row>
    <row r="1015" spans="1:30" x14ac:dyDescent="0.25">
      <c r="H1015" t="s">
        <v>2188</v>
      </c>
    </row>
    <row r="1016" spans="1:30" x14ac:dyDescent="0.25">
      <c r="A1016">
        <v>505</v>
      </c>
      <c r="B1016">
        <v>1625</v>
      </c>
      <c r="C1016" t="s">
        <v>2189</v>
      </c>
      <c r="D1016" t="s">
        <v>45</v>
      </c>
      <c r="E1016" t="s">
        <v>178</v>
      </c>
      <c r="F1016" t="s">
        <v>2190</v>
      </c>
      <c r="G1016" t="str">
        <f>"00045264"</f>
        <v>00045264</v>
      </c>
      <c r="H1016">
        <v>803</v>
      </c>
      <c r="I1016">
        <v>0</v>
      </c>
      <c r="J1016">
        <v>0</v>
      </c>
      <c r="K1016">
        <v>0</v>
      </c>
      <c r="L1016">
        <v>0</v>
      </c>
      <c r="M1016">
        <v>0</v>
      </c>
      <c r="N1016">
        <v>0</v>
      </c>
      <c r="O1016">
        <v>0</v>
      </c>
      <c r="P1016">
        <v>0</v>
      </c>
      <c r="Q1016">
        <v>0</v>
      </c>
      <c r="R1016">
        <v>0</v>
      </c>
      <c r="S1016">
        <v>0</v>
      </c>
      <c r="T1016">
        <v>0</v>
      </c>
      <c r="U1016">
        <v>0</v>
      </c>
      <c r="V1016">
        <v>0</v>
      </c>
      <c r="W1016">
        <v>0</v>
      </c>
      <c r="X1016">
        <v>0</v>
      </c>
      <c r="Z1016">
        <v>0</v>
      </c>
      <c r="AA1016">
        <v>0</v>
      </c>
      <c r="AB1016">
        <v>0</v>
      </c>
      <c r="AC1016">
        <v>0</v>
      </c>
      <c r="AD1016">
        <v>803</v>
      </c>
    </row>
    <row r="1017" spans="1:30" x14ac:dyDescent="0.25">
      <c r="H1017" t="s">
        <v>2191</v>
      </c>
    </row>
    <row r="1018" spans="1:30" x14ac:dyDescent="0.25">
      <c r="A1018">
        <v>506</v>
      </c>
      <c r="B1018">
        <v>4725</v>
      </c>
      <c r="C1018" t="s">
        <v>2192</v>
      </c>
      <c r="D1018" t="s">
        <v>236</v>
      </c>
      <c r="E1018" t="s">
        <v>2193</v>
      </c>
      <c r="F1018" t="s">
        <v>2194</v>
      </c>
      <c r="G1018" t="str">
        <f>"00351226"</f>
        <v>00351226</v>
      </c>
      <c r="H1018" t="s">
        <v>1254</v>
      </c>
      <c r="I1018">
        <v>0</v>
      </c>
      <c r="J1018">
        <v>0</v>
      </c>
      <c r="K1018">
        <v>0</v>
      </c>
      <c r="L1018">
        <v>0</v>
      </c>
      <c r="M1018">
        <v>0</v>
      </c>
      <c r="N1018">
        <v>70</v>
      </c>
      <c r="O1018">
        <v>0</v>
      </c>
      <c r="P1018">
        <v>0</v>
      </c>
      <c r="Q1018">
        <v>0</v>
      </c>
      <c r="R1018">
        <v>0</v>
      </c>
      <c r="S1018">
        <v>0</v>
      </c>
      <c r="T1018">
        <v>0</v>
      </c>
      <c r="U1018">
        <v>0</v>
      </c>
      <c r="V1018">
        <v>0</v>
      </c>
      <c r="W1018">
        <v>0</v>
      </c>
      <c r="X1018">
        <v>0</v>
      </c>
      <c r="Z1018">
        <v>0</v>
      </c>
      <c r="AA1018">
        <v>0</v>
      </c>
      <c r="AB1018">
        <v>0</v>
      </c>
      <c r="AC1018">
        <v>0</v>
      </c>
      <c r="AD1018" t="s">
        <v>2195</v>
      </c>
    </row>
    <row r="1019" spans="1:30" x14ac:dyDescent="0.25">
      <c r="H1019" t="s">
        <v>2196</v>
      </c>
    </row>
    <row r="1020" spans="1:30" x14ac:dyDescent="0.25">
      <c r="A1020">
        <v>507</v>
      </c>
      <c r="B1020">
        <v>1004</v>
      </c>
      <c r="C1020" t="s">
        <v>2197</v>
      </c>
      <c r="D1020" t="s">
        <v>2198</v>
      </c>
      <c r="E1020" t="s">
        <v>28</v>
      </c>
      <c r="F1020" t="s">
        <v>2199</v>
      </c>
      <c r="G1020" t="str">
        <f>"00227559"</f>
        <v>00227559</v>
      </c>
      <c r="H1020" t="s">
        <v>248</v>
      </c>
      <c r="I1020">
        <v>0</v>
      </c>
      <c r="J1020">
        <v>0</v>
      </c>
      <c r="K1020">
        <v>0</v>
      </c>
      <c r="L1020">
        <v>0</v>
      </c>
      <c r="M1020">
        <v>0</v>
      </c>
      <c r="N1020">
        <v>0</v>
      </c>
      <c r="O1020">
        <v>0</v>
      </c>
      <c r="P1020">
        <v>0</v>
      </c>
      <c r="Q1020">
        <v>0</v>
      </c>
      <c r="R1020">
        <v>0</v>
      </c>
      <c r="S1020">
        <v>0</v>
      </c>
      <c r="T1020">
        <v>0</v>
      </c>
      <c r="U1020">
        <v>0</v>
      </c>
      <c r="V1020">
        <v>0</v>
      </c>
      <c r="W1020">
        <v>0</v>
      </c>
      <c r="X1020">
        <v>0</v>
      </c>
      <c r="Z1020">
        <v>2</v>
      </c>
      <c r="AA1020">
        <v>0</v>
      </c>
      <c r="AB1020">
        <v>8</v>
      </c>
      <c r="AC1020">
        <v>136</v>
      </c>
      <c r="AD1020" t="s">
        <v>2195</v>
      </c>
    </row>
    <row r="1021" spans="1:30" x14ac:dyDescent="0.25">
      <c r="H1021" t="s">
        <v>329</v>
      </c>
    </row>
    <row r="1022" spans="1:30" x14ac:dyDescent="0.25">
      <c r="A1022">
        <v>508</v>
      </c>
      <c r="B1022">
        <v>5398</v>
      </c>
      <c r="C1022" t="s">
        <v>2200</v>
      </c>
      <c r="D1022" t="s">
        <v>83</v>
      </c>
      <c r="E1022" t="s">
        <v>165</v>
      </c>
      <c r="F1022" t="s">
        <v>2201</v>
      </c>
      <c r="G1022" t="str">
        <f>"00353873"</f>
        <v>00353873</v>
      </c>
      <c r="H1022" t="s">
        <v>2202</v>
      </c>
      <c r="I1022">
        <v>0</v>
      </c>
      <c r="J1022">
        <v>0</v>
      </c>
      <c r="K1022">
        <v>0</v>
      </c>
      <c r="L1022">
        <v>0</v>
      </c>
      <c r="M1022">
        <v>0</v>
      </c>
      <c r="N1022">
        <v>0</v>
      </c>
      <c r="O1022">
        <v>0</v>
      </c>
      <c r="P1022">
        <v>0</v>
      </c>
      <c r="Q1022">
        <v>0</v>
      </c>
      <c r="R1022">
        <v>0</v>
      </c>
      <c r="S1022">
        <v>0</v>
      </c>
      <c r="T1022">
        <v>0</v>
      </c>
      <c r="U1022">
        <v>0</v>
      </c>
      <c r="V1022">
        <v>0</v>
      </c>
      <c r="W1022">
        <v>0</v>
      </c>
      <c r="X1022">
        <v>0</v>
      </c>
      <c r="Z1022">
        <v>1</v>
      </c>
      <c r="AA1022">
        <v>0</v>
      </c>
      <c r="AB1022">
        <v>0</v>
      </c>
      <c r="AC1022">
        <v>0</v>
      </c>
      <c r="AD1022" t="s">
        <v>2202</v>
      </c>
    </row>
    <row r="1023" spans="1:30" x14ac:dyDescent="0.25">
      <c r="H1023" t="s">
        <v>1936</v>
      </c>
    </row>
    <row r="1024" spans="1:30" x14ac:dyDescent="0.25">
      <c r="A1024">
        <v>509</v>
      </c>
      <c r="B1024">
        <v>6298</v>
      </c>
      <c r="C1024" t="s">
        <v>2203</v>
      </c>
      <c r="D1024" t="s">
        <v>535</v>
      </c>
      <c r="E1024" t="s">
        <v>21</v>
      </c>
      <c r="F1024" t="s">
        <v>2204</v>
      </c>
      <c r="G1024" t="str">
        <f>"00322090"</f>
        <v>00322090</v>
      </c>
      <c r="H1024" t="s">
        <v>668</v>
      </c>
      <c r="I1024">
        <v>0</v>
      </c>
      <c r="J1024">
        <v>0</v>
      </c>
      <c r="K1024">
        <v>0</v>
      </c>
      <c r="L1024">
        <v>0</v>
      </c>
      <c r="M1024">
        <v>0</v>
      </c>
      <c r="N1024">
        <v>30</v>
      </c>
      <c r="O1024">
        <v>0</v>
      </c>
      <c r="P1024">
        <v>0</v>
      </c>
      <c r="Q1024">
        <v>0</v>
      </c>
      <c r="R1024">
        <v>0</v>
      </c>
      <c r="S1024">
        <v>0</v>
      </c>
      <c r="T1024">
        <v>0</v>
      </c>
      <c r="U1024">
        <v>0</v>
      </c>
      <c r="V1024">
        <v>0</v>
      </c>
      <c r="W1024">
        <v>0</v>
      </c>
      <c r="X1024">
        <v>0</v>
      </c>
      <c r="Z1024">
        <v>0</v>
      </c>
      <c r="AA1024">
        <v>0</v>
      </c>
      <c r="AB1024">
        <v>0</v>
      </c>
      <c r="AC1024">
        <v>0</v>
      </c>
      <c r="AD1024" t="s">
        <v>2205</v>
      </c>
    </row>
    <row r="1025" spans="1:30" x14ac:dyDescent="0.25">
      <c r="H1025" t="s">
        <v>2206</v>
      </c>
    </row>
    <row r="1026" spans="1:30" x14ac:dyDescent="0.25">
      <c r="A1026">
        <v>510</v>
      </c>
      <c r="B1026">
        <v>4368</v>
      </c>
      <c r="C1026" t="s">
        <v>2207</v>
      </c>
      <c r="D1026" t="s">
        <v>83</v>
      </c>
      <c r="E1026" t="s">
        <v>257</v>
      </c>
      <c r="F1026" t="s">
        <v>2208</v>
      </c>
      <c r="G1026" t="str">
        <f>"00021625"</f>
        <v>00021625</v>
      </c>
      <c r="H1026">
        <v>770</v>
      </c>
      <c r="I1026">
        <v>0</v>
      </c>
      <c r="J1026">
        <v>0</v>
      </c>
      <c r="K1026">
        <v>0</v>
      </c>
      <c r="L1026">
        <v>0</v>
      </c>
      <c r="M1026">
        <v>0</v>
      </c>
      <c r="N1026">
        <v>30</v>
      </c>
      <c r="O1026">
        <v>0</v>
      </c>
      <c r="P1026">
        <v>0</v>
      </c>
      <c r="Q1026">
        <v>0</v>
      </c>
      <c r="R1026">
        <v>0</v>
      </c>
      <c r="S1026">
        <v>0</v>
      </c>
      <c r="T1026">
        <v>0</v>
      </c>
      <c r="U1026">
        <v>0</v>
      </c>
      <c r="V1026">
        <v>0</v>
      </c>
      <c r="W1026">
        <v>0</v>
      </c>
      <c r="X1026">
        <v>0</v>
      </c>
      <c r="Z1026">
        <v>0</v>
      </c>
      <c r="AA1026">
        <v>0</v>
      </c>
      <c r="AB1026">
        <v>0</v>
      </c>
      <c r="AC1026">
        <v>0</v>
      </c>
      <c r="AD1026">
        <v>800</v>
      </c>
    </row>
    <row r="1027" spans="1:30" x14ac:dyDescent="0.25">
      <c r="H1027" t="s">
        <v>1710</v>
      </c>
    </row>
    <row r="1028" spans="1:30" x14ac:dyDescent="0.25">
      <c r="A1028">
        <v>511</v>
      </c>
      <c r="B1028">
        <v>2531</v>
      </c>
      <c r="C1028" t="s">
        <v>2209</v>
      </c>
      <c r="D1028" t="s">
        <v>347</v>
      </c>
      <c r="E1028" t="s">
        <v>853</v>
      </c>
      <c r="F1028" t="s">
        <v>2210</v>
      </c>
      <c r="G1028" t="str">
        <f>"00327114"</f>
        <v>00327114</v>
      </c>
      <c r="H1028" t="s">
        <v>2211</v>
      </c>
      <c r="I1028">
        <v>0</v>
      </c>
      <c r="J1028">
        <v>0</v>
      </c>
      <c r="K1028">
        <v>0</v>
      </c>
      <c r="L1028">
        <v>0</v>
      </c>
      <c r="M1028">
        <v>0</v>
      </c>
      <c r="N1028">
        <v>30</v>
      </c>
      <c r="O1028">
        <v>0</v>
      </c>
      <c r="P1028">
        <v>0</v>
      </c>
      <c r="Q1028">
        <v>0</v>
      </c>
      <c r="R1028">
        <v>0</v>
      </c>
      <c r="S1028">
        <v>0</v>
      </c>
      <c r="T1028">
        <v>0</v>
      </c>
      <c r="U1028">
        <v>0</v>
      </c>
      <c r="V1028">
        <v>0</v>
      </c>
      <c r="W1028">
        <v>0</v>
      </c>
      <c r="X1028">
        <v>0</v>
      </c>
      <c r="Z1028">
        <v>0</v>
      </c>
      <c r="AA1028">
        <v>0</v>
      </c>
      <c r="AB1028">
        <v>0</v>
      </c>
      <c r="AC1028">
        <v>0</v>
      </c>
      <c r="AD1028" t="s">
        <v>2212</v>
      </c>
    </row>
    <row r="1029" spans="1:30" x14ac:dyDescent="0.25">
      <c r="H1029" t="s">
        <v>445</v>
      </c>
    </row>
    <row r="1030" spans="1:30" x14ac:dyDescent="0.25">
      <c r="A1030">
        <v>512</v>
      </c>
      <c r="B1030">
        <v>3855</v>
      </c>
      <c r="C1030" t="s">
        <v>2213</v>
      </c>
      <c r="D1030" t="s">
        <v>236</v>
      </c>
      <c r="E1030" t="s">
        <v>38</v>
      </c>
      <c r="F1030">
        <v>108157</v>
      </c>
      <c r="G1030" t="str">
        <f>"00207399"</f>
        <v>00207399</v>
      </c>
      <c r="H1030">
        <v>726</v>
      </c>
      <c r="I1030">
        <v>0</v>
      </c>
      <c r="J1030">
        <v>0</v>
      </c>
      <c r="K1030">
        <v>0</v>
      </c>
      <c r="L1030">
        <v>0</v>
      </c>
      <c r="M1030">
        <v>0</v>
      </c>
      <c r="N1030">
        <v>70</v>
      </c>
      <c r="O1030">
        <v>0</v>
      </c>
      <c r="P1030">
        <v>0</v>
      </c>
      <c r="Q1030">
        <v>0</v>
      </c>
      <c r="R1030">
        <v>0</v>
      </c>
      <c r="S1030">
        <v>0</v>
      </c>
      <c r="T1030">
        <v>0</v>
      </c>
      <c r="U1030">
        <v>0</v>
      </c>
      <c r="V1030">
        <v>0</v>
      </c>
      <c r="W1030">
        <v>0</v>
      </c>
      <c r="X1030">
        <v>0</v>
      </c>
      <c r="Z1030">
        <v>0</v>
      </c>
      <c r="AA1030">
        <v>0</v>
      </c>
      <c r="AB1030">
        <v>0</v>
      </c>
      <c r="AC1030">
        <v>0</v>
      </c>
      <c r="AD1030">
        <v>796</v>
      </c>
    </row>
    <row r="1031" spans="1:30" x14ac:dyDescent="0.25">
      <c r="H1031" t="s">
        <v>2214</v>
      </c>
    </row>
    <row r="1032" spans="1:30" x14ac:dyDescent="0.25">
      <c r="A1032">
        <v>513</v>
      </c>
      <c r="B1032">
        <v>1330</v>
      </c>
      <c r="C1032" t="s">
        <v>55</v>
      </c>
      <c r="D1032" t="s">
        <v>113</v>
      </c>
      <c r="E1032" t="s">
        <v>14</v>
      </c>
      <c r="F1032" t="s">
        <v>2215</v>
      </c>
      <c r="G1032" t="str">
        <f>"00296289"</f>
        <v>00296289</v>
      </c>
      <c r="H1032">
        <v>704</v>
      </c>
      <c r="I1032">
        <v>0</v>
      </c>
      <c r="J1032">
        <v>0</v>
      </c>
      <c r="K1032">
        <v>0</v>
      </c>
      <c r="L1032">
        <v>0</v>
      </c>
      <c r="M1032">
        <v>0</v>
      </c>
      <c r="N1032">
        <v>0</v>
      </c>
      <c r="O1032">
        <v>0</v>
      </c>
      <c r="P1032">
        <v>0</v>
      </c>
      <c r="Q1032">
        <v>0</v>
      </c>
      <c r="R1032">
        <v>0</v>
      </c>
      <c r="S1032">
        <v>0</v>
      </c>
      <c r="T1032">
        <v>0</v>
      </c>
      <c r="U1032">
        <v>0</v>
      </c>
      <c r="V1032">
        <v>13</v>
      </c>
      <c r="W1032">
        <v>91</v>
      </c>
      <c r="X1032">
        <v>0</v>
      </c>
      <c r="Z1032">
        <v>0</v>
      </c>
      <c r="AA1032">
        <v>0</v>
      </c>
      <c r="AB1032">
        <v>0</v>
      </c>
      <c r="AC1032">
        <v>0</v>
      </c>
      <c r="AD1032">
        <v>795</v>
      </c>
    </row>
    <row r="1033" spans="1:30" x14ac:dyDescent="0.25">
      <c r="H1033" t="s">
        <v>2216</v>
      </c>
    </row>
    <row r="1034" spans="1:30" x14ac:dyDescent="0.25">
      <c r="A1034">
        <v>514</v>
      </c>
      <c r="B1034">
        <v>651</v>
      </c>
      <c r="C1034" t="s">
        <v>2217</v>
      </c>
      <c r="D1034" t="s">
        <v>2218</v>
      </c>
      <c r="E1034" t="s">
        <v>83</v>
      </c>
      <c r="F1034" t="s">
        <v>2219</v>
      </c>
      <c r="G1034" t="str">
        <f>"00007302"</f>
        <v>00007302</v>
      </c>
      <c r="H1034" t="s">
        <v>181</v>
      </c>
      <c r="I1034">
        <v>0</v>
      </c>
      <c r="J1034">
        <v>0</v>
      </c>
      <c r="K1034">
        <v>0</v>
      </c>
      <c r="L1034">
        <v>0</v>
      </c>
      <c r="M1034">
        <v>0</v>
      </c>
      <c r="N1034">
        <v>30</v>
      </c>
      <c r="O1034">
        <v>0</v>
      </c>
      <c r="P1034">
        <v>0</v>
      </c>
      <c r="Q1034">
        <v>0</v>
      </c>
      <c r="R1034">
        <v>0</v>
      </c>
      <c r="S1034">
        <v>0</v>
      </c>
      <c r="T1034">
        <v>0</v>
      </c>
      <c r="U1034">
        <v>0</v>
      </c>
      <c r="V1034">
        <v>0</v>
      </c>
      <c r="W1034">
        <v>0</v>
      </c>
      <c r="X1034">
        <v>0</v>
      </c>
      <c r="Z1034">
        <v>0</v>
      </c>
      <c r="AA1034">
        <v>0</v>
      </c>
      <c r="AB1034">
        <v>0</v>
      </c>
      <c r="AC1034">
        <v>0</v>
      </c>
      <c r="AD1034" t="s">
        <v>2220</v>
      </c>
    </row>
    <row r="1035" spans="1:30" x14ac:dyDescent="0.25">
      <c r="H1035">
        <v>1266</v>
      </c>
    </row>
    <row r="1036" spans="1:30" x14ac:dyDescent="0.25">
      <c r="A1036">
        <v>515</v>
      </c>
      <c r="B1036">
        <v>6189</v>
      </c>
      <c r="C1036" t="s">
        <v>2221</v>
      </c>
      <c r="D1036" t="s">
        <v>32</v>
      </c>
      <c r="E1036" t="s">
        <v>1134</v>
      </c>
      <c r="F1036" t="s">
        <v>2222</v>
      </c>
      <c r="G1036" t="str">
        <f>"00369518"</f>
        <v>00369518</v>
      </c>
      <c r="H1036" t="s">
        <v>1095</v>
      </c>
      <c r="I1036">
        <v>0</v>
      </c>
      <c r="J1036">
        <v>0</v>
      </c>
      <c r="K1036">
        <v>0</v>
      </c>
      <c r="L1036">
        <v>0</v>
      </c>
      <c r="M1036">
        <v>0</v>
      </c>
      <c r="N1036">
        <v>0</v>
      </c>
      <c r="O1036">
        <v>0</v>
      </c>
      <c r="P1036">
        <v>0</v>
      </c>
      <c r="Q1036">
        <v>0</v>
      </c>
      <c r="R1036">
        <v>0</v>
      </c>
      <c r="S1036">
        <v>0</v>
      </c>
      <c r="T1036">
        <v>0</v>
      </c>
      <c r="U1036">
        <v>0</v>
      </c>
      <c r="V1036">
        <v>0</v>
      </c>
      <c r="W1036">
        <v>0</v>
      </c>
      <c r="X1036">
        <v>0</v>
      </c>
      <c r="Z1036">
        <v>0</v>
      </c>
      <c r="AA1036">
        <v>0</v>
      </c>
      <c r="AB1036">
        <v>8</v>
      </c>
      <c r="AC1036">
        <v>136</v>
      </c>
      <c r="AD1036" t="s">
        <v>2223</v>
      </c>
    </row>
    <row r="1037" spans="1:30" x14ac:dyDescent="0.25">
      <c r="H1037" t="s">
        <v>2131</v>
      </c>
    </row>
    <row r="1038" spans="1:30" x14ac:dyDescent="0.25">
      <c r="A1038">
        <v>516</v>
      </c>
      <c r="B1038">
        <v>6231</v>
      </c>
      <c r="C1038" t="s">
        <v>2224</v>
      </c>
      <c r="D1038" t="s">
        <v>15</v>
      </c>
      <c r="E1038" t="s">
        <v>107</v>
      </c>
      <c r="F1038" t="s">
        <v>2225</v>
      </c>
      <c r="G1038" t="str">
        <f>"00369085"</f>
        <v>00369085</v>
      </c>
      <c r="H1038" t="s">
        <v>1433</v>
      </c>
      <c r="I1038">
        <v>0</v>
      </c>
      <c r="J1038">
        <v>0</v>
      </c>
      <c r="K1038">
        <v>0</v>
      </c>
      <c r="L1038">
        <v>0</v>
      </c>
      <c r="M1038">
        <v>0</v>
      </c>
      <c r="N1038">
        <v>30</v>
      </c>
      <c r="O1038">
        <v>0</v>
      </c>
      <c r="P1038">
        <v>0</v>
      </c>
      <c r="Q1038">
        <v>0</v>
      </c>
      <c r="R1038">
        <v>0</v>
      </c>
      <c r="S1038">
        <v>0</v>
      </c>
      <c r="T1038">
        <v>0</v>
      </c>
      <c r="U1038">
        <v>0</v>
      </c>
      <c r="V1038">
        <v>0</v>
      </c>
      <c r="W1038">
        <v>0</v>
      </c>
      <c r="X1038">
        <v>0</v>
      </c>
      <c r="Z1038">
        <v>0</v>
      </c>
      <c r="AA1038">
        <v>0</v>
      </c>
      <c r="AB1038">
        <v>0</v>
      </c>
      <c r="AC1038">
        <v>0</v>
      </c>
      <c r="AD1038" t="s">
        <v>2226</v>
      </c>
    </row>
    <row r="1039" spans="1:30" x14ac:dyDescent="0.25">
      <c r="H1039" t="s">
        <v>2227</v>
      </c>
    </row>
    <row r="1040" spans="1:30" x14ac:dyDescent="0.25">
      <c r="A1040">
        <v>517</v>
      </c>
      <c r="B1040">
        <v>5636</v>
      </c>
      <c r="C1040" t="s">
        <v>2228</v>
      </c>
      <c r="D1040" t="s">
        <v>1053</v>
      </c>
      <c r="E1040" t="s">
        <v>165</v>
      </c>
      <c r="F1040" t="s">
        <v>2229</v>
      </c>
      <c r="G1040" t="str">
        <f>"00357321"</f>
        <v>00357321</v>
      </c>
      <c r="H1040" t="s">
        <v>303</v>
      </c>
      <c r="I1040">
        <v>0</v>
      </c>
      <c r="J1040">
        <v>0</v>
      </c>
      <c r="K1040">
        <v>0</v>
      </c>
      <c r="L1040">
        <v>0</v>
      </c>
      <c r="M1040">
        <v>0</v>
      </c>
      <c r="N1040">
        <v>30</v>
      </c>
      <c r="O1040">
        <v>0</v>
      </c>
      <c r="P1040">
        <v>0</v>
      </c>
      <c r="Q1040">
        <v>0</v>
      </c>
      <c r="R1040">
        <v>0</v>
      </c>
      <c r="S1040">
        <v>0</v>
      </c>
      <c r="T1040">
        <v>0</v>
      </c>
      <c r="U1040">
        <v>0</v>
      </c>
      <c r="V1040">
        <v>4</v>
      </c>
      <c r="W1040">
        <v>28</v>
      </c>
      <c r="X1040">
        <v>0</v>
      </c>
      <c r="Z1040">
        <v>2</v>
      </c>
      <c r="AA1040">
        <v>0</v>
      </c>
      <c r="AB1040">
        <v>0</v>
      </c>
      <c r="AC1040">
        <v>0</v>
      </c>
      <c r="AD1040" t="s">
        <v>2230</v>
      </c>
    </row>
    <row r="1041" spans="1:30" x14ac:dyDescent="0.25">
      <c r="H1041" t="s">
        <v>2231</v>
      </c>
    </row>
    <row r="1042" spans="1:30" x14ac:dyDescent="0.25">
      <c r="A1042">
        <v>518</v>
      </c>
      <c r="B1042">
        <v>364</v>
      </c>
      <c r="C1042" t="s">
        <v>2232</v>
      </c>
      <c r="D1042" t="s">
        <v>569</v>
      </c>
      <c r="E1042" t="s">
        <v>21</v>
      </c>
      <c r="F1042" t="s">
        <v>2233</v>
      </c>
      <c r="G1042" t="str">
        <f>"00216354"</f>
        <v>00216354</v>
      </c>
      <c r="H1042" t="s">
        <v>674</v>
      </c>
      <c r="I1042">
        <v>0</v>
      </c>
      <c r="J1042">
        <v>0</v>
      </c>
      <c r="K1042">
        <v>0</v>
      </c>
      <c r="L1042">
        <v>0</v>
      </c>
      <c r="M1042">
        <v>0</v>
      </c>
      <c r="N1042">
        <v>50</v>
      </c>
      <c r="O1042">
        <v>0</v>
      </c>
      <c r="P1042">
        <v>0</v>
      </c>
      <c r="Q1042">
        <v>0</v>
      </c>
      <c r="R1042">
        <v>0</v>
      </c>
      <c r="S1042">
        <v>0</v>
      </c>
      <c r="T1042">
        <v>0</v>
      </c>
      <c r="U1042">
        <v>0</v>
      </c>
      <c r="V1042">
        <v>0</v>
      </c>
      <c r="W1042">
        <v>0</v>
      </c>
      <c r="X1042">
        <v>0</v>
      </c>
      <c r="Z1042">
        <v>2</v>
      </c>
      <c r="AA1042">
        <v>0</v>
      </c>
      <c r="AB1042">
        <v>0</v>
      </c>
      <c r="AC1042">
        <v>0</v>
      </c>
      <c r="AD1042" t="s">
        <v>2234</v>
      </c>
    </row>
    <row r="1043" spans="1:30" x14ac:dyDescent="0.25">
      <c r="H1043" t="s">
        <v>2235</v>
      </c>
    </row>
    <row r="1044" spans="1:30" x14ac:dyDescent="0.25">
      <c r="A1044">
        <v>519</v>
      </c>
      <c r="B1044">
        <v>3048</v>
      </c>
      <c r="C1044" t="s">
        <v>2236</v>
      </c>
      <c r="D1044" t="s">
        <v>28</v>
      </c>
      <c r="E1044" t="s">
        <v>65</v>
      </c>
      <c r="F1044" t="s">
        <v>2237</v>
      </c>
      <c r="G1044" t="str">
        <f>"00365971"</f>
        <v>00365971</v>
      </c>
      <c r="H1044" t="s">
        <v>1514</v>
      </c>
      <c r="I1044">
        <v>0</v>
      </c>
      <c r="J1044">
        <v>0</v>
      </c>
      <c r="K1044">
        <v>0</v>
      </c>
      <c r="L1044">
        <v>0</v>
      </c>
      <c r="M1044">
        <v>0</v>
      </c>
      <c r="N1044">
        <v>30</v>
      </c>
      <c r="O1044">
        <v>0</v>
      </c>
      <c r="P1044">
        <v>30</v>
      </c>
      <c r="Q1044">
        <v>0</v>
      </c>
      <c r="R1044">
        <v>0</v>
      </c>
      <c r="S1044">
        <v>0</v>
      </c>
      <c r="T1044">
        <v>0</v>
      </c>
      <c r="U1044">
        <v>0</v>
      </c>
      <c r="V1044">
        <v>7</v>
      </c>
      <c r="W1044">
        <v>49</v>
      </c>
      <c r="X1044">
        <v>0</v>
      </c>
      <c r="Z1044">
        <v>0</v>
      </c>
      <c r="AA1044">
        <v>0</v>
      </c>
      <c r="AB1044">
        <v>0</v>
      </c>
      <c r="AC1044">
        <v>0</v>
      </c>
      <c r="AD1044" t="s">
        <v>2238</v>
      </c>
    </row>
    <row r="1045" spans="1:30" x14ac:dyDescent="0.25">
      <c r="H1045" t="s">
        <v>2239</v>
      </c>
    </row>
    <row r="1046" spans="1:30" x14ac:dyDescent="0.25">
      <c r="A1046">
        <v>520</v>
      </c>
      <c r="B1046">
        <v>1328</v>
      </c>
      <c r="C1046" t="s">
        <v>2240</v>
      </c>
      <c r="D1046" t="s">
        <v>2241</v>
      </c>
      <c r="E1046" t="s">
        <v>2242</v>
      </c>
      <c r="F1046" t="s">
        <v>2243</v>
      </c>
      <c r="G1046" t="str">
        <f>"00009638"</f>
        <v>00009638</v>
      </c>
      <c r="H1046" t="s">
        <v>2244</v>
      </c>
      <c r="I1046">
        <v>0</v>
      </c>
      <c r="J1046">
        <v>0</v>
      </c>
      <c r="K1046">
        <v>0</v>
      </c>
      <c r="L1046">
        <v>0</v>
      </c>
      <c r="M1046">
        <v>0</v>
      </c>
      <c r="N1046">
        <v>30</v>
      </c>
      <c r="O1046">
        <v>0</v>
      </c>
      <c r="P1046">
        <v>0</v>
      </c>
      <c r="Q1046">
        <v>0</v>
      </c>
      <c r="R1046">
        <v>0</v>
      </c>
      <c r="S1046">
        <v>0</v>
      </c>
      <c r="T1046">
        <v>0</v>
      </c>
      <c r="U1046">
        <v>0</v>
      </c>
      <c r="V1046">
        <v>0</v>
      </c>
      <c r="W1046">
        <v>0</v>
      </c>
      <c r="X1046">
        <v>0</v>
      </c>
      <c r="Z1046">
        <v>0</v>
      </c>
      <c r="AA1046">
        <v>0</v>
      </c>
      <c r="AB1046">
        <v>0</v>
      </c>
      <c r="AC1046">
        <v>0</v>
      </c>
      <c r="AD1046" t="s">
        <v>2245</v>
      </c>
    </row>
    <row r="1047" spans="1:30" x14ac:dyDescent="0.25">
      <c r="H1047" t="s">
        <v>1714</v>
      </c>
    </row>
    <row r="1048" spans="1:30" x14ac:dyDescent="0.25">
      <c r="A1048">
        <v>521</v>
      </c>
      <c r="B1048">
        <v>780</v>
      </c>
      <c r="C1048" t="s">
        <v>2246</v>
      </c>
      <c r="D1048" t="s">
        <v>535</v>
      </c>
      <c r="E1048" t="s">
        <v>28</v>
      </c>
      <c r="F1048" t="s">
        <v>2247</v>
      </c>
      <c r="G1048" t="str">
        <f>"00292709"</f>
        <v>00292709</v>
      </c>
      <c r="H1048" t="s">
        <v>2244</v>
      </c>
      <c r="I1048">
        <v>0</v>
      </c>
      <c r="J1048">
        <v>0</v>
      </c>
      <c r="K1048">
        <v>0</v>
      </c>
      <c r="L1048">
        <v>0</v>
      </c>
      <c r="M1048">
        <v>0</v>
      </c>
      <c r="N1048">
        <v>30</v>
      </c>
      <c r="O1048">
        <v>0</v>
      </c>
      <c r="P1048">
        <v>0</v>
      </c>
      <c r="Q1048">
        <v>0</v>
      </c>
      <c r="R1048">
        <v>0</v>
      </c>
      <c r="S1048">
        <v>0</v>
      </c>
      <c r="T1048">
        <v>0</v>
      </c>
      <c r="U1048">
        <v>0</v>
      </c>
      <c r="V1048">
        <v>0</v>
      </c>
      <c r="W1048">
        <v>0</v>
      </c>
      <c r="X1048">
        <v>0</v>
      </c>
      <c r="Z1048">
        <v>0</v>
      </c>
      <c r="AA1048">
        <v>0</v>
      </c>
      <c r="AB1048">
        <v>0</v>
      </c>
      <c r="AC1048">
        <v>0</v>
      </c>
      <c r="AD1048" t="s">
        <v>2245</v>
      </c>
    </row>
    <row r="1049" spans="1:30" x14ac:dyDescent="0.25">
      <c r="H1049" t="s">
        <v>134</v>
      </c>
    </row>
    <row r="1050" spans="1:30" x14ac:dyDescent="0.25">
      <c r="A1050">
        <v>522</v>
      </c>
      <c r="B1050">
        <v>1468</v>
      </c>
      <c r="C1050" t="s">
        <v>2248</v>
      </c>
      <c r="D1050" t="s">
        <v>126</v>
      </c>
      <c r="E1050" t="s">
        <v>32</v>
      </c>
      <c r="F1050" t="s">
        <v>2249</v>
      </c>
      <c r="G1050" t="str">
        <f>"00016073"</f>
        <v>00016073</v>
      </c>
      <c r="H1050">
        <v>715</v>
      </c>
      <c r="I1050">
        <v>0</v>
      </c>
      <c r="J1050">
        <v>0</v>
      </c>
      <c r="K1050">
        <v>0</v>
      </c>
      <c r="L1050">
        <v>0</v>
      </c>
      <c r="M1050">
        <v>0</v>
      </c>
      <c r="N1050">
        <v>30</v>
      </c>
      <c r="O1050">
        <v>0</v>
      </c>
      <c r="P1050">
        <v>0</v>
      </c>
      <c r="Q1050">
        <v>0</v>
      </c>
      <c r="R1050">
        <v>0</v>
      </c>
      <c r="S1050">
        <v>0</v>
      </c>
      <c r="T1050">
        <v>0</v>
      </c>
      <c r="U1050">
        <v>0</v>
      </c>
      <c r="V1050">
        <v>6</v>
      </c>
      <c r="W1050">
        <v>42</v>
      </c>
      <c r="X1050">
        <v>0</v>
      </c>
      <c r="Z1050">
        <v>0</v>
      </c>
      <c r="AA1050">
        <v>0</v>
      </c>
      <c r="AB1050">
        <v>0</v>
      </c>
      <c r="AC1050">
        <v>0</v>
      </c>
      <c r="AD1050">
        <v>787</v>
      </c>
    </row>
    <row r="1051" spans="1:30" x14ac:dyDescent="0.25">
      <c r="H1051" t="s">
        <v>2250</v>
      </c>
    </row>
    <row r="1052" spans="1:30" x14ac:dyDescent="0.25">
      <c r="A1052">
        <v>523</v>
      </c>
      <c r="B1052">
        <v>2585</v>
      </c>
      <c r="C1052" t="s">
        <v>2251</v>
      </c>
      <c r="D1052" t="s">
        <v>2252</v>
      </c>
      <c r="E1052" t="s">
        <v>1151</v>
      </c>
      <c r="F1052" t="s">
        <v>2253</v>
      </c>
      <c r="G1052" t="str">
        <f>"00254300"</f>
        <v>00254300</v>
      </c>
      <c r="H1052" t="s">
        <v>1722</v>
      </c>
      <c r="I1052">
        <v>0</v>
      </c>
      <c r="J1052">
        <v>0</v>
      </c>
      <c r="K1052">
        <v>0</v>
      </c>
      <c r="L1052">
        <v>0</v>
      </c>
      <c r="M1052">
        <v>0</v>
      </c>
      <c r="N1052">
        <v>50</v>
      </c>
      <c r="O1052">
        <v>0</v>
      </c>
      <c r="P1052">
        <v>0</v>
      </c>
      <c r="Q1052">
        <v>50</v>
      </c>
      <c r="R1052">
        <v>0</v>
      </c>
      <c r="S1052">
        <v>0</v>
      </c>
      <c r="T1052">
        <v>0</v>
      </c>
      <c r="U1052">
        <v>0</v>
      </c>
      <c r="V1052">
        <v>0</v>
      </c>
      <c r="W1052">
        <v>0</v>
      </c>
      <c r="X1052">
        <v>0</v>
      </c>
      <c r="Z1052">
        <v>0</v>
      </c>
      <c r="AA1052">
        <v>0</v>
      </c>
      <c r="AB1052">
        <v>0</v>
      </c>
      <c r="AC1052">
        <v>0</v>
      </c>
      <c r="AD1052" t="s">
        <v>2254</v>
      </c>
    </row>
    <row r="1053" spans="1:30" x14ac:dyDescent="0.25">
      <c r="H1053" t="s">
        <v>1710</v>
      </c>
    </row>
    <row r="1054" spans="1:30" x14ac:dyDescent="0.25">
      <c r="A1054">
        <v>524</v>
      </c>
      <c r="B1054">
        <v>1743</v>
      </c>
      <c r="C1054" t="s">
        <v>2255</v>
      </c>
      <c r="D1054" t="s">
        <v>64</v>
      </c>
      <c r="E1054" t="s">
        <v>15</v>
      </c>
      <c r="F1054" t="s">
        <v>2256</v>
      </c>
      <c r="G1054" t="str">
        <f>"00315190"</f>
        <v>00315190</v>
      </c>
      <c r="H1054" t="s">
        <v>128</v>
      </c>
      <c r="I1054">
        <v>0</v>
      </c>
      <c r="J1054">
        <v>0</v>
      </c>
      <c r="K1054">
        <v>0</v>
      </c>
      <c r="L1054">
        <v>0</v>
      </c>
      <c r="M1054">
        <v>0</v>
      </c>
      <c r="N1054">
        <v>30</v>
      </c>
      <c r="O1054">
        <v>0</v>
      </c>
      <c r="P1054">
        <v>0</v>
      </c>
      <c r="Q1054">
        <v>0</v>
      </c>
      <c r="R1054">
        <v>0</v>
      </c>
      <c r="S1054">
        <v>0</v>
      </c>
      <c r="T1054">
        <v>0</v>
      </c>
      <c r="U1054">
        <v>0</v>
      </c>
      <c r="V1054">
        <v>3</v>
      </c>
      <c r="W1054">
        <v>21</v>
      </c>
      <c r="X1054">
        <v>0</v>
      </c>
      <c r="Z1054">
        <v>0</v>
      </c>
      <c r="AA1054">
        <v>0</v>
      </c>
      <c r="AB1054">
        <v>0</v>
      </c>
      <c r="AC1054">
        <v>0</v>
      </c>
      <c r="AD1054" t="s">
        <v>2257</v>
      </c>
    </row>
    <row r="1055" spans="1:30" x14ac:dyDescent="0.25">
      <c r="H1055" t="s">
        <v>2258</v>
      </c>
    </row>
    <row r="1056" spans="1:30" x14ac:dyDescent="0.25">
      <c r="A1056">
        <v>525</v>
      </c>
      <c r="B1056">
        <v>4033</v>
      </c>
      <c r="C1056" t="s">
        <v>2259</v>
      </c>
      <c r="D1056" t="s">
        <v>384</v>
      </c>
      <c r="E1056" t="s">
        <v>70</v>
      </c>
      <c r="F1056" t="s">
        <v>2260</v>
      </c>
      <c r="G1056" t="str">
        <f>"00348709"</f>
        <v>00348709</v>
      </c>
      <c r="H1056" t="s">
        <v>623</v>
      </c>
      <c r="I1056">
        <v>0</v>
      </c>
      <c r="J1056">
        <v>0</v>
      </c>
      <c r="K1056">
        <v>0</v>
      </c>
      <c r="L1056">
        <v>0</v>
      </c>
      <c r="M1056">
        <v>0</v>
      </c>
      <c r="N1056">
        <v>0</v>
      </c>
      <c r="O1056">
        <v>0</v>
      </c>
      <c r="P1056">
        <v>0</v>
      </c>
      <c r="Q1056">
        <v>0</v>
      </c>
      <c r="R1056">
        <v>0</v>
      </c>
      <c r="S1056">
        <v>0</v>
      </c>
      <c r="T1056">
        <v>0</v>
      </c>
      <c r="U1056">
        <v>0</v>
      </c>
      <c r="V1056">
        <v>0</v>
      </c>
      <c r="W1056">
        <v>0</v>
      </c>
      <c r="X1056">
        <v>0</v>
      </c>
      <c r="Z1056">
        <v>0</v>
      </c>
      <c r="AA1056">
        <v>0</v>
      </c>
      <c r="AB1056">
        <v>0</v>
      </c>
      <c r="AC1056">
        <v>0</v>
      </c>
      <c r="AD1056" t="s">
        <v>623</v>
      </c>
    </row>
    <row r="1057" spans="1:30" x14ac:dyDescent="0.25">
      <c r="H1057" t="s">
        <v>954</v>
      </c>
    </row>
    <row r="1058" spans="1:30" x14ac:dyDescent="0.25">
      <c r="A1058">
        <v>526</v>
      </c>
      <c r="B1058">
        <v>404</v>
      </c>
      <c r="C1058" t="s">
        <v>2261</v>
      </c>
      <c r="D1058" t="s">
        <v>2262</v>
      </c>
      <c r="E1058" t="s">
        <v>2263</v>
      </c>
      <c r="F1058" t="s">
        <v>2264</v>
      </c>
      <c r="G1058" t="str">
        <f>"00196597"</f>
        <v>00196597</v>
      </c>
      <c r="H1058">
        <v>715</v>
      </c>
      <c r="I1058">
        <v>0</v>
      </c>
      <c r="J1058">
        <v>0</v>
      </c>
      <c r="K1058">
        <v>0</v>
      </c>
      <c r="L1058">
        <v>0</v>
      </c>
      <c r="M1058">
        <v>0</v>
      </c>
      <c r="N1058">
        <v>70</v>
      </c>
      <c r="O1058">
        <v>0</v>
      </c>
      <c r="P1058">
        <v>0</v>
      </c>
      <c r="Q1058">
        <v>0</v>
      </c>
      <c r="R1058">
        <v>0</v>
      </c>
      <c r="S1058">
        <v>0</v>
      </c>
      <c r="T1058">
        <v>0</v>
      </c>
      <c r="U1058">
        <v>0</v>
      </c>
      <c r="V1058">
        <v>0</v>
      </c>
      <c r="W1058">
        <v>0</v>
      </c>
      <c r="X1058">
        <v>0</v>
      </c>
      <c r="Z1058">
        <v>0</v>
      </c>
      <c r="AA1058">
        <v>0</v>
      </c>
      <c r="AB1058">
        <v>0</v>
      </c>
      <c r="AC1058">
        <v>0</v>
      </c>
      <c r="AD1058">
        <v>785</v>
      </c>
    </row>
    <row r="1059" spans="1:30" x14ac:dyDescent="0.25">
      <c r="H1059" t="s">
        <v>2265</v>
      </c>
    </row>
    <row r="1060" spans="1:30" x14ac:dyDescent="0.25">
      <c r="A1060">
        <v>527</v>
      </c>
      <c r="B1060">
        <v>3505</v>
      </c>
      <c r="C1060" t="s">
        <v>2266</v>
      </c>
      <c r="D1060" t="s">
        <v>28</v>
      </c>
      <c r="E1060" t="s">
        <v>172</v>
      </c>
      <c r="F1060" t="s">
        <v>2267</v>
      </c>
      <c r="G1060" t="str">
        <f>"00272875"</f>
        <v>00272875</v>
      </c>
      <c r="H1060" t="s">
        <v>825</v>
      </c>
      <c r="I1060">
        <v>0</v>
      </c>
      <c r="J1060">
        <v>0</v>
      </c>
      <c r="K1060">
        <v>0</v>
      </c>
      <c r="L1060">
        <v>0</v>
      </c>
      <c r="M1060">
        <v>0</v>
      </c>
      <c r="N1060">
        <v>50</v>
      </c>
      <c r="O1060">
        <v>0</v>
      </c>
      <c r="P1060">
        <v>0</v>
      </c>
      <c r="Q1060">
        <v>0</v>
      </c>
      <c r="R1060">
        <v>0</v>
      </c>
      <c r="S1060">
        <v>0</v>
      </c>
      <c r="T1060">
        <v>0</v>
      </c>
      <c r="U1060">
        <v>0</v>
      </c>
      <c r="V1060">
        <v>6</v>
      </c>
      <c r="W1060">
        <v>42</v>
      </c>
      <c r="X1060">
        <v>0</v>
      </c>
      <c r="Z1060">
        <v>0</v>
      </c>
      <c r="AA1060">
        <v>0</v>
      </c>
      <c r="AB1060">
        <v>0</v>
      </c>
      <c r="AC1060">
        <v>0</v>
      </c>
      <c r="AD1060" t="s">
        <v>2268</v>
      </c>
    </row>
    <row r="1061" spans="1:30" x14ac:dyDescent="0.25">
      <c r="H1061" t="s">
        <v>2269</v>
      </c>
    </row>
    <row r="1062" spans="1:30" x14ac:dyDescent="0.25">
      <c r="A1062">
        <v>528</v>
      </c>
      <c r="B1062">
        <v>5163</v>
      </c>
      <c r="C1062" t="s">
        <v>2270</v>
      </c>
      <c r="D1062" t="s">
        <v>82</v>
      </c>
      <c r="E1062" t="s">
        <v>32</v>
      </c>
      <c r="F1062" t="s">
        <v>2271</v>
      </c>
      <c r="G1062" t="str">
        <f>"00239984"</f>
        <v>00239984</v>
      </c>
      <c r="H1062" t="s">
        <v>2272</v>
      </c>
      <c r="I1062">
        <v>0</v>
      </c>
      <c r="J1062">
        <v>0</v>
      </c>
      <c r="K1062">
        <v>0</v>
      </c>
      <c r="L1062">
        <v>0</v>
      </c>
      <c r="M1062">
        <v>0</v>
      </c>
      <c r="N1062">
        <v>30</v>
      </c>
      <c r="O1062">
        <v>0</v>
      </c>
      <c r="P1062">
        <v>30</v>
      </c>
      <c r="Q1062">
        <v>0</v>
      </c>
      <c r="R1062">
        <v>0</v>
      </c>
      <c r="S1062">
        <v>0</v>
      </c>
      <c r="T1062">
        <v>0</v>
      </c>
      <c r="U1062">
        <v>0</v>
      </c>
      <c r="V1062">
        <v>0</v>
      </c>
      <c r="W1062">
        <v>0</v>
      </c>
      <c r="X1062">
        <v>0</v>
      </c>
      <c r="Z1062">
        <v>0</v>
      </c>
      <c r="AA1062">
        <v>0</v>
      </c>
      <c r="AB1062">
        <v>0</v>
      </c>
      <c r="AC1062">
        <v>0</v>
      </c>
      <c r="AD1062" t="s">
        <v>2273</v>
      </c>
    </row>
    <row r="1063" spans="1:30" x14ac:dyDescent="0.25">
      <c r="H1063" t="s">
        <v>2274</v>
      </c>
    </row>
    <row r="1064" spans="1:30" x14ac:dyDescent="0.25">
      <c r="A1064">
        <v>529</v>
      </c>
      <c r="B1064">
        <v>5376</v>
      </c>
      <c r="C1064" t="s">
        <v>2275</v>
      </c>
      <c r="D1064" t="s">
        <v>2276</v>
      </c>
      <c r="E1064" t="s">
        <v>32</v>
      </c>
      <c r="F1064" t="s">
        <v>2277</v>
      </c>
      <c r="G1064" t="str">
        <f>"00189647"</f>
        <v>00189647</v>
      </c>
      <c r="H1064" t="s">
        <v>303</v>
      </c>
      <c r="I1064">
        <v>0</v>
      </c>
      <c r="J1064">
        <v>0</v>
      </c>
      <c r="K1064">
        <v>0</v>
      </c>
      <c r="L1064">
        <v>0</v>
      </c>
      <c r="M1064">
        <v>0</v>
      </c>
      <c r="N1064">
        <v>50</v>
      </c>
      <c r="O1064">
        <v>0</v>
      </c>
      <c r="P1064">
        <v>0</v>
      </c>
      <c r="Q1064">
        <v>0</v>
      </c>
      <c r="R1064">
        <v>0</v>
      </c>
      <c r="S1064">
        <v>0</v>
      </c>
      <c r="T1064">
        <v>0</v>
      </c>
      <c r="U1064">
        <v>0</v>
      </c>
      <c r="V1064">
        <v>0</v>
      </c>
      <c r="W1064">
        <v>0</v>
      </c>
      <c r="X1064">
        <v>0</v>
      </c>
      <c r="Z1064">
        <v>0</v>
      </c>
      <c r="AA1064">
        <v>0</v>
      </c>
      <c r="AB1064">
        <v>0</v>
      </c>
      <c r="AC1064">
        <v>0</v>
      </c>
      <c r="AD1064" t="s">
        <v>2278</v>
      </c>
    </row>
    <row r="1065" spans="1:30" x14ac:dyDescent="0.25">
      <c r="H1065" t="s">
        <v>2279</v>
      </c>
    </row>
    <row r="1066" spans="1:30" x14ac:dyDescent="0.25">
      <c r="A1066">
        <v>530</v>
      </c>
      <c r="B1066">
        <v>1236</v>
      </c>
      <c r="C1066" t="s">
        <v>2280</v>
      </c>
      <c r="D1066" t="s">
        <v>198</v>
      </c>
      <c r="E1066" t="s">
        <v>2133</v>
      </c>
      <c r="F1066" t="s">
        <v>2281</v>
      </c>
      <c r="G1066" t="str">
        <f>"00149400"</f>
        <v>00149400</v>
      </c>
      <c r="H1066" t="s">
        <v>653</v>
      </c>
      <c r="I1066">
        <v>0</v>
      </c>
      <c r="J1066">
        <v>0</v>
      </c>
      <c r="K1066">
        <v>0</v>
      </c>
      <c r="L1066">
        <v>0</v>
      </c>
      <c r="M1066">
        <v>0</v>
      </c>
      <c r="N1066">
        <v>30</v>
      </c>
      <c r="O1066">
        <v>0</v>
      </c>
      <c r="P1066">
        <v>0</v>
      </c>
      <c r="Q1066">
        <v>0</v>
      </c>
      <c r="R1066">
        <v>0</v>
      </c>
      <c r="S1066">
        <v>0</v>
      </c>
      <c r="T1066">
        <v>0</v>
      </c>
      <c r="U1066">
        <v>0</v>
      </c>
      <c r="V1066">
        <v>0</v>
      </c>
      <c r="W1066">
        <v>0</v>
      </c>
      <c r="X1066">
        <v>0</v>
      </c>
      <c r="Z1066">
        <v>2</v>
      </c>
      <c r="AA1066">
        <v>0</v>
      </c>
      <c r="AB1066">
        <v>0</v>
      </c>
      <c r="AC1066">
        <v>0</v>
      </c>
      <c r="AD1066" t="s">
        <v>2282</v>
      </c>
    </row>
    <row r="1067" spans="1:30" x14ac:dyDescent="0.25">
      <c r="H1067" t="s">
        <v>2283</v>
      </c>
    </row>
    <row r="1068" spans="1:30" x14ac:dyDescent="0.25">
      <c r="A1068">
        <v>531</v>
      </c>
      <c r="B1068">
        <v>1429</v>
      </c>
      <c r="C1068" t="s">
        <v>2284</v>
      </c>
      <c r="D1068" t="s">
        <v>107</v>
      </c>
      <c r="E1068" t="s">
        <v>70</v>
      </c>
      <c r="F1068" t="s">
        <v>2285</v>
      </c>
      <c r="G1068" t="str">
        <f>"201601000490"</f>
        <v>201601000490</v>
      </c>
      <c r="H1068" t="s">
        <v>1259</v>
      </c>
      <c r="I1068">
        <v>0</v>
      </c>
      <c r="J1068">
        <v>0</v>
      </c>
      <c r="K1068">
        <v>0</v>
      </c>
      <c r="L1068">
        <v>0</v>
      </c>
      <c r="M1068">
        <v>0</v>
      </c>
      <c r="N1068">
        <v>70</v>
      </c>
      <c r="O1068">
        <v>0</v>
      </c>
      <c r="P1068">
        <v>0</v>
      </c>
      <c r="Q1068">
        <v>0</v>
      </c>
      <c r="R1068">
        <v>0</v>
      </c>
      <c r="S1068">
        <v>0</v>
      </c>
      <c r="T1068">
        <v>0</v>
      </c>
      <c r="U1068">
        <v>0</v>
      </c>
      <c r="V1068">
        <v>0</v>
      </c>
      <c r="W1068">
        <v>0</v>
      </c>
      <c r="X1068">
        <v>0</v>
      </c>
      <c r="Z1068">
        <v>0</v>
      </c>
      <c r="AA1068">
        <v>0</v>
      </c>
      <c r="AB1068">
        <v>0</v>
      </c>
      <c r="AC1068">
        <v>0</v>
      </c>
      <c r="AD1068" t="s">
        <v>2286</v>
      </c>
    </row>
    <row r="1069" spans="1:30" x14ac:dyDescent="0.25">
      <c r="H1069" t="s">
        <v>2287</v>
      </c>
    </row>
    <row r="1070" spans="1:30" x14ac:dyDescent="0.25">
      <c r="A1070">
        <v>532</v>
      </c>
      <c r="B1070">
        <v>4191</v>
      </c>
      <c r="C1070" t="s">
        <v>2288</v>
      </c>
      <c r="D1070" t="s">
        <v>2289</v>
      </c>
      <c r="E1070" t="s">
        <v>28</v>
      </c>
      <c r="F1070" t="s">
        <v>2290</v>
      </c>
      <c r="G1070" t="str">
        <f>"00220345"</f>
        <v>00220345</v>
      </c>
      <c r="H1070" t="s">
        <v>911</v>
      </c>
      <c r="I1070">
        <v>0</v>
      </c>
      <c r="J1070">
        <v>0</v>
      </c>
      <c r="K1070">
        <v>0</v>
      </c>
      <c r="L1070">
        <v>0</v>
      </c>
      <c r="M1070">
        <v>0</v>
      </c>
      <c r="N1070">
        <v>70</v>
      </c>
      <c r="O1070">
        <v>0</v>
      </c>
      <c r="P1070">
        <v>0</v>
      </c>
      <c r="Q1070">
        <v>0</v>
      </c>
      <c r="R1070">
        <v>0</v>
      </c>
      <c r="S1070">
        <v>0</v>
      </c>
      <c r="T1070">
        <v>0</v>
      </c>
      <c r="U1070">
        <v>0</v>
      </c>
      <c r="V1070">
        <v>0</v>
      </c>
      <c r="W1070">
        <v>0</v>
      </c>
      <c r="X1070">
        <v>0</v>
      </c>
      <c r="Z1070">
        <v>1</v>
      </c>
      <c r="AA1070">
        <v>0</v>
      </c>
      <c r="AB1070">
        <v>0</v>
      </c>
      <c r="AC1070">
        <v>0</v>
      </c>
      <c r="AD1070" t="s">
        <v>2291</v>
      </c>
    </row>
    <row r="1071" spans="1:30" x14ac:dyDescent="0.25">
      <c r="H1071" t="s">
        <v>2292</v>
      </c>
    </row>
    <row r="1072" spans="1:30" x14ac:dyDescent="0.25">
      <c r="A1072">
        <v>533</v>
      </c>
      <c r="B1072">
        <v>4561</v>
      </c>
      <c r="C1072" t="s">
        <v>2293</v>
      </c>
      <c r="D1072" t="s">
        <v>2294</v>
      </c>
      <c r="E1072" t="s">
        <v>32</v>
      </c>
      <c r="F1072" t="s">
        <v>2295</v>
      </c>
      <c r="G1072" t="str">
        <f>"00344279"</f>
        <v>00344279</v>
      </c>
      <c r="H1072" t="s">
        <v>518</v>
      </c>
      <c r="I1072">
        <v>0</v>
      </c>
      <c r="J1072">
        <v>0</v>
      </c>
      <c r="K1072">
        <v>0</v>
      </c>
      <c r="L1072">
        <v>0</v>
      </c>
      <c r="M1072">
        <v>0</v>
      </c>
      <c r="N1072">
        <v>0</v>
      </c>
      <c r="O1072">
        <v>0</v>
      </c>
      <c r="P1072">
        <v>0</v>
      </c>
      <c r="Q1072">
        <v>0</v>
      </c>
      <c r="R1072">
        <v>0</v>
      </c>
      <c r="S1072">
        <v>0</v>
      </c>
      <c r="T1072">
        <v>0</v>
      </c>
      <c r="U1072">
        <v>0</v>
      </c>
      <c r="V1072">
        <v>0</v>
      </c>
      <c r="W1072">
        <v>0</v>
      </c>
      <c r="X1072">
        <v>0</v>
      </c>
      <c r="Z1072">
        <v>0</v>
      </c>
      <c r="AA1072">
        <v>0</v>
      </c>
      <c r="AB1072">
        <v>0</v>
      </c>
      <c r="AC1072">
        <v>0</v>
      </c>
      <c r="AD1072" t="s">
        <v>518</v>
      </c>
    </row>
    <row r="1073" spans="1:30" x14ac:dyDescent="0.25">
      <c r="H1073">
        <v>1266</v>
      </c>
    </row>
    <row r="1074" spans="1:30" x14ac:dyDescent="0.25">
      <c r="A1074">
        <v>534</v>
      </c>
      <c r="B1074">
        <v>213</v>
      </c>
      <c r="C1074" t="s">
        <v>2296</v>
      </c>
      <c r="D1074" t="s">
        <v>28</v>
      </c>
      <c r="E1074" t="s">
        <v>812</v>
      </c>
      <c r="F1074" t="s">
        <v>2297</v>
      </c>
      <c r="G1074" t="str">
        <f>"00269321"</f>
        <v>00269321</v>
      </c>
      <c r="H1074" t="s">
        <v>1722</v>
      </c>
      <c r="I1074">
        <v>0</v>
      </c>
      <c r="J1074">
        <v>0</v>
      </c>
      <c r="K1074">
        <v>0</v>
      </c>
      <c r="L1074">
        <v>0</v>
      </c>
      <c r="M1074">
        <v>0</v>
      </c>
      <c r="N1074">
        <v>50</v>
      </c>
      <c r="O1074">
        <v>0</v>
      </c>
      <c r="P1074">
        <v>0</v>
      </c>
      <c r="Q1074">
        <v>0</v>
      </c>
      <c r="R1074">
        <v>0</v>
      </c>
      <c r="S1074">
        <v>0</v>
      </c>
      <c r="T1074">
        <v>0</v>
      </c>
      <c r="U1074">
        <v>0</v>
      </c>
      <c r="V1074">
        <v>6</v>
      </c>
      <c r="W1074">
        <v>42</v>
      </c>
      <c r="X1074">
        <v>0</v>
      </c>
      <c r="Z1074">
        <v>0</v>
      </c>
      <c r="AA1074">
        <v>0</v>
      </c>
      <c r="AB1074">
        <v>0</v>
      </c>
      <c r="AC1074">
        <v>0</v>
      </c>
      <c r="AD1074" t="s">
        <v>2298</v>
      </c>
    </row>
    <row r="1075" spans="1:30" x14ac:dyDescent="0.25">
      <c r="H1075" t="s">
        <v>2299</v>
      </c>
    </row>
    <row r="1076" spans="1:30" x14ac:dyDescent="0.25">
      <c r="A1076">
        <v>535</v>
      </c>
      <c r="B1076">
        <v>2164</v>
      </c>
      <c r="C1076" t="s">
        <v>2300</v>
      </c>
      <c r="D1076" t="s">
        <v>126</v>
      </c>
      <c r="E1076" t="s">
        <v>2301</v>
      </c>
      <c r="F1076" t="s">
        <v>2302</v>
      </c>
      <c r="G1076" t="str">
        <f>"00321281"</f>
        <v>00321281</v>
      </c>
      <c r="H1076" t="s">
        <v>118</v>
      </c>
      <c r="I1076">
        <v>0</v>
      </c>
      <c r="J1076">
        <v>0</v>
      </c>
      <c r="K1076">
        <v>0</v>
      </c>
      <c r="L1076">
        <v>0</v>
      </c>
      <c r="M1076">
        <v>0</v>
      </c>
      <c r="N1076">
        <v>0</v>
      </c>
      <c r="O1076">
        <v>0</v>
      </c>
      <c r="P1076">
        <v>0</v>
      </c>
      <c r="Q1076">
        <v>0</v>
      </c>
      <c r="R1076">
        <v>0</v>
      </c>
      <c r="S1076">
        <v>0</v>
      </c>
      <c r="T1076">
        <v>0</v>
      </c>
      <c r="U1076">
        <v>0</v>
      </c>
      <c r="V1076">
        <v>0</v>
      </c>
      <c r="W1076">
        <v>0</v>
      </c>
      <c r="X1076">
        <v>0</v>
      </c>
      <c r="Z1076">
        <v>0</v>
      </c>
      <c r="AA1076">
        <v>0</v>
      </c>
      <c r="AB1076">
        <v>0</v>
      </c>
      <c r="AC1076">
        <v>0</v>
      </c>
      <c r="AD1076" t="s">
        <v>118</v>
      </c>
    </row>
    <row r="1077" spans="1:30" x14ac:dyDescent="0.25">
      <c r="H1077" t="s">
        <v>2303</v>
      </c>
    </row>
    <row r="1078" spans="1:30" x14ac:dyDescent="0.25">
      <c r="A1078">
        <v>536</v>
      </c>
      <c r="B1078">
        <v>805</v>
      </c>
      <c r="C1078" t="s">
        <v>2304</v>
      </c>
      <c r="D1078" t="s">
        <v>1769</v>
      </c>
      <c r="E1078" t="s">
        <v>384</v>
      </c>
      <c r="F1078" t="s">
        <v>2305</v>
      </c>
      <c r="G1078" t="str">
        <f>"00111543"</f>
        <v>00111543</v>
      </c>
      <c r="H1078" t="s">
        <v>1095</v>
      </c>
      <c r="I1078">
        <v>0</v>
      </c>
      <c r="J1078">
        <v>0</v>
      </c>
      <c r="K1078">
        <v>0</v>
      </c>
      <c r="L1078">
        <v>0</v>
      </c>
      <c r="M1078">
        <v>0</v>
      </c>
      <c r="N1078">
        <v>30</v>
      </c>
      <c r="O1078">
        <v>0</v>
      </c>
      <c r="P1078">
        <v>0</v>
      </c>
      <c r="Q1078">
        <v>0</v>
      </c>
      <c r="R1078">
        <v>0</v>
      </c>
      <c r="S1078">
        <v>0</v>
      </c>
      <c r="T1078">
        <v>0</v>
      </c>
      <c r="U1078">
        <v>0</v>
      </c>
      <c r="V1078">
        <v>13</v>
      </c>
      <c r="W1078">
        <v>91</v>
      </c>
      <c r="X1078">
        <v>0</v>
      </c>
      <c r="Z1078">
        <v>2</v>
      </c>
      <c r="AA1078">
        <v>0</v>
      </c>
      <c r="AB1078">
        <v>0</v>
      </c>
      <c r="AC1078">
        <v>0</v>
      </c>
      <c r="AD1078" t="s">
        <v>118</v>
      </c>
    </row>
    <row r="1079" spans="1:30" x14ac:dyDescent="0.25">
      <c r="H1079" t="s">
        <v>2306</v>
      </c>
    </row>
    <row r="1080" spans="1:30" x14ac:dyDescent="0.25">
      <c r="A1080">
        <v>537</v>
      </c>
      <c r="B1080">
        <v>5690</v>
      </c>
      <c r="C1080" t="s">
        <v>2307</v>
      </c>
      <c r="D1080" t="s">
        <v>2308</v>
      </c>
      <c r="E1080" t="s">
        <v>569</v>
      </c>
      <c r="F1080" t="s">
        <v>2309</v>
      </c>
      <c r="G1080" t="str">
        <f>"00342658"</f>
        <v>00342658</v>
      </c>
      <c r="H1080" t="s">
        <v>1740</v>
      </c>
      <c r="I1080">
        <v>0</v>
      </c>
      <c r="J1080">
        <v>0</v>
      </c>
      <c r="K1080">
        <v>0</v>
      </c>
      <c r="L1080">
        <v>0</v>
      </c>
      <c r="M1080">
        <v>0</v>
      </c>
      <c r="N1080">
        <v>70</v>
      </c>
      <c r="O1080">
        <v>0</v>
      </c>
      <c r="P1080">
        <v>0</v>
      </c>
      <c r="Q1080">
        <v>0</v>
      </c>
      <c r="R1080">
        <v>0</v>
      </c>
      <c r="S1080">
        <v>0</v>
      </c>
      <c r="T1080">
        <v>0</v>
      </c>
      <c r="U1080">
        <v>0</v>
      </c>
      <c r="V1080">
        <v>0</v>
      </c>
      <c r="W1080">
        <v>0</v>
      </c>
      <c r="X1080">
        <v>0</v>
      </c>
      <c r="Z1080">
        <v>0</v>
      </c>
      <c r="AA1080">
        <v>0</v>
      </c>
      <c r="AB1080">
        <v>0</v>
      </c>
      <c r="AC1080">
        <v>0</v>
      </c>
      <c r="AD1080" t="s">
        <v>2310</v>
      </c>
    </row>
    <row r="1081" spans="1:30" x14ac:dyDescent="0.25">
      <c r="H1081" t="s">
        <v>2311</v>
      </c>
    </row>
    <row r="1082" spans="1:30" x14ac:dyDescent="0.25">
      <c r="A1082">
        <v>538</v>
      </c>
      <c r="B1082">
        <v>3359</v>
      </c>
      <c r="C1082" t="s">
        <v>1805</v>
      </c>
      <c r="D1082" t="s">
        <v>20</v>
      </c>
      <c r="E1082" t="s">
        <v>15</v>
      </c>
      <c r="F1082" t="s">
        <v>2312</v>
      </c>
      <c r="G1082" t="str">
        <f>"00362715"</f>
        <v>00362715</v>
      </c>
      <c r="H1082" t="s">
        <v>174</v>
      </c>
      <c r="I1082">
        <v>0</v>
      </c>
      <c r="J1082">
        <v>0</v>
      </c>
      <c r="K1082">
        <v>0</v>
      </c>
      <c r="L1082">
        <v>0</v>
      </c>
      <c r="M1082">
        <v>0</v>
      </c>
      <c r="N1082">
        <v>30</v>
      </c>
      <c r="O1082">
        <v>0</v>
      </c>
      <c r="P1082">
        <v>0</v>
      </c>
      <c r="Q1082">
        <v>0</v>
      </c>
      <c r="R1082">
        <v>0</v>
      </c>
      <c r="S1082">
        <v>0</v>
      </c>
      <c r="T1082">
        <v>0</v>
      </c>
      <c r="U1082">
        <v>0</v>
      </c>
      <c r="V1082">
        <v>0</v>
      </c>
      <c r="W1082">
        <v>0</v>
      </c>
      <c r="X1082">
        <v>0</v>
      </c>
      <c r="Z1082">
        <v>0</v>
      </c>
      <c r="AA1082">
        <v>0</v>
      </c>
      <c r="AB1082">
        <v>0</v>
      </c>
      <c r="AC1082">
        <v>0</v>
      </c>
      <c r="AD1082" t="s">
        <v>2313</v>
      </c>
    </row>
    <row r="1083" spans="1:30" x14ac:dyDescent="0.25">
      <c r="H1083" t="s">
        <v>2314</v>
      </c>
    </row>
    <row r="1084" spans="1:30" x14ac:dyDescent="0.25">
      <c r="A1084">
        <v>539</v>
      </c>
      <c r="B1084">
        <v>5902</v>
      </c>
      <c r="C1084" t="s">
        <v>2315</v>
      </c>
      <c r="D1084" t="s">
        <v>2316</v>
      </c>
      <c r="E1084" t="s">
        <v>853</v>
      </c>
      <c r="F1084" t="s">
        <v>2317</v>
      </c>
      <c r="G1084" t="str">
        <f>"00325775"</f>
        <v>00325775</v>
      </c>
      <c r="H1084" t="s">
        <v>554</v>
      </c>
      <c r="I1084">
        <v>0</v>
      </c>
      <c r="J1084">
        <v>0</v>
      </c>
      <c r="K1084">
        <v>0</v>
      </c>
      <c r="L1084">
        <v>0</v>
      </c>
      <c r="M1084">
        <v>0</v>
      </c>
      <c r="N1084">
        <v>30</v>
      </c>
      <c r="O1084">
        <v>0</v>
      </c>
      <c r="P1084">
        <v>0</v>
      </c>
      <c r="Q1084">
        <v>0</v>
      </c>
      <c r="R1084">
        <v>0</v>
      </c>
      <c r="S1084">
        <v>0</v>
      </c>
      <c r="T1084">
        <v>0</v>
      </c>
      <c r="U1084">
        <v>0</v>
      </c>
      <c r="V1084">
        <v>0</v>
      </c>
      <c r="W1084">
        <v>0</v>
      </c>
      <c r="X1084">
        <v>0</v>
      </c>
      <c r="Z1084">
        <v>0</v>
      </c>
      <c r="AA1084">
        <v>0</v>
      </c>
      <c r="AB1084">
        <v>0</v>
      </c>
      <c r="AC1084">
        <v>0</v>
      </c>
      <c r="AD1084" t="s">
        <v>2318</v>
      </c>
    </row>
    <row r="1085" spans="1:30" x14ac:dyDescent="0.25">
      <c r="H1085" t="s">
        <v>2319</v>
      </c>
    </row>
    <row r="1086" spans="1:30" x14ac:dyDescent="0.25">
      <c r="A1086">
        <v>540</v>
      </c>
      <c r="B1086">
        <v>3044</v>
      </c>
      <c r="C1086" t="s">
        <v>2320</v>
      </c>
      <c r="D1086" t="s">
        <v>1086</v>
      </c>
      <c r="E1086" t="s">
        <v>107</v>
      </c>
      <c r="F1086" t="s">
        <v>2321</v>
      </c>
      <c r="G1086" t="str">
        <f>"200907000048"</f>
        <v>200907000048</v>
      </c>
      <c r="H1086" t="s">
        <v>554</v>
      </c>
      <c r="I1086">
        <v>0</v>
      </c>
      <c r="J1086">
        <v>0</v>
      </c>
      <c r="K1086">
        <v>0</v>
      </c>
      <c r="L1086">
        <v>0</v>
      </c>
      <c r="M1086">
        <v>0</v>
      </c>
      <c r="N1086">
        <v>30</v>
      </c>
      <c r="O1086">
        <v>0</v>
      </c>
      <c r="P1086">
        <v>0</v>
      </c>
      <c r="Q1086">
        <v>0</v>
      </c>
      <c r="R1086">
        <v>0</v>
      </c>
      <c r="S1086">
        <v>0</v>
      </c>
      <c r="T1086">
        <v>0</v>
      </c>
      <c r="U1086">
        <v>0</v>
      </c>
      <c r="V1086">
        <v>0</v>
      </c>
      <c r="W1086">
        <v>0</v>
      </c>
      <c r="X1086">
        <v>0</v>
      </c>
      <c r="Z1086">
        <v>0</v>
      </c>
      <c r="AA1086">
        <v>0</v>
      </c>
      <c r="AB1086">
        <v>0</v>
      </c>
      <c r="AC1086">
        <v>0</v>
      </c>
      <c r="AD1086" t="s">
        <v>2318</v>
      </c>
    </row>
    <row r="1087" spans="1:30" x14ac:dyDescent="0.25">
      <c r="H1087" t="s">
        <v>2322</v>
      </c>
    </row>
    <row r="1088" spans="1:30" x14ac:dyDescent="0.25">
      <c r="A1088">
        <v>541</v>
      </c>
      <c r="B1088">
        <v>1922</v>
      </c>
      <c r="C1088" t="s">
        <v>2323</v>
      </c>
      <c r="D1088" t="s">
        <v>1009</v>
      </c>
      <c r="E1088" t="s">
        <v>70</v>
      </c>
      <c r="F1088" t="s">
        <v>2324</v>
      </c>
      <c r="G1088" t="str">
        <f>"00292791"</f>
        <v>00292791</v>
      </c>
      <c r="H1088" t="s">
        <v>1068</v>
      </c>
      <c r="I1088">
        <v>0</v>
      </c>
      <c r="J1088">
        <v>0</v>
      </c>
      <c r="K1088">
        <v>0</v>
      </c>
      <c r="L1088">
        <v>0</v>
      </c>
      <c r="M1088">
        <v>0</v>
      </c>
      <c r="N1088">
        <v>50</v>
      </c>
      <c r="O1088">
        <v>0</v>
      </c>
      <c r="P1088">
        <v>0</v>
      </c>
      <c r="Q1088">
        <v>0</v>
      </c>
      <c r="R1088">
        <v>0</v>
      </c>
      <c r="S1088">
        <v>0</v>
      </c>
      <c r="T1088">
        <v>0</v>
      </c>
      <c r="U1088">
        <v>0</v>
      </c>
      <c r="V1088">
        <v>9</v>
      </c>
      <c r="W1088">
        <v>63</v>
      </c>
      <c r="X1088">
        <v>0</v>
      </c>
      <c r="Z1088">
        <v>0</v>
      </c>
      <c r="AA1088">
        <v>0</v>
      </c>
      <c r="AB1088">
        <v>0</v>
      </c>
      <c r="AC1088">
        <v>0</v>
      </c>
      <c r="AD1088" t="s">
        <v>2325</v>
      </c>
    </row>
    <row r="1089" spans="1:30" x14ac:dyDescent="0.25">
      <c r="H1089" t="s">
        <v>2326</v>
      </c>
    </row>
    <row r="1090" spans="1:30" x14ac:dyDescent="0.25">
      <c r="A1090">
        <v>542</v>
      </c>
      <c r="B1090">
        <v>16</v>
      </c>
      <c r="C1090" t="s">
        <v>2327</v>
      </c>
      <c r="D1090" t="s">
        <v>2328</v>
      </c>
      <c r="E1090" t="s">
        <v>388</v>
      </c>
      <c r="F1090" t="s">
        <v>2329</v>
      </c>
      <c r="G1090" t="str">
        <f>"00280016"</f>
        <v>00280016</v>
      </c>
      <c r="H1090">
        <v>715</v>
      </c>
      <c r="I1090">
        <v>0</v>
      </c>
      <c r="J1090">
        <v>0</v>
      </c>
      <c r="K1090">
        <v>0</v>
      </c>
      <c r="L1090">
        <v>0</v>
      </c>
      <c r="M1090">
        <v>0</v>
      </c>
      <c r="N1090">
        <v>30</v>
      </c>
      <c r="O1090">
        <v>30</v>
      </c>
      <c r="P1090">
        <v>0</v>
      </c>
      <c r="Q1090">
        <v>0</v>
      </c>
      <c r="R1090">
        <v>0</v>
      </c>
      <c r="S1090">
        <v>0</v>
      </c>
      <c r="T1090">
        <v>0</v>
      </c>
      <c r="U1090">
        <v>0</v>
      </c>
      <c r="V1090">
        <v>0</v>
      </c>
      <c r="W1090">
        <v>0</v>
      </c>
      <c r="X1090">
        <v>0</v>
      </c>
      <c r="Z1090">
        <v>0</v>
      </c>
      <c r="AA1090">
        <v>0</v>
      </c>
      <c r="AB1090">
        <v>0</v>
      </c>
      <c r="AC1090">
        <v>0</v>
      </c>
      <c r="AD1090">
        <v>775</v>
      </c>
    </row>
    <row r="1091" spans="1:30" x14ac:dyDescent="0.25">
      <c r="H1091" t="s">
        <v>2330</v>
      </c>
    </row>
    <row r="1092" spans="1:30" x14ac:dyDescent="0.25">
      <c r="A1092">
        <v>543</v>
      </c>
      <c r="B1092">
        <v>6054</v>
      </c>
      <c r="C1092" t="s">
        <v>2331</v>
      </c>
      <c r="D1092" t="s">
        <v>2332</v>
      </c>
      <c r="E1092" t="s">
        <v>107</v>
      </c>
      <c r="F1092" t="s">
        <v>2333</v>
      </c>
      <c r="G1092" t="str">
        <f>"00013070"</f>
        <v>00013070</v>
      </c>
      <c r="H1092" t="s">
        <v>2334</v>
      </c>
      <c r="I1092">
        <v>0</v>
      </c>
      <c r="J1092">
        <v>0</v>
      </c>
      <c r="K1092">
        <v>0</v>
      </c>
      <c r="L1092">
        <v>0</v>
      </c>
      <c r="M1092">
        <v>0</v>
      </c>
      <c r="N1092">
        <v>0</v>
      </c>
      <c r="O1092">
        <v>0</v>
      </c>
      <c r="P1092">
        <v>30</v>
      </c>
      <c r="Q1092">
        <v>0</v>
      </c>
      <c r="R1092">
        <v>0</v>
      </c>
      <c r="S1092">
        <v>0</v>
      </c>
      <c r="T1092">
        <v>0</v>
      </c>
      <c r="U1092">
        <v>0</v>
      </c>
      <c r="V1092">
        <v>0</v>
      </c>
      <c r="W1092">
        <v>0</v>
      </c>
      <c r="X1092">
        <v>0</v>
      </c>
      <c r="Z1092">
        <v>1</v>
      </c>
      <c r="AA1092">
        <v>0</v>
      </c>
      <c r="AB1092">
        <v>0</v>
      </c>
      <c r="AC1092">
        <v>0</v>
      </c>
      <c r="AD1092" t="s">
        <v>2335</v>
      </c>
    </row>
    <row r="1093" spans="1:30" x14ac:dyDescent="0.25">
      <c r="H1093" t="s">
        <v>619</v>
      </c>
    </row>
    <row r="1094" spans="1:30" x14ac:dyDescent="0.25">
      <c r="A1094">
        <v>544</v>
      </c>
      <c r="B1094">
        <v>2896</v>
      </c>
      <c r="C1094" t="s">
        <v>2336</v>
      </c>
      <c r="D1094" t="s">
        <v>99</v>
      </c>
      <c r="E1094" t="s">
        <v>21</v>
      </c>
      <c r="F1094" t="s">
        <v>2337</v>
      </c>
      <c r="G1094" t="str">
        <f>"201406007877"</f>
        <v>201406007877</v>
      </c>
      <c r="H1094" t="s">
        <v>2334</v>
      </c>
      <c r="I1094">
        <v>0</v>
      </c>
      <c r="J1094">
        <v>0</v>
      </c>
      <c r="K1094">
        <v>0</v>
      </c>
      <c r="L1094">
        <v>0</v>
      </c>
      <c r="M1094">
        <v>0</v>
      </c>
      <c r="N1094">
        <v>30</v>
      </c>
      <c r="O1094">
        <v>0</v>
      </c>
      <c r="P1094">
        <v>0</v>
      </c>
      <c r="Q1094">
        <v>0</v>
      </c>
      <c r="R1094">
        <v>0</v>
      </c>
      <c r="S1094">
        <v>0</v>
      </c>
      <c r="T1094">
        <v>0</v>
      </c>
      <c r="U1094">
        <v>0</v>
      </c>
      <c r="V1094">
        <v>0</v>
      </c>
      <c r="W1094">
        <v>0</v>
      </c>
      <c r="X1094">
        <v>0</v>
      </c>
      <c r="Z1094">
        <v>2</v>
      </c>
      <c r="AA1094">
        <v>0</v>
      </c>
      <c r="AB1094">
        <v>0</v>
      </c>
      <c r="AC1094">
        <v>0</v>
      </c>
      <c r="AD1094" t="s">
        <v>2335</v>
      </c>
    </row>
    <row r="1095" spans="1:30" x14ac:dyDescent="0.25">
      <c r="H1095" t="s">
        <v>2338</v>
      </c>
    </row>
    <row r="1096" spans="1:30" x14ac:dyDescent="0.25">
      <c r="A1096">
        <v>545</v>
      </c>
      <c r="B1096">
        <v>927</v>
      </c>
      <c r="C1096" t="s">
        <v>2339</v>
      </c>
      <c r="D1096" t="s">
        <v>2340</v>
      </c>
      <c r="E1096" t="s">
        <v>32</v>
      </c>
      <c r="F1096" t="s">
        <v>2341</v>
      </c>
      <c r="G1096" t="str">
        <f>"201512002931"</f>
        <v>201512002931</v>
      </c>
      <c r="H1096">
        <v>704</v>
      </c>
      <c r="I1096">
        <v>0</v>
      </c>
      <c r="J1096">
        <v>0</v>
      </c>
      <c r="K1096">
        <v>0</v>
      </c>
      <c r="L1096">
        <v>0</v>
      </c>
      <c r="M1096">
        <v>0</v>
      </c>
      <c r="N1096">
        <v>70</v>
      </c>
      <c r="O1096">
        <v>0</v>
      </c>
      <c r="P1096">
        <v>0</v>
      </c>
      <c r="Q1096">
        <v>0</v>
      </c>
      <c r="R1096">
        <v>0</v>
      </c>
      <c r="S1096">
        <v>0</v>
      </c>
      <c r="T1096">
        <v>0</v>
      </c>
      <c r="U1096">
        <v>0</v>
      </c>
      <c r="V1096">
        <v>0</v>
      </c>
      <c r="W1096">
        <v>0</v>
      </c>
      <c r="X1096">
        <v>0</v>
      </c>
      <c r="Z1096">
        <v>1</v>
      </c>
      <c r="AA1096">
        <v>0</v>
      </c>
      <c r="AB1096">
        <v>0</v>
      </c>
      <c r="AC1096">
        <v>0</v>
      </c>
      <c r="AD1096">
        <v>774</v>
      </c>
    </row>
    <row r="1097" spans="1:30" x14ac:dyDescent="0.25">
      <c r="H1097" t="s">
        <v>2342</v>
      </c>
    </row>
    <row r="1098" spans="1:30" x14ac:dyDescent="0.25">
      <c r="A1098">
        <v>546</v>
      </c>
      <c r="B1098">
        <v>2959</v>
      </c>
      <c r="C1098" t="s">
        <v>2343</v>
      </c>
      <c r="D1098" t="s">
        <v>2344</v>
      </c>
      <c r="E1098" t="s">
        <v>1053</v>
      </c>
      <c r="F1098" t="s">
        <v>2345</v>
      </c>
      <c r="G1098" t="str">
        <f>"200801000484"</f>
        <v>200801000484</v>
      </c>
      <c r="H1098" t="s">
        <v>1615</v>
      </c>
      <c r="I1098">
        <v>0</v>
      </c>
      <c r="J1098">
        <v>0</v>
      </c>
      <c r="K1098">
        <v>0</v>
      </c>
      <c r="L1098">
        <v>0</v>
      </c>
      <c r="M1098">
        <v>0</v>
      </c>
      <c r="N1098">
        <v>30</v>
      </c>
      <c r="O1098">
        <v>0</v>
      </c>
      <c r="P1098">
        <v>0</v>
      </c>
      <c r="Q1098">
        <v>0</v>
      </c>
      <c r="R1098">
        <v>0</v>
      </c>
      <c r="S1098">
        <v>0</v>
      </c>
      <c r="T1098">
        <v>0</v>
      </c>
      <c r="U1098">
        <v>0</v>
      </c>
      <c r="V1098">
        <v>14</v>
      </c>
      <c r="W1098">
        <v>98</v>
      </c>
      <c r="X1098">
        <v>0</v>
      </c>
      <c r="Z1098">
        <v>0</v>
      </c>
      <c r="AA1098">
        <v>0</v>
      </c>
      <c r="AB1098">
        <v>0</v>
      </c>
      <c r="AC1098">
        <v>0</v>
      </c>
      <c r="AD1098" t="s">
        <v>2346</v>
      </c>
    </row>
    <row r="1099" spans="1:30" x14ac:dyDescent="0.25">
      <c r="H1099" t="s">
        <v>2347</v>
      </c>
    </row>
    <row r="1100" spans="1:30" x14ac:dyDescent="0.25">
      <c r="A1100">
        <v>547</v>
      </c>
      <c r="B1100">
        <v>35</v>
      </c>
      <c r="C1100" t="s">
        <v>2348</v>
      </c>
      <c r="D1100" t="s">
        <v>236</v>
      </c>
      <c r="E1100" t="s">
        <v>32</v>
      </c>
      <c r="F1100" t="s">
        <v>2349</v>
      </c>
      <c r="G1100" t="str">
        <f>"00147815"</f>
        <v>00147815</v>
      </c>
      <c r="H1100" t="s">
        <v>1413</v>
      </c>
      <c r="I1100">
        <v>0</v>
      </c>
      <c r="J1100">
        <v>0</v>
      </c>
      <c r="K1100">
        <v>0</v>
      </c>
      <c r="L1100">
        <v>0</v>
      </c>
      <c r="M1100">
        <v>0</v>
      </c>
      <c r="N1100">
        <v>30</v>
      </c>
      <c r="O1100">
        <v>0</v>
      </c>
      <c r="P1100">
        <v>0</v>
      </c>
      <c r="Q1100">
        <v>0</v>
      </c>
      <c r="R1100">
        <v>0</v>
      </c>
      <c r="S1100">
        <v>0</v>
      </c>
      <c r="T1100">
        <v>0</v>
      </c>
      <c r="U1100">
        <v>0</v>
      </c>
      <c r="V1100">
        <v>0</v>
      </c>
      <c r="W1100">
        <v>0</v>
      </c>
      <c r="X1100">
        <v>0</v>
      </c>
      <c r="Z1100">
        <v>0</v>
      </c>
      <c r="AA1100">
        <v>0</v>
      </c>
      <c r="AB1100">
        <v>0</v>
      </c>
      <c r="AC1100">
        <v>0</v>
      </c>
      <c r="AD1100" t="s">
        <v>2350</v>
      </c>
    </row>
    <row r="1101" spans="1:30" x14ac:dyDescent="0.25">
      <c r="H1101" t="s">
        <v>2351</v>
      </c>
    </row>
    <row r="1102" spans="1:30" x14ac:dyDescent="0.25">
      <c r="A1102">
        <v>548</v>
      </c>
      <c r="B1102">
        <v>2283</v>
      </c>
      <c r="C1102" t="s">
        <v>2352</v>
      </c>
      <c r="D1102" t="s">
        <v>384</v>
      </c>
      <c r="E1102" t="s">
        <v>15</v>
      </c>
      <c r="F1102" t="s">
        <v>2353</v>
      </c>
      <c r="G1102" t="str">
        <f>"00297024"</f>
        <v>00297024</v>
      </c>
      <c r="H1102" t="s">
        <v>2034</v>
      </c>
      <c r="I1102">
        <v>0</v>
      </c>
      <c r="J1102">
        <v>0</v>
      </c>
      <c r="K1102">
        <v>0</v>
      </c>
      <c r="L1102">
        <v>0</v>
      </c>
      <c r="M1102">
        <v>0</v>
      </c>
      <c r="N1102">
        <v>30</v>
      </c>
      <c r="O1102">
        <v>0</v>
      </c>
      <c r="P1102">
        <v>0</v>
      </c>
      <c r="Q1102">
        <v>0</v>
      </c>
      <c r="R1102">
        <v>0</v>
      </c>
      <c r="S1102">
        <v>0</v>
      </c>
      <c r="T1102">
        <v>0</v>
      </c>
      <c r="U1102">
        <v>0</v>
      </c>
      <c r="V1102">
        <v>11</v>
      </c>
      <c r="W1102">
        <v>77</v>
      </c>
      <c r="X1102">
        <v>0</v>
      </c>
      <c r="Z1102">
        <v>0</v>
      </c>
      <c r="AA1102">
        <v>0</v>
      </c>
      <c r="AB1102">
        <v>0</v>
      </c>
      <c r="AC1102">
        <v>0</v>
      </c>
      <c r="AD1102" t="s">
        <v>2350</v>
      </c>
    </row>
    <row r="1103" spans="1:30" x14ac:dyDescent="0.25">
      <c r="H1103" t="s">
        <v>2354</v>
      </c>
    </row>
    <row r="1104" spans="1:30" x14ac:dyDescent="0.25">
      <c r="A1104">
        <v>549</v>
      </c>
      <c r="B1104">
        <v>5359</v>
      </c>
      <c r="C1104" t="s">
        <v>2355</v>
      </c>
      <c r="D1104" t="s">
        <v>1870</v>
      </c>
      <c r="E1104" t="s">
        <v>2356</v>
      </c>
      <c r="F1104" t="s">
        <v>2357</v>
      </c>
      <c r="G1104" t="str">
        <f>"00346910"</f>
        <v>00346910</v>
      </c>
      <c r="H1104">
        <v>770</v>
      </c>
      <c r="I1104">
        <v>0</v>
      </c>
      <c r="J1104">
        <v>0</v>
      </c>
      <c r="K1104">
        <v>0</v>
      </c>
      <c r="L1104">
        <v>0</v>
      </c>
      <c r="M1104">
        <v>0</v>
      </c>
      <c r="N1104">
        <v>0</v>
      </c>
      <c r="O1104">
        <v>0</v>
      </c>
      <c r="P1104">
        <v>0</v>
      </c>
      <c r="Q1104">
        <v>0</v>
      </c>
      <c r="R1104">
        <v>0</v>
      </c>
      <c r="S1104">
        <v>0</v>
      </c>
      <c r="T1104">
        <v>0</v>
      </c>
      <c r="U1104">
        <v>0</v>
      </c>
      <c r="V1104">
        <v>0</v>
      </c>
      <c r="W1104">
        <v>0</v>
      </c>
      <c r="X1104">
        <v>0</v>
      </c>
      <c r="Z1104">
        <v>0</v>
      </c>
      <c r="AA1104">
        <v>0</v>
      </c>
      <c r="AB1104">
        <v>0</v>
      </c>
      <c r="AC1104">
        <v>0</v>
      </c>
      <c r="AD1104">
        <v>770</v>
      </c>
    </row>
    <row r="1105" spans="1:30" x14ac:dyDescent="0.25">
      <c r="H1105" t="s">
        <v>2358</v>
      </c>
    </row>
    <row r="1106" spans="1:30" x14ac:dyDescent="0.25">
      <c r="A1106">
        <v>550</v>
      </c>
      <c r="B1106">
        <v>4614</v>
      </c>
      <c r="C1106" t="s">
        <v>2359</v>
      </c>
      <c r="D1106" t="s">
        <v>28</v>
      </c>
      <c r="E1106" t="s">
        <v>15</v>
      </c>
      <c r="F1106" t="s">
        <v>2360</v>
      </c>
      <c r="G1106" t="str">
        <f>"00324047"</f>
        <v>00324047</v>
      </c>
      <c r="H1106" t="s">
        <v>2361</v>
      </c>
      <c r="I1106">
        <v>0</v>
      </c>
      <c r="J1106">
        <v>0</v>
      </c>
      <c r="K1106">
        <v>0</v>
      </c>
      <c r="L1106">
        <v>0</v>
      </c>
      <c r="M1106">
        <v>0</v>
      </c>
      <c r="N1106">
        <v>0</v>
      </c>
      <c r="O1106">
        <v>0</v>
      </c>
      <c r="P1106">
        <v>0</v>
      </c>
      <c r="Q1106">
        <v>0</v>
      </c>
      <c r="R1106">
        <v>0</v>
      </c>
      <c r="S1106">
        <v>0</v>
      </c>
      <c r="T1106">
        <v>0</v>
      </c>
      <c r="U1106">
        <v>0</v>
      </c>
      <c r="V1106">
        <v>0</v>
      </c>
      <c r="W1106">
        <v>0</v>
      </c>
      <c r="X1106">
        <v>0</v>
      </c>
      <c r="Z1106">
        <v>0</v>
      </c>
      <c r="AA1106">
        <v>0</v>
      </c>
      <c r="AB1106">
        <v>8</v>
      </c>
      <c r="AC1106">
        <v>136</v>
      </c>
      <c r="AD1106" t="s">
        <v>2362</v>
      </c>
    </row>
    <row r="1107" spans="1:30" x14ac:dyDescent="0.25">
      <c r="H1107" t="s">
        <v>937</v>
      </c>
    </row>
    <row r="1108" spans="1:30" x14ac:dyDescent="0.25">
      <c r="A1108">
        <v>551</v>
      </c>
      <c r="B1108">
        <v>5468</v>
      </c>
      <c r="C1108" t="s">
        <v>2363</v>
      </c>
      <c r="D1108" t="s">
        <v>347</v>
      </c>
      <c r="E1108" t="s">
        <v>178</v>
      </c>
      <c r="F1108" t="s">
        <v>2364</v>
      </c>
      <c r="G1108" t="str">
        <f>"00191252"</f>
        <v>00191252</v>
      </c>
      <c r="H1108" t="s">
        <v>674</v>
      </c>
      <c r="I1108">
        <v>0</v>
      </c>
      <c r="J1108">
        <v>0</v>
      </c>
      <c r="K1108">
        <v>0</v>
      </c>
      <c r="L1108">
        <v>0</v>
      </c>
      <c r="M1108">
        <v>0</v>
      </c>
      <c r="N1108">
        <v>30</v>
      </c>
      <c r="O1108">
        <v>0</v>
      </c>
      <c r="P1108">
        <v>0</v>
      </c>
      <c r="Q1108">
        <v>0</v>
      </c>
      <c r="R1108">
        <v>0</v>
      </c>
      <c r="S1108">
        <v>0</v>
      </c>
      <c r="T1108">
        <v>0</v>
      </c>
      <c r="U1108">
        <v>0</v>
      </c>
      <c r="V1108">
        <v>0</v>
      </c>
      <c r="W1108">
        <v>0</v>
      </c>
      <c r="X1108">
        <v>0</v>
      </c>
      <c r="Z1108">
        <v>0</v>
      </c>
      <c r="AA1108">
        <v>0</v>
      </c>
      <c r="AB1108">
        <v>0</v>
      </c>
      <c r="AC1108">
        <v>0</v>
      </c>
      <c r="AD1108" t="s">
        <v>2365</v>
      </c>
    </row>
    <row r="1109" spans="1:30" x14ac:dyDescent="0.25">
      <c r="H1109" t="s">
        <v>2366</v>
      </c>
    </row>
    <row r="1110" spans="1:30" x14ac:dyDescent="0.25">
      <c r="A1110">
        <v>552</v>
      </c>
      <c r="B1110">
        <v>5058</v>
      </c>
      <c r="C1110" t="s">
        <v>2367</v>
      </c>
      <c r="D1110" t="s">
        <v>160</v>
      </c>
      <c r="E1110" t="s">
        <v>32</v>
      </c>
      <c r="F1110" t="s">
        <v>2368</v>
      </c>
      <c r="G1110" t="str">
        <f>"00351323"</f>
        <v>00351323</v>
      </c>
      <c r="H1110" t="s">
        <v>674</v>
      </c>
      <c r="I1110">
        <v>0</v>
      </c>
      <c r="J1110">
        <v>0</v>
      </c>
      <c r="K1110">
        <v>0</v>
      </c>
      <c r="L1110">
        <v>0</v>
      </c>
      <c r="M1110">
        <v>0</v>
      </c>
      <c r="N1110">
        <v>30</v>
      </c>
      <c r="O1110">
        <v>0</v>
      </c>
      <c r="P1110">
        <v>0</v>
      </c>
      <c r="Q1110">
        <v>0</v>
      </c>
      <c r="R1110">
        <v>0</v>
      </c>
      <c r="S1110">
        <v>0</v>
      </c>
      <c r="T1110">
        <v>0</v>
      </c>
      <c r="U1110">
        <v>0</v>
      </c>
      <c r="V1110">
        <v>0</v>
      </c>
      <c r="W1110">
        <v>0</v>
      </c>
      <c r="X1110">
        <v>0</v>
      </c>
      <c r="Z1110">
        <v>1</v>
      </c>
      <c r="AA1110">
        <v>0</v>
      </c>
      <c r="AB1110">
        <v>0</v>
      </c>
      <c r="AC1110">
        <v>0</v>
      </c>
      <c r="AD1110" t="s">
        <v>2365</v>
      </c>
    </row>
    <row r="1111" spans="1:30" x14ac:dyDescent="0.25">
      <c r="H1111" t="s">
        <v>2369</v>
      </c>
    </row>
    <row r="1112" spans="1:30" x14ac:dyDescent="0.25">
      <c r="A1112">
        <v>553</v>
      </c>
      <c r="B1112">
        <v>4877</v>
      </c>
      <c r="C1112" t="s">
        <v>2370</v>
      </c>
      <c r="D1112" t="s">
        <v>107</v>
      </c>
      <c r="E1112" t="s">
        <v>21</v>
      </c>
      <c r="F1112" t="s">
        <v>2371</v>
      </c>
      <c r="G1112" t="str">
        <f>"00364429"</f>
        <v>00364429</v>
      </c>
      <c r="H1112" t="s">
        <v>137</v>
      </c>
      <c r="I1112">
        <v>0</v>
      </c>
      <c r="J1112">
        <v>0</v>
      </c>
      <c r="K1112">
        <v>0</v>
      </c>
      <c r="L1112">
        <v>0</v>
      </c>
      <c r="M1112">
        <v>0</v>
      </c>
      <c r="N1112">
        <v>0</v>
      </c>
      <c r="O1112">
        <v>0</v>
      </c>
      <c r="P1112">
        <v>0</v>
      </c>
      <c r="Q1112">
        <v>0</v>
      </c>
      <c r="R1112">
        <v>0</v>
      </c>
      <c r="S1112">
        <v>0</v>
      </c>
      <c r="T1112">
        <v>0</v>
      </c>
      <c r="U1112">
        <v>0</v>
      </c>
      <c r="V1112">
        <v>6</v>
      </c>
      <c r="W1112">
        <v>42</v>
      </c>
      <c r="X1112">
        <v>0</v>
      </c>
      <c r="Z1112">
        <v>1</v>
      </c>
      <c r="AA1112">
        <v>0</v>
      </c>
      <c r="AB1112">
        <v>0</v>
      </c>
      <c r="AC1112">
        <v>0</v>
      </c>
      <c r="AD1112" t="s">
        <v>2372</v>
      </c>
    </row>
    <row r="1113" spans="1:30" x14ac:dyDescent="0.25">
      <c r="H1113" t="s">
        <v>1562</v>
      </c>
    </row>
    <row r="1114" spans="1:30" x14ac:dyDescent="0.25">
      <c r="A1114">
        <v>554</v>
      </c>
      <c r="B1114">
        <v>253</v>
      </c>
      <c r="C1114" t="s">
        <v>999</v>
      </c>
      <c r="D1114" t="s">
        <v>15</v>
      </c>
      <c r="E1114" t="s">
        <v>28</v>
      </c>
      <c r="F1114" t="s">
        <v>2373</v>
      </c>
      <c r="G1114" t="str">
        <f>"00295292"</f>
        <v>00295292</v>
      </c>
      <c r="H1114" t="s">
        <v>805</v>
      </c>
      <c r="I1114">
        <v>0</v>
      </c>
      <c r="J1114">
        <v>0</v>
      </c>
      <c r="K1114">
        <v>0</v>
      </c>
      <c r="L1114">
        <v>0</v>
      </c>
      <c r="M1114">
        <v>0</v>
      </c>
      <c r="N1114">
        <v>0</v>
      </c>
      <c r="O1114">
        <v>0</v>
      </c>
      <c r="P1114">
        <v>30</v>
      </c>
      <c r="Q1114">
        <v>0</v>
      </c>
      <c r="R1114">
        <v>0</v>
      </c>
      <c r="S1114">
        <v>0</v>
      </c>
      <c r="T1114">
        <v>0</v>
      </c>
      <c r="U1114">
        <v>0</v>
      </c>
      <c r="V1114">
        <v>8</v>
      </c>
      <c r="W1114">
        <v>56</v>
      </c>
      <c r="X1114">
        <v>0</v>
      </c>
      <c r="Z1114">
        <v>0</v>
      </c>
      <c r="AA1114">
        <v>0</v>
      </c>
      <c r="AB1114">
        <v>0</v>
      </c>
      <c r="AC1114">
        <v>0</v>
      </c>
      <c r="AD1114" t="s">
        <v>2372</v>
      </c>
    </row>
    <row r="1115" spans="1:30" x14ac:dyDescent="0.25">
      <c r="H1115" t="s">
        <v>1237</v>
      </c>
    </row>
    <row r="1116" spans="1:30" x14ac:dyDescent="0.25">
      <c r="A1116">
        <v>555</v>
      </c>
      <c r="B1116">
        <v>3882</v>
      </c>
      <c r="C1116" t="s">
        <v>2374</v>
      </c>
      <c r="D1116" t="s">
        <v>2375</v>
      </c>
      <c r="E1116" t="s">
        <v>32</v>
      </c>
      <c r="F1116" t="s">
        <v>2376</v>
      </c>
      <c r="G1116" t="str">
        <f>"00301320"</f>
        <v>00301320</v>
      </c>
      <c r="H1116" t="s">
        <v>314</v>
      </c>
      <c r="I1116">
        <v>0</v>
      </c>
      <c r="J1116">
        <v>0</v>
      </c>
      <c r="K1116">
        <v>0</v>
      </c>
      <c r="L1116">
        <v>0</v>
      </c>
      <c r="M1116">
        <v>0</v>
      </c>
      <c r="N1116">
        <v>0</v>
      </c>
      <c r="O1116">
        <v>0</v>
      </c>
      <c r="P1116">
        <v>0</v>
      </c>
      <c r="Q1116">
        <v>0</v>
      </c>
      <c r="R1116">
        <v>0</v>
      </c>
      <c r="S1116">
        <v>0</v>
      </c>
      <c r="T1116">
        <v>0</v>
      </c>
      <c r="U1116">
        <v>0</v>
      </c>
      <c r="V1116">
        <v>8</v>
      </c>
      <c r="W1116">
        <v>56</v>
      </c>
      <c r="X1116">
        <v>0</v>
      </c>
      <c r="Z1116">
        <v>1</v>
      </c>
      <c r="AA1116">
        <v>0</v>
      </c>
      <c r="AB1116">
        <v>0</v>
      </c>
      <c r="AC1116">
        <v>0</v>
      </c>
      <c r="AD1116" t="s">
        <v>2377</v>
      </c>
    </row>
    <row r="1117" spans="1:30" x14ac:dyDescent="0.25">
      <c r="H1117" t="s">
        <v>2378</v>
      </c>
    </row>
    <row r="1118" spans="1:30" x14ac:dyDescent="0.25">
      <c r="A1118">
        <v>556</v>
      </c>
      <c r="B1118">
        <v>2271</v>
      </c>
      <c r="C1118" t="s">
        <v>2379</v>
      </c>
      <c r="D1118" t="s">
        <v>2380</v>
      </c>
      <c r="E1118" t="s">
        <v>1134</v>
      </c>
      <c r="F1118" t="s">
        <v>2381</v>
      </c>
      <c r="G1118" t="str">
        <f>"201402002407"</f>
        <v>201402002407</v>
      </c>
      <c r="H1118" t="s">
        <v>755</v>
      </c>
      <c r="I1118">
        <v>0</v>
      </c>
      <c r="J1118">
        <v>0</v>
      </c>
      <c r="K1118">
        <v>0</v>
      </c>
      <c r="L1118">
        <v>0</v>
      </c>
      <c r="M1118">
        <v>0</v>
      </c>
      <c r="N1118">
        <v>0</v>
      </c>
      <c r="O1118">
        <v>0</v>
      </c>
      <c r="P1118">
        <v>0</v>
      </c>
      <c r="Q1118">
        <v>0</v>
      </c>
      <c r="R1118">
        <v>0</v>
      </c>
      <c r="S1118">
        <v>0</v>
      </c>
      <c r="T1118">
        <v>0</v>
      </c>
      <c r="U1118">
        <v>0</v>
      </c>
      <c r="V1118">
        <v>13</v>
      </c>
      <c r="W1118">
        <v>91</v>
      </c>
      <c r="X1118">
        <v>0</v>
      </c>
      <c r="Z1118">
        <v>0</v>
      </c>
      <c r="AA1118">
        <v>0</v>
      </c>
      <c r="AB1118">
        <v>0</v>
      </c>
      <c r="AC1118">
        <v>0</v>
      </c>
      <c r="AD1118" t="s">
        <v>2382</v>
      </c>
    </row>
    <row r="1119" spans="1:30" x14ac:dyDescent="0.25">
      <c r="H1119" t="s">
        <v>1936</v>
      </c>
    </row>
    <row r="1120" spans="1:30" x14ac:dyDescent="0.25">
      <c r="A1120">
        <v>557</v>
      </c>
      <c r="B1120">
        <v>4252</v>
      </c>
      <c r="C1120" t="s">
        <v>1598</v>
      </c>
      <c r="D1120" t="s">
        <v>21</v>
      </c>
      <c r="E1120" t="s">
        <v>32</v>
      </c>
      <c r="F1120" t="s">
        <v>2383</v>
      </c>
      <c r="G1120" t="str">
        <f>"00188186"</f>
        <v>00188186</v>
      </c>
      <c r="H1120" t="s">
        <v>871</v>
      </c>
      <c r="I1120">
        <v>0</v>
      </c>
      <c r="J1120">
        <v>0</v>
      </c>
      <c r="K1120">
        <v>0</v>
      </c>
      <c r="L1120">
        <v>0</v>
      </c>
      <c r="M1120">
        <v>0</v>
      </c>
      <c r="N1120">
        <v>0</v>
      </c>
      <c r="O1120">
        <v>0</v>
      </c>
      <c r="P1120">
        <v>0</v>
      </c>
      <c r="Q1120">
        <v>0</v>
      </c>
      <c r="R1120">
        <v>0</v>
      </c>
      <c r="S1120">
        <v>0</v>
      </c>
      <c r="T1120">
        <v>0</v>
      </c>
      <c r="U1120">
        <v>0</v>
      </c>
      <c r="V1120">
        <v>0</v>
      </c>
      <c r="W1120">
        <v>0</v>
      </c>
      <c r="X1120">
        <v>0</v>
      </c>
      <c r="Z1120">
        <v>0</v>
      </c>
      <c r="AA1120">
        <v>0</v>
      </c>
      <c r="AB1120">
        <v>0</v>
      </c>
      <c r="AC1120">
        <v>0</v>
      </c>
      <c r="AD1120" t="s">
        <v>871</v>
      </c>
    </row>
    <row r="1121" spans="1:30" x14ac:dyDescent="0.25">
      <c r="H1121">
        <v>1266</v>
      </c>
    </row>
    <row r="1122" spans="1:30" x14ac:dyDescent="0.25">
      <c r="A1122">
        <v>558</v>
      </c>
      <c r="B1122">
        <v>3125</v>
      </c>
      <c r="C1122" t="s">
        <v>2384</v>
      </c>
      <c r="D1122" t="s">
        <v>126</v>
      </c>
      <c r="E1122" t="s">
        <v>15</v>
      </c>
      <c r="F1122" t="s">
        <v>2385</v>
      </c>
      <c r="G1122" t="str">
        <f>"00363370"</f>
        <v>00363370</v>
      </c>
      <c r="H1122">
        <v>737</v>
      </c>
      <c r="I1122">
        <v>0</v>
      </c>
      <c r="J1122">
        <v>0</v>
      </c>
      <c r="K1122">
        <v>0</v>
      </c>
      <c r="L1122">
        <v>0</v>
      </c>
      <c r="M1122">
        <v>0</v>
      </c>
      <c r="N1122">
        <v>30</v>
      </c>
      <c r="O1122">
        <v>0</v>
      </c>
      <c r="P1122">
        <v>0</v>
      </c>
      <c r="Q1122">
        <v>0</v>
      </c>
      <c r="R1122">
        <v>0</v>
      </c>
      <c r="S1122">
        <v>0</v>
      </c>
      <c r="T1122">
        <v>0</v>
      </c>
      <c r="U1122">
        <v>0</v>
      </c>
      <c r="V1122">
        <v>0</v>
      </c>
      <c r="W1122">
        <v>0</v>
      </c>
      <c r="X1122">
        <v>0</v>
      </c>
      <c r="Z1122">
        <v>1</v>
      </c>
      <c r="AA1122">
        <v>0</v>
      </c>
      <c r="AB1122">
        <v>0</v>
      </c>
      <c r="AC1122">
        <v>0</v>
      </c>
      <c r="AD1122">
        <v>767</v>
      </c>
    </row>
    <row r="1123" spans="1:30" x14ac:dyDescent="0.25">
      <c r="H1123" t="s">
        <v>2386</v>
      </c>
    </row>
    <row r="1124" spans="1:30" x14ac:dyDescent="0.25">
      <c r="A1124">
        <v>559</v>
      </c>
      <c r="B1124">
        <v>2076</v>
      </c>
      <c r="C1124" t="s">
        <v>2387</v>
      </c>
      <c r="D1124" t="s">
        <v>83</v>
      </c>
      <c r="E1124" t="s">
        <v>803</v>
      </c>
      <c r="F1124" t="s">
        <v>2388</v>
      </c>
      <c r="G1124" t="str">
        <f>"00010686"</f>
        <v>00010686</v>
      </c>
      <c r="H1124" t="s">
        <v>1775</v>
      </c>
      <c r="I1124">
        <v>0</v>
      </c>
      <c r="J1124">
        <v>0</v>
      </c>
      <c r="K1124">
        <v>0</v>
      </c>
      <c r="L1124">
        <v>0</v>
      </c>
      <c r="M1124">
        <v>0</v>
      </c>
      <c r="N1124">
        <v>30</v>
      </c>
      <c r="O1124">
        <v>0</v>
      </c>
      <c r="P1124">
        <v>0</v>
      </c>
      <c r="Q1124">
        <v>0</v>
      </c>
      <c r="R1124">
        <v>0</v>
      </c>
      <c r="S1124">
        <v>0</v>
      </c>
      <c r="T1124">
        <v>0</v>
      </c>
      <c r="U1124">
        <v>0</v>
      </c>
      <c r="V1124">
        <v>8</v>
      </c>
      <c r="W1124">
        <v>56</v>
      </c>
      <c r="X1124">
        <v>0</v>
      </c>
      <c r="Z1124">
        <v>0</v>
      </c>
      <c r="AA1124">
        <v>0</v>
      </c>
      <c r="AB1124">
        <v>0</v>
      </c>
      <c r="AC1124">
        <v>0</v>
      </c>
      <c r="AD1124" t="s">
        <v>2389</v>
      </c>
    </row>
    <row r="1125" spans="1:30" x14ac:dyDescent="0.25">
      <c r="H1125" t="s">
        <v>2390</v>
      </c>
    </row>
    <row r="1126" spans="1:30" x14ac:dyDescent="0.25">
      <c r="A1126">
        <v>560</v>
      </c>
      <c r="B1126">
        <v>1147</v>
      </c>
      <c r="C1126" t="s">
        <v>2391</v>
      </c>
      <c r="D1126" t="s">
        <v>28</v>
      </c>
      <c r="E1126" t="s">
        <v>107</v>
      </c>
      <c r="F1126" t="s">
        <v>2392</v>
      </c>
      <c r="G1126" t="str">
        <f>"00310044"</f>
        <v>00310044</v>
      </c>
      <c r="H1126" t="s">
        <v>2393</v>
      </c>
      <c r="I1126">
        <v>0</v>
      </c>
      <c r="J1126">
        <v>0</v>
      </c>
      <c r="K1126">
        <v>0</v>
      </c>
      <c r="L1126">
        <v>0</v>
      </c>
      <c r="M1126">
        <v>0</v>
      </c>
      <c r="N1126">
        <v>0</v>
      </c>
      <c r="O1126">
        <v>0</v>
      </c>
      <c r="P1126">
        <v>0</v>
      </c>
      <c r="Q1126">
        <v>0</v>
      </c>
      <c r="R1126">
        <v>0</v>
      </c>
      <c r="S1126">
        <v>0</v>
      </c>
      <c r="T1126">
        <v>0</v>
      </c>
      <c r="U1126">
        <v>0</v>
      </c>
      <c r="V1126">
        <v>0</v>
      </c>
      <c r="W1126">
        <v>0</v>
      </c>
      <c r="X1126">
        <v>0</v>
      </c>
      <c r="Z1126">
        <v>0</v>
      </c>
      <c r="AA1126">
        <v>0</v>
      </c>
      <c r="AB1126">
        <v>0</v>
      </c>
      <c r="AC1126">
        <v>0</v>
      </c>
      <c r="AD1126" t="s">
        <v>2393</v>
      </c>
    </row>
    <row r="1127" spans="1:30" x14ac:dyDescent="0.25">
      <c r="H1127" t="s">
        <v>2394</v>
      </c>
    </row>
    <row r="1128" spans="1:30" x14ac:dyDescent="0.25">
      <c r="A1128">
        <v>561</v>
      </c>
      <c r="B1128">
        <v>2343</v>
      </c>
      <c r="C1128" t="s">
        <v>2395</v>
      </c>
      <c r="D1128" t="s">
        <v>50</v>
      </c>
      <c r="E1128" t="s">
        <v>1053</v>
      </c>
      <c r="F1128" t="s">
        <v>2396</v>
      </c>
      <c r="G1128" t="str">
        <f>"00216380"</f>
        <v>00216380</v>
      </c>
      <c r="H1128">
        <v>704</v>
      </c>
      <c r="I1128">
        <v>0</v>
      </c>
      <c r="J1128">
        <v>0</v>
      </c>
      <c r="K1128">
        <v>0</v>
      </c>
      <c r="L1128">
        <v>0</v>
      </c>
      <c r="M1128">
        <v>0</v>
      </c>
      <c r="N1128">
        <v>30</v>
      </c>
      <c r="O1128">
        <v>30</v>
      </c>
      <c r="P1128">
        <v>0</v>
      </c>
      <c r="Q1128">
        <v>0</v>
      </c>
      <c r="R1128">
        <v>0</v>
      </c>
      <c r="S1128">
        <v>0</v>
      </c>
      <c r="T1128">
        <v>0</v>
      </c>
      <c r="U1128">
        <v>0</v>
      </c>
      <c r="V1128">
        <v>0</v>
      </c>
      <c r="W1128">
        <v>0</v>
      </c>
      <c r="X1128">
        <v>0</v>
      </c>
      <c r="Z1128">
        <v>0</v>
      </c>
      <c r="AA1128">
        <v>0</v>
      </c>
      <c r="AB1128">
        <v>0</v>
      </c>
      <c r="AC1128">
        <v>0</v>
      </c>
      <c r="AD1128">
        <v>764</v>
      </c>
    </row>
    <row r="1129" spans="1:30" x14ac:dyDescent="0.25">
      <c r="H1129" t="s">
        <v>2397</v>
      </c>
    </row>
    <row r="1130" spans="1:30" x14ac:dyDescent="0.25">
      <c r="A1130">
        <v>562</v>
      </c>
      <c r="B1130">
        <v>2766</v>
      </c>
      <c r="C1130" t="s">
        <v>320</v>
      </c>
      <c r="D1130" t="s">
        <v>141</v>
      </c>
      <c r="E1130" t="s">
        <v>113</v>
      </c>
      <c r="F1130" t="s">
        <v>2398</v>
      </c>
      <c r="G1130" t="str">
        <f>"00144004"</f>
        <v>00144004</v>
      </c>
      <c r="H1130" t="s">
        <v>323</v>
      </c>
      <c r="I1130">
        <v>0</v>
      </c>
      <c r="J1130">
        <v>0</v>
      </c>
      <c r="K1130">
        <v>0</v>
      </c>
      <c r="L1130">
        <v>0</v>
      </c>
      <c r="M1130">
        <v>0</v>
      </c>
      <c r="N1130">
        <v>30</v>
      </c>
      <c r="O1130">
        <v>0</v>
      </c>
      <c r="P1130">
        <v>0</v>
      </c>
      <c r="Q1130">
        <v>0</v>
      </c>
      <c r="R1130">
        <v>0</v>
      </c>
      <c r="S1130">
        <v>0</v>
      </c>
      <c r="T1130">
        <v>0</v>
      </c>
      <c r="U1130">
        <v>0</v>
      </c>
      <c r="V1130">
        <v>5</v>
      </c>
      <c r="W1130">
        <v>35</v>
      </c>
      <c r="X1130">
        <v>0</v>
      </c>
      <c r="Z1130">
        <v>0</v>
      </c>
      <c r="AA1130">
        <v>0</v>
      </c>
      <c r="AB1130">
        <v>0</v>
      </c>
      <c r="AC1130">
        <v>0</v>
      </c>
      <c r="AD1130" t="s">
        <v>2399</v>
      </c>
    </row>
    <row r="1131" spans="1:30" x14ac:dyDescent="0.25">
      <c r="H1131" t="s">
        <v>2400</v>
      </c>
    </row>
    <row r="1132" spans="1:30" x14ac:dyDescent="0.25">
      <c r="A1132">
        <v>563</v>
      </c>
      <c r="B1132">
        <v>3146</v>
      </c>
      <c r="C1132" t="s">
        <v>2401</v>
      </c>
      <c r="D1132" t="s">
        <v>327</v>
      </c>
      <c r="E1132" t="s">
        <v>32</v>
      </c>
      <c r="F1132" t="s">
        <v>2402</v>
      </c>
      <c r="G1132" t="str">
        <f>"201406012259"</f>
        <v>201406012259</v>
      </c>
      <c r="H1132" t="s">
        <v>561</v>
      </c>
      <c r="I1132">
        <v>0</v>
      </c>
      <c r="J1132">
        <v>0</v>
      </c>
      <c r="K1132">
        <v>0</v>
      </c>
      <c r="L1132">
        <v>0</v>
      </c>
      <c r="M1132">
        <v>0</v>
      </c>
      <c r="N1132">
        <v>30</v>
      </c>
      <c r="O1132">
        <v>0</v>
      </c>
      <c r="P1132">
        <v>0</v>
      </c>
      <c r="Q1132">
        <v>0</v>
      </c>
      <c r="R1132">
        <v>0</v>
      </c>
      <c r="S1132">
        <v>0</v>
      </c>
      <c r="T1132">
        <v>0</v>
      </c>
      <c r="U1132">
        <v>0</v>
      </c>
      <c r="V1132">
        <v>0</v>
      </c>
      <c r="W1132">
        <v>0</v>
      </c>
      <c r="X1132">
        <v>0</v>
      </c>
      <c r="Z1132">
        <v>0</v>
      </c>
      <c r="AA1132">
        <v>0</v>
      </c>
      <c r="AB1132">
        <v>0</v>
      </c>
      <c r="AC1132">
        <v>0</v>
      </c>
      <c r="AD1132" t="s">
        <v>2403</v>
      </c>
    </row>
    <row r="1133" spans="1:30" x14ac:dyDescent="0.25">
      <c r="H1133" t="s">
        <v>2404</v>
      </c>
    </row>
    <row r="1134" spans="1:30" x14ac:dyDescent="0.25">
      <c r="A1134">
        <v>564</v>
      </c>
      <c r="B1134">
        <v>5909</v>
      </c>
      <c r="C1134" t="s">
        <v>2405</v>
      </c>
      <c r="D1134" t="s">
        <v>44</v>
      </c>
      <c r="E1134" t="s">
        <v>28</v>
      </c>
      <c r="F1134" t="s">
        <v>2406</v>
      </c>
      <c r="G1134" t="str">
        <f>"00335513"</f>
        <v>00335513</v>
      </c>
      <c r="H1134" t="s">
        <v>730</v>
      </c>
      <c r="I1134">
        <v>0</v>
      </c>
      <c r="J1134">
        <v>0</v>
      </c>
      <c r="K1134">
        <v>0</v>
      </c>
      <c r="L1134">
        <v>0</v>
      </c>
      <c r="M1134">
        <v>0</v>
      </c>
      <c r="N1134">
        <v>0</v>
      </c>
      <c r="O1134">
        <v>0</v>
      </c>
      <c r="P1134">
        <v>0</v>
      </c>
      <c r="Q1134">
        <v>0</v>
      </c>
      <c r="R1134">
        <v>0</v>
      </c>
      <c r="S1134">
        <v>0</v>
      </c>
      <c r="T1134">
        <v>0</v>
      </c>
      <c r="U1134">
        <v>0</v>
      </c>
      <c r="V1134">
        <v>6</v>
      </c>
      <c r="W1134">
        <v>42</v>
      </c>
      <c r="X1134">
        <v>0</v>
      </c>
      <c r="Z1134">
        <v>2</v>
      </c>
      <c r="AA1134">
        <v>0</v>
      </c>
      <c r="AB1134">
        <v>0</v>
      </c>
      <c r="AC1134">
        <v>0</v>
      </c>
      <c r="AD1134" t="s">
        <v>2407</v>
      </c>
    </row>
    <row r="1135" spans="1:30" x14ac:dyDescent="0.25">
      <c r="H1135" t="s">
        <v>2408</v>
      </c>
    </row>
    <row r="1136" spans="1:30" x14ac:dyDescent="0.25">
      <c r="A1136">
        <v>565</v>
      </c>
      <c r="B1136">
        <v>2430</v>
      </c>
      <c r="C1136" t="s">
        <v>2409</v>
      </c>
      <c r="D1136" t="s">
        <v>64</v>
      </c>
      <c r="E1136" t="s">
        <v>1053</v>
      </c>
      <c r="F1136" t="s">
        <v>2410</v>
      </c>
      <c r="G1136" t="str">
        <f>"00327019"</f>
        <v>00327019</v>
      </c>
      <c r="H1136" t="s">
        <v>34</v>
      </c>
      <c r="I1136">
        <v>0</v>
      </c>
      <c r="J1136">
        <v>0</v>
      </c>
      <c r="K1136">
        <v>0</v>
      </c>
      <c r="L1136">
        <v>0</v>
      </c>
      <c r="M1136">
        <v>0</v>
      </c>
      <c r="N1136">
        <v>30</v>
      </c>
      <c r="O1136">
        <v>0</v>
      </c>
      <c r="P1136">
        <v>0</v>
      </c>
      <c r="Q1136">
        <v>0</v>
      </c>
      <c r="R1136">
        <v>0</v>
      </c>
      <c r="S1136">
        <v>0</v>
      </c>
      <c r="T1136">
        <v>0</v>
      </c>
      <c r="U1136">
        <v>0</v>
      </c>
      <c r="V1136">
        <v>0</v>
      </c>
      <c r="W1136">
        <v>0</v>
      </c>
      <c r="X1136">
        <v>0</v>
      </c>
      <c r="Z1136">
        <v>0</v>
      </c>
      <c r="AA1136">
        <v>0</v>
      </c>
      <c r="AB1136">
        <v>0</v>
      </c>
      <c r="AC1136">
        <v>0</v>
      </c>
      <c r="AD1136" t="s">
        <v>2411</v>
      </c>
    </row>
    <row r="1137" spans="1:30" x14ac:dyDescent="0.25">
      <c r="H1137" t="s">
        <v>329</v>
      </c>
    </row>
    <row r="1138" spans="1:30" x14ac:dyDescent="0.25">
      <c r="A1138">
        <v>566</v>
      </c>
      <c r="B1138">
        <v>1081</v>
      </c>
      <c r="C1138" t="s">
        <v>2412</v>
      </c>
      <c r="D1138" t="s">
        <v>2413</v>
      </c>
      <c r="E1138" t="s">
        <v>2414</v>
      </c>
      <c r="F1138" t="s">
        <v>2415</v>
      </c>
      <c r="G1138" t="str">
        <f>"00238650"</f>
        <v>00238650</v>
      </c>
      <c r="H1138" t="s">
        <v>911</v>
      </c>
      <c r="I1138">
        <v>0</v>
      </c>
      <c r="J1138">
        <v>0</v>
      </c>
      <c r="K1138">
        <v>0</v>
      </c>
      <c r="L1138">
        <v>0</v>
      </c>
      <c r="M1138">
        <v>0</v>
      </c>
      <c r="N1138">
        <v>50</v>
      </c>
      <c r="O1138">
        <v>0</v>
      </c>
      <c r="P1138">
        <v>0</v>
      </c>
      <c r="Q1138">
        <v>0</v>
      </c>
      <c r="R1138">
        <v>0</v>
      </c>
      <c r="S1138">
        <v>0</v>
      </c>
      <c r="T1138">
        <v>0</v>
      </c>
      <c r="U1138">
        <v>0</v>
      </c>
      <c r="V1138">
        <v>0</v>
      </c>
      <c r="W1138">
        <v>0</v>
      </c>
      <c r="X1138">
        <v>0</v>
      </c>
      <c r="Z1138">
        <v>0</v>
      </c>
      <c r="AA1138">
        <v>0</v>
      </c>
      <c r="AB1138">
        <v>0</v>
      </c>
      <c r="AC1138">
        <v>0</v>
      </c>
      <c r="AD1138" t="s">
        <v>2416</v>
      </c>
    </row>
    <row r="1139" spans="1:30" x14ac:dyDescent="0.25">
      <c r="H1139" t="s">
        <v>2417</v>
      </c>
    </row>
    <row r="1140" spans="1:30" x14ac:dyDescent="0.25">
      <c r="A1140">
        <v>567</v>
      </c>
      <c r="B1140">
        <v>3389</v>
      </c>
      <c r="C1140" t="s">
        <v>2418</v>
      </c>
      <c r="D1140" t="s">
        <v>21</v>
      </c>
      <c r="E1140" t="s">
        <v>32</v>
      </c>
      <c r="F1140" t="s">
        <v>2419</v>
      </c>
      <c r="G1140" t="str">
        <f>"00009705"</f>
        <v>00009705</v>
      </c>
      <c r="H1140" t="s">
        <v>371</v>
      </c>
      <c r="I1140">
        <v>0</v>
      </c>
      <c r="J1140">
        <v>0</v>
      </c>
      <c r="K1140">
        <v>0</v>
      </c>
      <c r="L1140">
        <v>0</v>
      </c>
      <c r="M1140">
        <v>0</v>
      </c>
      <c r="N1140">
        <v>30</v>
      </c>
      <c r="O1140">
        <v>0</v>
      </c>
      <c r="P1140">
        <v>0</v>
      </c>
      <c r="Q1140">
        <v>0</v>
      </c>
      <c r="R1140">
        <v>0</v>
      </c>
      <c r="S1140">
        <v>0</v>
      </c>
      <c r="T1140">
        <v>0</v>
      </c>
      <c r="U1140">
        <v>0</v>
      </c>
      <c r="V1140">
        <v>1</v>
      </c>
      <c r="W1140">
        <v>7</v>
      </c>
      <c r="X1140">
        <v>0</v>
      </c>
      <c r="Z1140">
        <v>0</v>
      </c>
      <c r="AA1140">
        <v>0</v>
      </c>
      <c r="AB1140">
        <v>0</v>
      </c>
      <c r="AC1140">
        <v>0</v>
      </c>
      <c r="AD1140" t="s">
        <v>2420</v>
      </c>
    </row>
    <row r="1141" spans="1:30" x14ac:dyDescent="0.25">
      <c r="H1141" t="s">
        <v>2421</v>
      </c>
    </row>
    <row r="1142" spans="1:30" x14ac:dyDescent="0.25">
      <c r="A1142">
        <v>568</v>
      </c>
      <c r="B1142">
        <v>1029</v>
      </c>
      <c r="C1142" t="s">
        <v>2422</v>
      </c>
      <c r="D1142" t="s">
        <v>2423</v>
      </c>
      <c r="E1142" t="s">
        <v>14</v>
      </c>
      <c r="F1142" t="s">
        <v>2424</v>
      </c>
      <c r="G1142" t="str">
        <f>"00297959"</f>
        <v>00297959</v>
      </c>
      <c r="H1142" t="s">
        <v>211</v>
      </c>
      <c r="I1142">
        <v>0</v>
      </c>
      <c r="J1142">
        <v>0</v>
      </c>
      <c r="K1142">
        <v>0</v>
      </c>
      <c r="L1142">
        <v>0</v>
      </c>
      <c r="M1142">
        <v>0</v>
      </c>
      <c r="N1142">
        <v>0</v>
      </c>
      <c r="O1142">
        <v>0</v>
      </c>
      <c r="P1142">
        <v>0</v>
      </c>
      <c r="Q1142">
        <v>0</v>
      </c>
      <c r="R1142">
        <v>0</v>
      </c>
      <c r="S1142">
        <v>0</v>
      </c>
      <c r="T1142">
        <v>0</v>
      </c>
      <c r="U1142">
        <v>0</v>
      </c>
      <c r="V1142">
        <v>5</v>
      </c>
      <c r="W1142">
        <v>35</v>
      </c>
      <c r="X1142">
        <v>0</v>
      </c>
      <c r="Z1142">
        <v>0</v>
      </c>
      <c r="AA1142">
        <v>0</v>
      </c>
      <c r="AB1142">
        <v>0</v>
      </c>
      <c r="AC1142">
        <v>0</v>
      </c>
      <c r="AD1142" t="s">
        <v>2425</v>
      </c>
    </row>
    <row r="1143" spans="1:30" x14ac:dyDescent="0.25">
      <c r="H1143" t="s">
        <v>2426</v>
      </c>
    </row>
    <row r="1144" spans="1:30" x14ac:dyDescent="0.25">
      <c r="A1144">
        <v>569</v>
      </c>
      <c r="B1144">
        <v>1563</v>
      </c>
      <c r="C1144" t="s">
        <v>2427</v>
      </c>
      <c r="D1144" t="s">
        <v>384</v>
      </c>
      <c r="E1144" t="s">
        <v>28</v>
      </c>
      <c r="F1144" t="s">
        <v>2428</v>
      </c>
      <c r="G1144" t="str">
        <f>"00203433"</f>
        <v>00203433</v>
      </c>
      <c r="H1144" t="s">
        <v>755</v>
      </c>
      <c r="I1144">
        <v>0</v>
      </c>
      <c r="J1144">
        <v>0</v>
      </c>
      <c r="K1144">
        <v>0</v>
      </c>
      <c r="L1144">
        <v>0</v>
      </c>
      <c r="M1144">
        <v>0</v>
      </c>
      <c r="N1144">
        <v>30</v>
      </c>
      <c r="O1144">
        <v>0</v>
      </c>
      <c r="P1144">
        <v>0</v>
      </c>
      <c r="Q1144">
        <v>0</v>
      </c>
      <c r="R1144">
        <v>0</v>
      </c>
      <c r="S1144">
        <v>0</v>
      </c>
      <c r="T1144">
        <v>0</v>
      </c>
      <c r="U1144">
        <v>0</v>
      </c>
      <c r="V1144">
        <v>7</v>
      </c>
      <c r="W1144">
        <v>49</v>
      </c>
      <c r="X1144">
        <v>0</v>
      </c>
      <c r="Z1144">
        <v>0</v>
      </c>
      <c r="AA1144">
        <v>0</v>
      </c>
      <c r="AB1144">
        <v>0</v>
      </c>
      <c r="AC1144">
        <v>0</v>
      </c>
      <c r="AD1144" t="s">
        <v>2429</v>
      </c>
    </row>
    <row r="1145" spans="1:30" x14ac:dyDescent="0.25">
      <c r="H1145" t="s">
        <v>2430</v>
      </c>
    </row>
    <row r="1146" spans="1:30" x14ac:dyDescent="0.25">
      <c r="A1146">
        <v>570</v>
      </c>
      <c r="B1146">
        <v>2986</v>
      </c>
      <c r="C1146" t="s">
        <v>2431</v>
      </c>
      <c r="D1146" t="s">
        <v>64</v>
      </c>
      <c r="E1146" t="s">
        <v>32</v>
      </c>
      <c r="F1146" t="s">
        <v>2432</v>
      </c>
      <c r="G1146" t="str">
        <f>"00368228"</f>
        <v>00368228</v>
      </c>
      <c r="H1146">
        <v>726</v>
      </c>
      <c r="I1146">
        <v>0</v>
      </c>
      <c r="J1146">
        <v>0</v>
      </c>
      <c r="K1146">
        <v>0</v>
      </c>
      <c r="L1146">
        <v>0</v>
      </c>
      <c r="M1146">
        <v>0</v>
      </c>
      <c r="N1146">
        <v>30</v>
      </c>
      <c r="O1146">
        <v>0</v>
      </c>
      <c r="P1146">
        <v>0</v>
      </c>
      <c r="Q1146">
        <v>0</v>
      </c>
      <c r="R1146">
        <v>0</v>
      </c>
      <c r="S1146">
        <v>0</v>
      </c>
      <c r="T1146">
        <v>0</v>
      </c>
      <c r="U1146">
        <v>0</v>
      </c>
      <c r="V1146">
        <v>0</v>
      </c>
      <c r="W1146">
        <v>0</v>
      </c>
      <c r="X1146">
        <v>0</v>
      </c>
      <c r="Z1146">
        <v>0</v>
      </c>
      <c r="AA1146">
        <v>0</v>
      </c>
      <c r="AB1146">
        <v>0</v>
      </c>
      <c r="AC1146">
        <v>0</v>
      </c>
      <c r="AD1146">
        <v>756</v>
      </c>
    </row>
    <row r="1147" spans="1:30" x14ac:dyDescent="0.25">
      <c r="H1147" t="s">
        <v>2433</v>
      </c>
    </row>
    <row r="1148" spans="1:30" x14ac:dyDescent="0.25">
      <c r="A1148">
        <v>571</v>
      </c>
      <c r="B1148">
        <v>4054</v>
      </c>
      <c r="C1148" t="s">
        <v>2434</v>
      </c>
      <c r="D1148" t="s">
        <v>126</v>
      </c>
      <c r="E1148" t="s">
        <v>32</v>
      </c>
      <c r="F1148" t="s">
        <v>2435</v>
      </c>
      <c r="G1148" t="str">
        <f>"00212238"</f>
        <v>00212238</v>
      </c>
      <c r="H1148">
        <v>726</v>
      </c>
      <c r="I1148">
        <v>0</v>
      </c>
      <c r="J1148">
        <v>0</v>
      </c>
      <c r="K1148">
        <v>0</v>
      </c>
      <c r="L1148">
        <v>0</v>
      </c>
      <c r="M1148">
        <v>0</v>
      </c>
      <c r="N1148">
        <v>30</v>
      </c>
      <c r="O1148">
        <v>0</v>
      </c>
      <c r="P1148">
        <v>0</v>
      </c>
      <c r="Q1148">
        <v>0</v>
      </c>
      <c r="R1148">
        <v>0</v>
      </c>
      <c r="S1148">
        <v>0</v>
      </c>
      <c r="T1148">
        <v>0</v>
      </c>
      <c r="U1148">
        <v>0</v>
      </c>
      <c r="V1148">
        <v>0</v>
      </c>
      <c r="W1148">
        <v>0</v>
      </c>
      <c r="X1148">
        <v>0</v>
      </c>
      <c r="Z1148">
        <v>0</v>
      </c>
      <c r="AA1148">
        <v>0</v>
      </c>
      <c r="AB1148">
        <v>0</v>
      </c>
      <c r="AC1148">
        <v>0</v>
      </c>
      <c r="AD1148">
        <v>756</v>
      </c>
    </row>
    <row r="1149" spans="1:30" x14ac:dyDescent="0.25">
      <c r="H1149" t="s">
        <v>2436</v>
      </c>
    </row>
    <row r="1150" spans="1:30" x14ac:dyDescent="0.25">
      <c r="A1150">
        <v>572</v>
      </c>
      <c r="B1150">
        <v>4148</v>
      </c>
      <c r="C1150" t="s">
        <v>2437</v>
      </c>
      <c r="D1150" t="s">
        <v>83</v>
      </c>
      <c r="E1150" t="s">
        <v>15</v>
      </c>
      <c r="F1150" t="s">
        <v>2438</v>
      </c>
      <c r="G1150" t="str">
        <f>"00038883"</f>
        <v>00038883</v>
      </c>
      <c r="H1150" t="s">
        <v>1166</v>
      </c>
      <c r="I1150">
        <v>0</v>
      </c>
      <c r="J1150">
        <v>0</v>
      </c>
      <c r="K1150">
        <v>0</v>
      </c>
      <c r="L1150">
        <v>0</v>
      </c>
      <c r="M1150">
        <v>0</v>
      </c>
      <c r="N1150">
        <v>0</v>
      </c>
      <c r="O1150">
        <v>0</v>
      </c>
      <c r="P1150">
        <v>0</v>
      </c>
      <c r="Q1150">
        <v>0</v>
      </c>
      <c r="R1150">
        <v>0</v>
      </c>
      <c r="S1150">
        <v>0</v>
      </c>
      <c r="T1150">
        <v>0</v>
      </c>
      <c r="U1150">
        <v>0</v>
      </c>
      <c r="V1150">
        <v>0</v>
      </c>
      <c r="W1150">
        <v>0</v>
      </c>
      <c r="X1150">
        <v>0</v>
      </c>
      <c r="Z1150">
        <v>0</v>
      </c>
      <c r="AA1150">
        <v>0</v>
      </c>
      <c r="AB1150">
        <v>8</v>
      </c>
      <c r="AC1150">
        <v>136</v>
      </c>
      <c r="AD1150" t="s">
        <v>2439</v>
      </c>
    </row>
    <row r="1151" spans="1:30" x14ac:dyDescent="0.25">
      <c r="H1151" t="s">
        <v>1296</v>
      </c>
    </row>
    <row r="1152" spans="1:30" x14ac:dyDescent="0.25">
      <c r="A1152">
        <v>573</v>
      </c>
      <c r="B1152">
        <v>5381</v>
      </c>
      <c r="C1152" t="s">
        <v>684</v>
      </c>
      <c r="D1152" t="s">
        <v>107</v>
      </c>
      <c r="E1152" t="s">
        <v>32</v>
      </c>
      <c r="F1152" t="s">
        <v>2440</v>
      </c>
      <c r="G1152" t="str">
        <f>"00310369"</f>
        <v>00310369</v>
      </c>
      <c r="H1152" t="s">
        <v>2441</v>
      </c>
      <c r="I1152">
        <v>0</v>
      </c>
      <c r="J1152">
        <v>0</v>
      </c>
      <c r="K1152">
        <v>0</v>
      </c>
      <c r="L1152">
        <v>0</v>
      </c>
      <c r="M1152">
        <v>0</v>
      </c>
      <c r="N1152">
        <v>70</v>
      </c>
      <c r="O1152">
        <v>0</v>
      </c>
      <c r="P1152">
        <v>0</v>
      </c>
      <c r="Q1152">
        <v>0</v>
      </c>
      <c r="R1152">
        <v>0</v>
      </c>
      <c r="S1152">
        <v>0</v>
      </c>
      <c r="T1152">
        <v>0</v>
      </c>
      <c r="U1152">
        <v>0</v>
      </c>
      <c r="V1152">
        <v>5</v>
      </c>
      <c r="W1152">
        <v>35</v>
      </c>
      <c r="X1152">
        <v>0</v>
      </c>
      <c r="Z1152">
        <v>0</v>
      </c>
      <c r="AA1152">
        <v>0</v>
      </c>
      <c r="AB1152">
        <v>0</v>
      </c>
      <c r="AC1152">
        <v>0</v>
      </c>
      <c r="AD1152" t="s">
        <v>2442</v>
      </c>
    </row>
    <row r="1153" spans="1:30" x14ac:dyDescent="0.25">
      <c r="H1153" t="s">
        <v>2443</v>
      </c>
    </row>
    <row r="1154" spans="1:30" x14ac:dyDescent="0.25">
      <c r="A1154">
        <v>574</v>
      </c>
      <c r="B1154">
        <v>1620</v>
      </c>
      <c r="C1154" t="s">
        <v>2444</v>
      </c>
      <c r="D1154" t="s">
        <v>2445</v>
      </c>
      <c r="E1154" t="s">
        <v>38</v>
      </c>
      <c r="F1154" t="s">
        <v>2446</v>
      </c>
      <c r="G1154" t="str">
        <f>"201504004124"</f>
        <v>201504004124</v>
      </c>
      <c r="H1154" t="s">
        <v>2447</v>
      </c>
      <c r="I1154">
        <v>0</v>
      </c>
      <c r="J1154">
        <v>0</v>
      </c>
      <c r="K1154">
        <v>0</v>
      </c>
      <c r="L1154">
        <v>0</v>
      </c>
      <c r="M1154">
        <v>0</v>
      </c>
      <c r="N1154">
        <v>70</v>
      </c>
      <c r="O1154">
        <v>0</v>
      </c>
      <c r="P1154">
        <v>0</v>
      </c>
      <c r="Q1154">
        <v>70</v>
      </c>
      <c r="R1154">
        <v>0</v>
      </c>
      <c r="S1154">
        <v>0</v>
      </c>
      <c r="T1154">
        <v>0</v>
      </c>
      <c r="U1154">
        <v>0</v>
      </c>
      <c r="V1154">
        <v>0</v>
      </c>
      <c r="W1154">
        <v>0</v>
      </c>
      <c r="X1154">
        <v>0</v>
      </c>
      <c r="Z1154">
        <v>0</v>
      </c>
      <c r="AA1154">
        <v>0</v>
      </c>
      <c r="AB1154">
        <v>0</v>
      </c>
      <c r="AC1154">
        <v>0</v>
      </c>
      <c r="AD1154" t="s">
        <v>2448</v>
      </c>
    </row>
    <row r="1155" spans="1:30" x14ac:dyDescent="0.25">
      <c r="H1155" t="s">
        <v>2449</v>
      </c>
    </row>
    <row r="1156" spans="1:30" x14ac:dyDescent="0.25">
      <c r="A1156">
        <v>575</v>
      </c>
      <c r="B1156">
        <v>5850</v>
      </c>
      <c r="C1156" t="s">
        <v>2450</v>
      </c>
      <c r="D1156" t="s">
        <v>2451</v>
      </c>
      <c r="E1156" t="s">
        <v>38</v>
      </c>
      <c r="F1156" t="s">
        <v>2452</v>
      </c>
      <c r="G1156" t="str">
        <f>"201604005288"</f>
        <v>201604005288</v>
      </c>
      <c r="H1156" t="s">
        <v>349</v>
      </c>
      <c r="I1156">
        <v>0</v>
      </c>
      <c r="J1156">
        <v>0</v>
      </c>
      <c r="K1156">
        <v>0</v>
      </c>
      <c r="L1156">
        <v>0</v>
      </c>
      <c r="M1156">
        <v>0</v>
      </c>
      <c r="N1156">
        <v>50</v>
      </c>
      <c r="O1156">
        <v>0</v>
      </c>
      <c r="P1156">
        <v>0</v>
      </c>
      <c r="Q1156">
        <v>0</v>
      </c>
      <c r="R1156">
        <v>0</v>
      </c>
      <c r="S1156">
        <v>0</v>
      </c>
      <c r="T1156">
        <v>0</v>
      </c>
      <c r="U1156">
        <v>0</v>
      </c>
      <c r="V1156">
        <v>0</v>
      </c>
      <c r="W1156">
        <v>0</v>
      </c>
      <c r="X1156">
        <v>0</v>
      </c>
      <c r="Z1156">
        <v>0</v>
      </c>
      <c r="AA1156">
        <v>0</v>
      </c>
      <c r="AB1156">
        <v>0</v>
      </c>
      <c r="AC1156">
        <v>0</v>
      </c>
      <c r="AD1156" t="s">
        <v>2453</v>
      </c>
    </row>
    <row r="1157" spans="1:30" x14ac:dyDescent="0.25">
      <c r="H1157" t="s">
        <v>2454</v>
      </c>
    </row>
    <row r="1158" spans="1:30" x14ac:dyDescent="0.25">
      <c r="A1158">
        <v>576</v>
      </c>
      <c r="B1158">
        <v>6274</v>
      </c>
      <c r="C1158" t="s">
        <v>2455</v>
      </c>
      <c r="D1158" t="s">
        <v>2456</v>
      </c>
      <c r="E1158" t="s">
        <v>32</v>
      </c>
      <c r="F1158" t="s">
        <v>2457</v>
      </c>
      <c r="G1158" t="str">
        <f>"00366686"</f>
        <v>00366686</v>
      </c>
      <c r="H1158" t="s">
        <v>2458</v>
      </c>
      <c r="I1158">
        <v>0</v>
      </c>
      <c r="J1158">
        <v>0</v>
      </c>
      <c r="K1158">
        <v>0</v>
      </c>
      <c r="L1158">
        <v>0</v>
      </c>
      <c r="M1158">
        <v>0</v>
      </c>
      <c r="N1158">
        <v>30</v>
      </c>
      <c r="O1158">
        <v>0</v>
      </c>
      <c r="P1158">
        <v>0</v>
      </c>
      <c r="Q1158">
        <v>0</v>
      </c>
      <c r="R1158">
        <v>0</v>
      </c>
      <c r="S1158">
        <v>0</v>
      </c>
      <c r="T1158">
        <v>0</v>
      </c>
      <c r="U1158">
        <v>0</v>
      </c>
      <c r="V1158">
        <v>8</v>
      </c>
      <c r="W1158">
        <v>56</v>
      </c>
      <c r="X1158">
        <v>0</v>
      </c>
      <c r="Z1158">
        <v>0</v>
      </c>
      <c r="AA1158">
        <v>0</v>
      </c>
      <c r="AB1158">
        <v>0</v>
      </c>
      <c r="AC1158">
        <v>0</v>
      </c>
      <c r="AD1158" t="s">
        <v>2459</v>
      </c>
    </row>
    <row r="1159" spans="1:30" x14ac:dyDescent="0.25">
      <c r="H1159" t="s">
        <v>2460</v>
      </c>
    </row>
    <row r="1160" spans="1:30" x14ac:dyDescent="0.25">
      <c r="A1160">
        <v>577</v>
      </c>
      <c r="B1160">
        <v>3026</v>
      </c>
      <c r="C1160" t="s">
        <v>2461</v>
      </c>
      <c r="D1160" t="s">
        <v>361</v>
      </c>
      <c r="E1160" t="s">
        <v>388</v>
      </c>
      <c r="F1160" t="s">
        <v>2462</v>
      </c>
      <c r="G1160" t="str">
        <f>"00341955"</f>
        <v>00341955</v>
      </c>
      <c r="H1160" t="s">
        <v>1838</v>
      </c>
      <c r="I1160">
        <v>0</v>
      </c>
      <c r="J1160">
        <v>0</v>
      </c>
      <c r="K1160">
        <v>0</v>
      </c>
      <c r="L1160">
        <v>0</v>
      </c>
      <c r="M1160">
        <v>0</v>
      </c>
      <c r="N1160">
        <v>0</v>
      </c>
      <c r="O1160">
        <v>0</v>
      </c>
      <c r="P1160">
        <v>0</v>
      </c>
      <c r="Q1160">
        <v>0</v>
      </c>
      <c r="R1160">
        <v>0</v>
      </c>
      <c r="S1160">
        <v>0</v>
      </c>
      <c r="T1160">
        <v>0</v>
      </c>
      <c r="U1160">
        <v>0</v>
      </c>
      <c r="V1160">
        <v>0</v>
      </c>
      <c r="W1160">
        <v>0</v>
      </c>
      <c r="X1160">
        <v>0</v>
      </c>
      <c r="Z1160">
        <v>0</v>
      </c>
      <c r="AA1160">
        <v>0</v>
      </c>
      <c r="AB1160">
        <v>0</v>
      </c>
      <c r="AC1160">
        <v>0</v>
      </c>
      <c r="AD1160" t="s">
        <v>1838</v>
      </c>
    </row>
    <row r="1161" spans="1:30" x14ac:dyDescent="0.25">
      <c r="H1161" t="s">
        <v>2463</v>
      </c>
    </row>
    <row r="1162" spans="1:30" x14ac:dyDescent="0.25">
      <c r="A1162">
        <v>578</v>
      </c>
      <c r="B1162">
        <v>5915</v>
      </c>
      <c r="C1162" t="s">
        <v>2464</v>
      </c>
      <c r="D1162" t="s">
        <v>15</v>
      </c>
      <c r="E1162" t="s">
        <v>107</v>
      </c>
      <c r="F1162" t="s">
        <v>2465</v>
      </c>
      <c r="G1162" t="str">
        <f>"00359694"</f>
        <v>00359694</v>
      </c>
      <c r="H1162" t="s">
        <v>2056</v>
      </c>
      <c r="I1162">
        <v>0</v>
      </c>
      <c r="J1162">
        <v>0</v>
      </c>
      <c r="K1162">
        <v>0</v>
      </c>
      <c r="L1162">
        <v>0</v>
      </c>
      <c r="M1162">
        <v>0</v>
      </c>
      <c r="N1162">
        <v>30</v>
      </c>
      <c r="O1162">
        <v>0</v>
      </c>
      <c r="P1162">
        <v>0</v>
      </c>
      <c r="Q1162">
        <v>0</v>
      </c>
      <c r="R1162">
        <v>0</v>
      </c>
      <c r="S1162">
        <v>0</v>
      </c>
      <c r="T1162">
        <v>0</v>
      </c>
      <c r="U1162">
        <v>0</v>
      </c>
      <c r="V1162">
        <v>0</v>
      </c>
      <c r="W1162">
        <v>0</v>
      </c>
      <c r="X1162">
        <v>0</v>
      </c>
      <c r="Z1162">
        <v>0</v>
      </c>
      <c r="AA1162">
        <v>0</v>
      </c>
      <c r="AB1162">
        <v>0</v>
      </c>
      <c r="AC1162">
        <v>0</v>
      </c>
      <c r="AD1162" t="s">
        <v>2466</v>
      </c>
    </row>
    <row r="1163" spans="1:30" x14ac:dyDescent="0.25">
      <c r="H1163" t="s">
        <v>2467</v>
      </c>
    </row>
    <row r="1164" spans="1:30" x14ac:dyDescent="0.25">
      <c r="A1164">
        <v>579</v>
      </c>
      <c r="B1164">
        <v>5184</v>
      </c>
      <c r="C1164" t="s">
        <v>2468</v>
      </c>
      <c r="D1164" t="s">
        <v>87</v>
      </c>
      <c r="E1164" t="s">
        <v>32</v>
      </c>
      <c r="F1164" t="s">
        <v>2469</v>
      </c>
      <c r="G1164" t="str">
        <f>"00363594"</f>
        <v>00363594</v>
      </c>
      <c r="H1164" t="s">
        <v>314</v>
      </c>
      <c r="I1164">
        <v>0</v>
      </c>
      <c r="J1164">
        <v>0</v>
      </c>
      <c r="K1164">
        <v>0</v>
      </c>
      <c r="L1164">
        <v>0</v>
      </c>
      <c r="M1164">
        <v>0</v>
      </c>
      <c r="N1164">
        <v>0</v>
      </c>
      <c r="O1164">
        <v>0</v>
      </c>
      <c r="P1164">
        <v>0</v>
      </c>
      <c r="Q1164">
        <v>0</v>
      </c>
      <c r="R1164">
        <v>0</v>
      </c>
      <c r="S1164">
        <v>0</v>
      </c>
      <c r="T1164">
        <v>0</v>
      </c>
      <c r="U1164">
        <v>0</v>
      </c>
      <c r="V1164">
        <v>5</v>
      </c>
      <c r="W1164">
        <v>35</v>
      </c>
      <c r="X1164">
        <v>0</v>
      </c>
      <c r="Z1164">
        <v>0</v>
      </c>
      <c r="AA1164">
        <v>0</v>
      </c>
      <c r="AB1164">
        <v>0</v>
      </c>
      <c r="AC1164">
        <v>0</v>
      </c>
      <c r="AD1164" t="s">
        <v>2470</v>
      </c>
    </row>
    <row r="1165" spans="1:30" x14ac:dyDescent="0.25">
      <c r="H1165" t="s">
        <v>2471</v>
      </c>
    </row>
    <row r="1166" spans="1:30" x14ac:dyDescent="0.25">
      <c r="A1166">
        <v>580</v>
      </c>
      <c r="B1166">
        <v>2678</v>
      </c>
      <c r="C1166" t="s">
        <v>2472</v>
      </c>
      <c r="D1166" t="s">
        <v>2473</v>
      </c>
      <c r="E1166" t="s">
        <v>65</v>
      </c>
      <c r="F1166" t="s">
        <v>2474</v>
      </c>
      <c r="G1166" t="str">
        <f>"00348811"</f>
        <v>00348811</v>
      </c>
      <c r="H1166" t="s">
        <v>1333</v>
      </c>
      <c r="I1166">
        <v>0</v>
      </c>
      <c r="J1166">
        <v>0</v>
      </c>
      <c r="K1166">
        <v>0</v>
      </c>
      <c r="L1166">
        <v>0</v>
      </c>
      <c r="M1166">
        <v>0</v>
      </c>
      <c r="N1166">
        <v>30</v>
      </c>
      <c r="O1166">
        <v>0</v>
      </c>
      <c r="P1166">
        <v>0</v>
      </c>
      <c r="Q1166">
        <v>0</v>
      </c>
      <c r="R1166">
        <v>0</v>
      </c>
      <c r="S1166">
        <v>0</v>
      </c>
      <c r="T1166">
        <v>0</v>
      </c>
      <c r="U1166">
        <v>0</v>
      </c>
      <c r="V1166">
        <v>0</v>
      </c>
      <c r="W1166">
        <v>0</v>
      </c>
      <c r="X1166">
        <v>0</v>
      </c>
      <c r="Z1166">
        <v>0</v>
      </c>
      <c r="AA1166">
        <v>0</v>
      </c>
      <c r="AB1166">
        <v>0</v>
      </c>
      <c r="AC1166">
        <v>0</v>
      </c>
      <c r="AD1166" t="s">
        <v>2475</v>
      </c>
    </row>
    <row r="1167" spans="1:30" x14ac:dyDescent="0.25">
      <c r="H1167" t="s">
        <v>2476</v>
      </c>
    </row>
    <row r="1168" spans="1:30" x14ac:dyDescent="0.25">
      <c r="A1168">
        <v>581</v>
      </c>
      <c r="B1168">
        <v>4533</v>
      </c>
      <c r="C1168" t="s">
        <v>2477</v>
      </c>
      <c r="D1168" t="s">
        <v>15</v>
      </c>
      <c r="E1168" t="s">
        <v>2478</v>
      </c>
      <c r="F1168" t="s">
        <v>2479</v>
      </c>
      <c r="G1168" t="str">
        <f>"00008214"</f>
        <v>00008214</v>
      </c>
      <c r="H1168">
        <v>616</v>
      </c>
      <c r="I1168">
        <v>0</v>
      </c>
      <c r="J1168">
        <v>0</v>
      </c>
      <c r="K1168">
        <v>0</v>
      </c>
      <c r="L1168">
        <v>0</v>
      </c>
      <c r="M1168">
        <v>0</v>
      </c>
      <c r="N1168">
        <v>30</v>
      </c>
      <c r="O1168">
        <v>0</v>
      </c>
      <c r="P1168">
        <v>0</v>
      </c>
      <c r="Q1168">
        <v>0</v>
      </c>
      <c r="R1168">
        <v>0</v>
      </c>
      <c r="S1168">
        <v>0</v>
      </c>
      <c r="T1168">
        <v>0</v>
      </c>
      <c r="U1168">
        <v>0</v>
      </c>
      <c r="V1168">
        <v>14</v>
      </c>
      <c r="W1168">
        <v>98</v>
      </c>
      <c r="X1168">
        <v>0</v>
      </c>
      <c r="Z1168">
        <v>0</v>
      </c>
      <c r="AA1168">
        <v>0</v>
      </c>
      <c r="AB1168">
        <v>0</v>
      </c>
      <c r="AC1168">
        <v>0</v>
      </c>
      <c r="AD1168">
        <v>744</v>
      </c>
    </row>
    <row r="1169" spans="1:30" x14ac:dyDescent="0.25">
      <c r="H1169" t="s">
        <v>2480</v>
      </c>
    </row>
    <row r="1170" spans="1:30" x14ac:dyDescent="0.25">
      <c r="A1170">
        <v>582</v>
      </c>
      <c r="B1170">
        <v>3627</v>
      </c>
      <c r="C1170" t="s">
        <v>2481</v>
      </c>
      <c r="D1170" t="s">
        <v>82</v>
      </c>
      <c r="E1170" t="s">
        <v>107</v>
      </c>
      <c r="F1170" t="s">
        <v>2482</v>
      </c>
      <c r="G1170" t="str">
        <f>"201405001712"</f>
        <v>201405001712</v>
      </c>
      <c r="H1170" t="s">
        <v>591</v>
      </c>
      <c r="I1170">
        <v>0</v>
      </c>
      <c r="J1170">
        <v>0</v>
      </c>
      <c r="K1170">
        <v>0</v>
      </c>
      <c r="L1170">
        <v>0</v>
      </c>
      <c r="M1170">
        <v>0</v>
      </c>
      <c r="N1170">
        <v>30</v>
      </c>
      <c r="O1170">
        <v>0</v>
      </c>
      <c r="P1170">
        <v>0</v>
      </c>
      <c r="Q1170">
        <v>0</v>
      </c>
      <c r="R1170">
        <v>0</v>
      </c>
      <c r="S1170">
        <v>0</v>
      </c>
      <c r="T1170">
        <v>0</v>
      </c>
      <c r="U1170">
        <v>0</v>
      </c>
      <c r="V1170">
        <v>0</v>
      </c>
      <c r="W1170">
        <v>0</v>
      </c>
      <c r="X1170">
        <v>0</v>
      </c>
      <c r="Z1170">
        <v>0</v>
      </c>
      <c r="AA1170">
        <v>0</v>
      </c>
      <c r="AB1170">
        <v>0</v>
      </c>
      <c r="AC1170">
        <v>0</v>
      </c>
      <c r="AD1170" t="s">
        <v>2483</v>
      </c>
    </row>
    <row r="1171" spans="1:30" x14ac:dyDescent="0.25">
      <c r="H1171" t="s">
        <v>2484</v>
      </c>
    </row>
    <row r="1172" spans="1:30" x14ac:dyDescent="0.25">
      <c r="A1172">
        <v>583</v>
      </c>
      <c r="B1172">
        <v>5424</v>
      </c>
      <c r="C1172" t="s">
        <v>2485</v>
      </c>
      <c r="D1172" t="s">
        <v>15</v>
      </c>
      <c r="E1172" t="s">
        <v>107</v>
      </c>
      <c r="F1172" t="s">
        <v>2486</v>
      </c>
      <c r="G1172" t="str">
        <f>"00335106"</f>
        <v>00335106</v>
      </c>
      <c r="H1172" t="s">
        <v>1259</v>
      </c>
      <c r="I1172">
        <v>0</v>
      </c>
      <c r="J1172">
        <v>0</v>
      </c>
      <c r="K1172">
        <v>0</v>
      </c>
      <c r="L1172">
        <v>0</v>
      </c>
      <c r="M1172">
        <v>0</v>
      </c>
      <c r="N1172">
        <v>30</v>
      </c>
      <c r="O1172">
        <v>0</v>
      </c>
      <c r="P1172">
        <v>0</v>
      </c>
      <c r="Q1172">
        <v>0</v>
      </c>
      <c r="R1172">
        <v>0</v>
      </c>
      <c r="S1172">
        <v>0</v>
      </c>
      <c r="T1172">
        <v>0</v>
      </c>
      <c r="U1172">
        <v>0</v>
      </c>
      <c r="V1172">
        <v>0</v>
      </c>
      <c r="W1172">
        <v>0</v>
      </c>
      <c r="X1172">
        <v>0</v>
      </c>
      <c r="Z1172">
        <v>2</v>
      </c>
      <c r="AA1172">
        <v>0</v>
      </c>
      <c r="AB1172">
        <v>0</v>
      </c>
      <c r="AC1172">
        <v>0</v>
      </c>
      <c r="AD1172" t="s">
        <v>2487</v>
      </c>
    </row>
    <row r="1173" spans="1:30" x14ac:dyDescent="0.25">
      <c r="H1173" t="s">
        <v>2488</v>
      </c>
    </row>
    <row r="1174" spans="1:30" x14ac:dyDescent="0.25">
      <c r="A1174">
        <v>584</v>
      </c>
      <c r="B1174">
        <v>4241</v>
      </c>
      <c r="C1174" t="s">
        <v>2489</v>
      </c>
      <c r="D1174" t="s">
        <v>38</v>
      </c>
      <c r="E1174" t="s">
        <v>83</v>
      </c>
      <c r="F1174" t="s">
        <v>2490</v>
      </c>
      <c r="G1174" t="str">
        <f>"201409004025"</f>
        <v>201409004025</v>
      </c>
      <c r="H1174" t="s">
        <v>1259</v>
      </c>
      <c r="I1174">
        <v>0</v>
      </c>
      <c r="J1174">
        <v>0</v>
      </c>
      <c r="K1174">
        <v>0</v>
      </c>
      <c r="L1174">
        <v>0</v>
      </c>
      <c r="M1174">
        <v>0</v>
      </c>
      <c r="N1174">
        <v>30</v>
      </c>
      <c r="O1174">
        <v>0</v>
      </c>
      <c r="P1174">
        <v>0</v>
      </c>
      <c r="Q1174">
        <v>0</v>
      </c>
      <c r="R1174">
        <v>0</v>
      </c>
      <c r="S1174">
        <v>0</v>
      </c>
      <c r="T1174">
        <v>0</v>
      </c>
      <c r="U1174">
        <v>0</v>
      </c>
      <c r="V1174">
        <v>0</v>
      </c>
      <c r="W1174">
        <v>0</v>
      </c>
      <c r="X1174">
        <v>0</v>
      </c>
      <c r="Z1174">
        <v>0</v>
      </c>
      <c r="AA1174">
        <v>0</v>
      </c>
      <c r="AB1174">
        <v>0</v>
      </c>
      <c r="AC1174">
        <v>0</v>
      </c>
      <c r="AD1174" t="s">
        <v>2487</v>
      </c>
    </row>
    <row r="1175" spans="1:30" x14ac:dyDescent="0.25">
      <c r="H1175" t="s">
        <v>1287</v>
      </c>
    </row>
    <row r="1176" spans="1:30" x14ac:dyDescent="0.25">
      <c r="A1176">
        <v>585</v>
      </c>
      <c r="B1176">
        <v>2580</v>
      </c>
      <c r="C1176" t="s">
        <v>2491</v>
      </c>
      <c r="D1176" t="s">
        <v>2492</v>
      </c>
      <c r="E1176" t="s">
        <v>2242</v>
      </c>
      <c r="F1176" t="s">
        <v>2493</v>
      </c>
      <c r="G1176" t="str">
        <f>"00331272"</f>
        <v>00331272</v>
      </c>
      <c r="H1176" t="s">
        <v>1259</v>
      </c>
      <c r="I1176">
        <v>0</v>
      </c>
      <c r="J1176">
        <v>0</v>
      </c>
      <c r="K1176">
        <v>0</v>
      </c>
      <c r="L1176">
        <v>0</v>
      </c>
      <c r="M1176">
        <v>0</v>
      </c>
      <c r="N1176">
        <v>30</v>
      </c>
      <c r="O1176">
        <v>0</v>
      </c>
      <c r="P1176">
        <v>0</v>
      </c>
      <c r="Q1176">
        <v>0</v>
      </c>
      <c r="R1176">
        <v>0</v>
      </c>
      <c r="S1176">
        <v>0</v>
      </c>
      <c r="T1176">
        <v>0</v>
      </c>
      <c r="U1176">
        <v>0</v>
      </c>
      <c r="V1176">
        <v>0</v>
      </c>
      <c r="W1176">
        <v>0</v>
      </c>
      <c r="X1176">
        <v>0</v>
      </c>
      <c r="Z1176">
        <v>2</v>
      </c>
      <c r="AA1176">
        <v>0</v>
      </c>
      <c r="AB1176">
        <v>0</v>
      </c>
      <c r="AC1176">
        <v>0</v>
      </c>
      <c r="AD1176" t="s">
        <v>2487</v>
      </c>
    </row>
    <row r="1177" spans="1:30" x14ac:dyDescent="0.25">
      <c r="H1177" t="s">
        <v>1230</v>
      </c>
    </row>
    <row r="1178" spans="1:30" x14ac:dyDescent="0.25">
      <c r="A1178">
        <v>586</v>
      </c>
      <c r="B1178">
        <v>5896</v>
      </c>
      <c r="C1178" t="s">
        <v>2494</v>
      </c>
      <c r="D1178" t="s">
        <v>2133</v>
      </c>
      <c r="E1178" t="s">
        <v>160</v>
      </c>
      <c r="F1178" t="s">
        <v>2495</v>
      </c>
      <c r="G1178" t="str">
        <f>"00293987"</f>
        <v>00293987</v>
      </c>
      <c r="H1178" t="s">
        <v>911</v>
      </c>
      <c r="I1178">
        <v>0</v>
      </c>
      <c r="J1178">
        <v>0</v>
      </c>
      <c r="K1178">
        <v>0</v>
      </c>
      <c r="L1178">
        <v>0</v>
      </c>
      <c r="M1178">
        <v>0</v>
      </c>
      <c r="N1178">
        <v>30</v>
      </c>
      <c r="O1178">
        <v>0</v>
      </c>
      <c r="P1178">
        <v>0</v>
      </c>
      <c r="Q1178">
        <v>0</v>
      </c>
      <c r="R1178">
        <v>0</v>
      </c>
      <c r="S1178">
        <v>0</v>
      </c>
      <c r="T1178">
        <v>0</v>
      </c>
      <c r="U1178">
        <v>0</v>
      </c>
      <c r="V1178">
        <v>0</v>
      </c>
      <c r="W1178">
        <v>0</v>
      </c>
      <c r="X1178">
        <v>0</v>
      </c>
      <c r="Z1178">
        <v>0</v>
      </c>
      <c r="AA1178">
        <v>0</v>
      </c>
      <c r="AB1178">
        <v>0</v>
      </c>
      <c r="AC1178">
        <v>0</v>
      </c>
      <c r="AD1178" t="s">
        <v>2496</v>
      </c>
    </row>
    <row r="1179" spans="1:30" x14ac:dyDescent="0.25">
      <c r="H1179" t="s">
        <v>2497</v>
      </c>
    </row>
    <row r="1180" spans="1:30" x14ac:dyDescent="0.25">
      <c r="A1180">
        <v>587</v>
      </c>
      <c r="B1180">
        <v>262</v>
      </c>
      <c r="C1180" t="s">
        <v>2498</v>
      </c>
      <c r="D1180" t="s">
        <v>132</v>
      </c>
      <c r="E1180" t="s">
        <v>14</v>
      </c>
      <c r="F1180" t="s">
        <v>2499</v>
      </c>
      <c r="G1180" t="str">
        <f>"00154034"</f>
        <v>00154034</v>
      </c>
      <c r="H1180" t="s">
        <v>773</v>
      </c>
      <c r="I1180">
        <v>0</v>
      </c>
      <c r="J1180">
        <v>0</v>
      </c>
      <c r="K1180">
        <v>0</v>
      </c>
      <c r="L1180">
        <v>0</v>
      </c>
      <c r="M1180">
        <v>0</v>
      </c>
      <c r="N1180">
        <v>30</v>
      </c>
      <c r="O1180">
        <v>0</v>
      </c>
      <c r="P1180">
        <v>0</v>
      </c>
      <c r="Q1180">
        <v>0</v>
      </c>
      <c r="R1180">
        <v>0</v>
      </c>
      <c r="S1180">
        <v>0</v>
      </c>
      <c r="T1180">
        <v>0</v>
      </c>
      <c r="U1180">
        <v>0</v>
      </c>
      <c r="V1180">
        <v>0</v>
      </c>
      <c r="W1180">
        <v>0</v>
      </c>
      <c r="X1180">
        <v>0</v>
      </c>
      <c r="Z1180">
        <v>0</v>
      </c>
      <c r="AA1180">
        <v>0</v>
      </c>
      <c r="AB1180">
        <v>0</v>
      </c>
      <c r="AC1180">
        <v>0</v>
      </c>
      <c r="AD1180" t="s">
        <v>2500</v>
      </c>
    </row>
    <row r="1181" spans="1:30" x14ac:dyDescent="0.25">
      <c r="H1181" t="s">
        <v>2501</v>
      </c>
    </row>
    <row r="1182" spans="1:30" x14ac:dyDescent="0.25">
      <c r="A1182">
        <v>588</v>
      </c>
      <c r="B1182">
        <v>5193</v>
      </c>
      <c r="C1182" t="s">
        <v>2502</v>
      </c>
      <c r="D1182" t="s">
        <v>83</v>
      </c>
      <c r="E1182" t="s">
        <v>15</v>
      </c>
      <c r="F1182" t="s">
        <v>2503</v>
      </c>
      <c r="G1182" t="str">
        <f>"00217492"</f>
        <v>00217492</v>
      </c>
      <c r="H1182">
        <v>682</v>
      </c>
      <c r="I1182">
        <v>0</v>
      </c>
      <c r="J1182">
        <v>0</v>
      </c>
      <c r="K1182">
        <v>0</v>
      </c>
      <c r="L1182">
        <v>0</v>
      </c>
      <c r="M1182">
        <v>0</v>
      </c>
      <c r="N1182">
        <v>0</v>
      </c>
      <c r="O1182">
        <v>0</v>
      </c>
      <c r="P1182">
        <v>0</v>
      </c>
      <c r="Q1182">
        <v>0</v>
      </c>
      <c r="R1182">
        <v>0</v>
      </c>
      <c r="S1182">
        <v>0</v>
      </c>
      <c r="T1182">
        <v>0</v>
      </c>
      <c r="U1182">
        <v>0</v>
      </c>
      <c r="V1182">
        <v>8</v>
      </c>
      <c r="W1182">
        <v>56</v>
      </c>
      <c r="X1182">
        <v>0</v>
      </c>
      <c r="Z1182">
        <v>0</v>
      </c>
      <c r="AA1182">
        <v>0</v>
      </c>
      <c r="AB1182">
        <v>0</v>
      </c>
      <c r="AC1182">
        <v>0</v>
      </c>
      <c r="AD1182">
        <v>738</v>
      </c>
    </row>
    <row r="1183" spans="1:30" x14ac:dyDescent="0.25">
      <c r="H1183" t="s">
        <v>1936</v>
      </c>
    </row>
    <row r="1184" spans="1:30" x14ac:dyDescent="0.25">
      <c r="A1184">
        <v>589</v>
      </c>
      <c r="B1184">
        <v>4248</v>
      </c>
      <c r="C1184" t="s">
        <v>2504</v>
      </c>
      <c r="D1184" t="s">
        <v>1145</v>
      </c>
      <c r="E1184" t="s">
        <v>14</v>
      </c>
      <c r="F1184" t="s">
        <v>2505</v>
      </c>
      <c r="G1184" t="str">
        <f>"00087508"</f>
        <v>00087508</v>
      </c>
      <c r="H1184">
        <v>638</v>
      </c>
      <c r="I1184">
        <v>0</v>
      </c>
      <c r="J1184">
        <v>0</v>
      </c>
      <c r="K1184">
        <v>0</v>
      </c>
      <c r="L1184">
        <v>0</v>
      </c>
      <c r="M1184">
        <v>0</v>
      </c>
      <c r="N1184">
        <v>70</v>
      </c>
      <c r="O1184">
        <v>0</v>
      </c>
      <c r="P1184">
        <v>30</v>
      </c>
      <c r="Q1184">
        <v>0</v>
      </c>
      <c r="R1184">
        <v>0</v>
      </c>
      <c r="S1184">
        <v>0</v>
      </c>
      <c r="T1184">
        <v>0</v>
      </c>
      <c r="U1184">
        <v>0</v>
      </c>
      <c r="V1184">
        <v>0</v>
      </c>
      <c r="W1184">
        <v>0</v>
      </c>
      <c r="X1184">
        <v>0</v>
      </c>
      <c r="Z1184">
        <v>0</v>
      </c>
      <c r="AA1184">
        <v>0</v>
      </c>
      <c r="AB1184">
        <v>0</v>
      </c>
      <c r="AC1184">
        <v>0</v>
      </c>
      <c r="AD1184">
        <v>738</v>
      </c>
    </row>
    <row r="1185" spans="1:30" x14ac:dyDescent="0.25">
      <c r="H1185" t="s">
        <v>329</v>
      </c>
    </row>
    <row r="1186" spans="1:30" x14ac:dyDescent="0.25">
      <c r="A1186">
        <v>590</v>
      </c>
      <c r="B1186">
        <v>5683</v>
      </c>
      <c r="C1186" t="s">
        <v>2506</v>
      </c>
      <c r="D1186" t="s">
        <v>2507</v>
      </c>
      <c r="E1186" t="s">
        <v>83</v>
      </c>
      <c r="F1186" t="s">
        <v>2508</v>
      </c>
      <c r="G1186" t="str">
        <f>"00186621"</f>
        <v>00186621</v>
      </c>
      <c r="H1186" t="s">
        <v>1275</v>
      </c>
      <c r="I1186">
        <v>0</v>
      </c>
      <c r="J1186">
        <v>0</v>
      </c>
      <c r="K1186">
        <v>0</v>
      </c>
      <c r="L1186">
        <v>0</v>
      </c>
      <c r="M1186">
        <v>0</v>
      </c>
      <c r="N1186">
        <v>50</v>
      </c>
      <c r="O1186">
        <v>0</v>
      </c>
      <c r="P1186">
        <v>0</v>
      </c>
      <c r="Q1186">
        <v>0</v>
      </c>
      <c r="R1186">
        <v>0</v>
      </c>
      <c r="S1186">
        <v>0</v>
      </c>
      <c r="T1186">
        <v>0</v>
      </c>
      <c r="U1186">
        <v>0</v>
      </c>
      <c r="V1186">
        <v>0</v>
      </c>
      <c r="W1186">
        <v>0</v>
      </c>
      <c r="X1186">
        <v>0</v>
      </c>
      <c r="Z1186">
        <v>2</v>
      </c>
      <c r="AA1186">
        <v>0</v>
      </c>
      <c r="AB1186">
        <v>0</v>
      </c>
      <c r="AC1186">
        <v>0</v>
      </c>
      <c r="AD1186" t="s">
        <v>2509</v>
      </c>
    </row>
    <row r="1187" spans="1:30" x14ac:dyDescent="0.25">
      <c r="H1187" t="s">
        <v>329</v>
      </c>
    </row>
    <row r="1188" spans="1:30" x14ac:dyDescent="0.25">
      <c r="A1188">
        <v>591</v>
      </c>
      <c r="B1188">
        <v>4285</v>
      </c>
      <c r="C1188" t="s">
        <v>2510</v>
      </c>
      <c r="D1188" t="s">
        <v>2511</v>
      </c>
      <c r="E1188" t="s">
        <v>1753</v>
      </c>
      <c r="F1188" t="s">
        <v>2512</v>
      </c>
      <c r="G1188" t="str">
        <f>"00343472"</f>
        <v>00343472</v>
      </c>
      <c r="H1188" t="s">
        <v>1275</v>
      </c>
      <c r="I1188">
        <v>0</v>
      </c>
      <c r="J1188">
        <v>0</v>
      </c>
      <c r="K1188">
        <v>0</v>
      </c>
      <c r="L1188">
        <v>0</v>
      </c>
      <c r="M1188">
        <v>0</v>
      </c>
      <c r="N1188">
        <v>50</v>
      </c>
      <c r="O1188">
        <v>0</v>
      </c>
      <c r="P1188">
        <v>0</v>
      </c>
      <c r="Q1188">
        <v>0</v>
      </c>
      <c r="R1188">
        <v>0</v>
      </c>
      <c r="S1188">
        <v>0</v>
      </c>
      <c r="T1188">
        <v>0</v>
      </c>
      <c r="U1188">
        <v>0</v>
      </c>
      <c r="V1188">
        <v>0</v>
      </c>
      <c r="W1188">
        <v>0</v>
      </c>
      <c r="X1188">
        <v>0</v>
      </c>
      <c r="Z1188">
        <v>1</v>
      </c>
      <c r="AA1188">
        <v>0</v>
      </c>
      <c r="AB1188">
        <v>0</v>
      </c>
      <c r="AC1188">
        <v>0</v>
      </c>
      <c r="AD1188" t="s">
        <v>2509</v>
      </c>
    </row>
    <row r="1189" spans="1:30" x14ac:dyDescent="0.25">
      <c r="H1189" t="s">
        <v>2513</v>
      </c>
    </row>
    <row r="1190" spans="1:30" x14ac:dyDescent="0.25">
      <c r="A1190">
        <v>592</v>
      </c>
      <c r="B1190">
        <v>5391</v>
      </c>
      <c r="C1190" t="s">
        <v>2514</v>
      </c>
      <c r="D1190" t="s">
        <v>38</v>
      </c>
      <c r="E1190" t="s">
        <v>83</v>
      </c>
      <c r="F1190" t="s">
        <v>2515</v>
      </c>
      <c r="G1190" t="str">
        <f>"00138517"</f>
        <v>00138517</v>
      </c>
      <c r="H1190">
        <v>660</v>
      </c>
      <c r="I1190">
        <v>0</v>
      </c>
      <c r="J1190">
        <v>0</v>
      </c>
      <c r="K1190">
        <v>0</v>
      </c>
      <c r="L1190">
        <v>0</v>
      </c>
      <c r="M1190">
        <v>0</v>
      </c>
      <c r="N1190">
        <v>30</v>
      </c>
      <c r="O1190">
        <v>0</v>
      </c>
      <c r="P1190">
        <v>30</v>
      </c>
      <c r="Q1190">
        <v>0</v>
      </c>
      <c r="R1190">
        <v>0</v>
      </c>
      <c r="S1190">
        <v>0</v>
      </c>
      <c r="T1190">
        <v>0</v>
      </c>
      <c r="U1190">
        <v>0</v>
      </c>
      <c r="V1190">
        <v>0</v>
      </c>
      <c r="W1190">
        <v>0</v>
      </c>
      <c r="X1190">
        <v>0</v>
      </c>
      <c r="Z1190">
        <v>0</v>
      </c>
      <c r="AA1190">
        <v>0</v>
      </c>
      <c r="AB1190">
        <v>1</v>
      </c>
      <c r="AC1190">
        <v>17</v>
      </c>
      <c r="AD1190">
        <v>737</v>
      </c>
    </row>
    <row r="1191" spans="1:30" x14ac:dyDescent="0.25">
      <c r="H1191" t="s">
        <v>2516</v>
      </c>
    </row>
    <row r="1192" spans="1:30" x14ac:dyDescent="0.25">
      <c r="A1192">
        <v>593</v>
      </c>
      <c r="B1192">
        <v>4326</v>
      </c>
      <c r="C1192" t="s">
        <v>2517</v>
      </c>
      <c r="D1192" t="s">
        <v>87</v>
      </c>
      <c r="E1192" t="s">
        <v>32</v>
      </c>
      <c r="F1192" t="s">
        <v>2518</v>
      </c>
      <c r="G1192" t="str">
        <f>"00345078"</f>
        <v>00345078</v>
      </c>
      <c r="H1192" t="s">
        <v>1483</v>
      </c>
      <c r="I1192">
        <v>0</v>
      </c>
      <c r="J1192">
        <v>0</v>
      </c>
      <c r="K1192">
        <v>0</v>
      </c>
      <c r="L1192">
        <v>0</v>
      </c>
      <c r="M1192">
        <v>0</v>
      </c>
      <c r="N1192">
        <v>0</v>
      </c>
      <c r="O1192">
        <v>0</v>
      </c>
      <c r="P1192">
        <v>0</v>
      </c>
      <c r="Q1192">
        <v>0</v>
      </c>
      <c r="R1192">
        <v>0</v>
      </c>
      <c r="S1192">
        <v>0</v>
      </c>
      <c r="T1192">
        <v>0</v>
      </c>
      <c r="U1192">
        <v>0</v>
      </c>
      <c r="V1192">
        <v>0</v>
      </c>
      <c r="W1192">
        <v>0</v>
      </c>
      <c r="X1192">
        <v>0</v>
      </c>
      <c r="Z1192">
        <v>0</v>
      </c>
      <c r="AA1192">
        <v>0</v>
      </c>
      <c r="AB1192">
        <v>0</v>
      </c>
      <c r="AC1192">
        <v>0</v>
      </c>
      <c r="AD1192" t="s">
        <v>1483</v>
      </c>
    </row>
    <row r="1193" spans="1:30" x14ac:dyDescent="0.25">
      <c r="H1193" t="s">
        <v>2519</v>
      </c>
    </row>
    <row r="1194" spans="1:30" x14ac:dyDescent="0.25">
      <c r="A1194">
        <v>594</v>
      </c>
      <c r="B1194">
        <v>2515</v>
      </c>
      <c r="C1194" t="s">
        <v>2520</v>
      </c>
      <c r="D1194" t="s">
        <v>126</v>
      </c>
      <c r="E1194" t="s">
        <v>107</v>
      </c>
      <c r="F1194" t="s">
        <v>2521</v>
      </c>
      <c r="G1194" t="str">
        <f>"00008628"</f>
        <v>00008628</v>
      </c>
      <c r="H1194" t="s">
        <v>575</v>
      </c>
      <c r="I1194">
        <v>0</v>
      </c>
      <c r="J1194">
        <v>0</v>
      </c>
      <c r="K1194">
        <v>0</v>
      </c>
      <c r="L1194">
        <v>0</v>
      </c>
      <c r="M1194">
        <v>0</v>
      </c>
      <c r="N1194">
        <v>30</v>
      </c>
      <c r="O1194">
        <v>0</v>
      </c>
      <c r="P1194">
        <v>0</v>
      </c>
      <c r="Q1194">
        <v>0</v>
      </c>
      <c r="R1194">
        <v>0</v>
      </c>
      <c r="S1194">
        <v>0</v>
      </c>
      <c r="T1194">
        <v>0</v>
      </c>
      <c r="U1194">
        <v>0</v>
      </c>
      <c r="V1194">
        <v>0</v>
      </c>
      <c r="W1194">
        <v>0</v>
      </c>
      <c r="X1194">
        <v>0</v>
      </c>
      <c r="Z1194">
        <v>0</v>
      </c>
      <c r="AA1194">
        <v>0</v>
      </c>
      <c r="AB1194">
        <v>0</v>
      </c>
      <c r="AC1194">
        <v>0</v>
      </c>
      <c r="AD1194" t="s">
        <v>2522</v>
      </c>
    </row>
    <row r="1195" spans="1:30" x14ac:dyDescent="0.25">
      <c r="H1195" t="s">
        <v>2523</v>
      </c>
    </row>
    <row r="1196" spans="1:30" x14ac:dyDescent="0.25">
      <c r="A1196">
        <v>595</v>
      </c>
      <c r="B1196">
        <v>2897</v>
      </c>
      <c r="C1196" t="s">
        <v>2524</v>
      </c>
      <c r="D1196" t="s">
        <v>15</v>
      </c>
      <c r="E1196" t="s">
        <v>45</v>
      </c>
      <c r="F1196" t="s">
        <v>2525</v>
      </c>
      <c r="G1196" t="str">
        <f>"00274173"</f>
        <v>00274173</v>
      </c>
      <c r="H1196" t="s">
        <v>575</v>
      </c>
      <c r="I1196">
        <v>0</v>
      </c>
      <c r="J1196">
        <v>0</v>
      </c>
      <c r="K1196">
        <v>0</v>
      </c>
      <c r="L1196">
        <v>0</v>
      </c>
      <c r="M1196">
        <v>0</v>
      </c>
      <c r="N1196">
        <v>30</v>
      </c>
      <c r="O1196">
        <v>0</v>
      </c>
      <c r="P1196">
        <v>0</v>
      </c>
      <c r="Q1196">
        <v>0</v>
      </c>
      <c r="R1196">
        <v>0</v>
      </c>
      <c r="S1196">
        <v>0</v>
      </c>
      <c r="T1196">
        <v>0</v>
      </c>
      <c r="U1196">
        <v>0</v>
      </c>
      <c r="V1196">
        <v>0</v>
      </c>
      <c r="W1196">
        <v>0</v>
      </c>
      <c r="X1196">
        <v>0</v>
      </c>
      <c r="Z1196">
        <v>2</v>
      </c>
      <c r="AA1196">
        <v>0</v>
      </c>
      <c r="AB1196">
        <v>0</v>
      </c>
      <c r="AC1196">
        <v>0</v>
      </c>
      <c r="AD1196" t="s">
        <v>2522</v>
      </c>
    </row>
    <row r="1197" spans="1:30" x14ac:dyDescent="0.25">
      <c r="H1197" t="s">
        <v>2526</v>
      </c>
    </row>
    <row r="1198" spans="1:30" x14ac:dyDescent="0.25">
      <c r="A1198">
        <v>596</v>
      </c>
      <c r="B1198">
        <v>4601</v>
      </c>
      <c r="C1198" t="s">
        <v>2527</v>
      </c>
      <c r="D1198" t="s">
        <v>14</v>
      </c>
      <c r="E1198" t="s">
        <v>14</v>
      </c>
      <c r="F1198" t="s">
        <v>2528</v>
      </c>
      <c r="G1198" t="str">
        <f>"00339122"</f>
        <v>00339122</v>
      </c>
      <c r="H1198" t="s">
        <v>128</v>
      </c>
      <c r="I1198">
        <v>0</v>
      </c>
      <c r="J1198">
        <v>0</v>
      </c>
      <c r="K1198">
        <v>0</v>
      </c>
      <c r="L1198">
        <v>0</v>
      </c>
      <c r="M1198">
        <v>0</v>
      </c>
      <c r="N1198">
        <v>0</v>
      </c>
      <c r="O1198">
        <v>0</v>
      </c>
      <c r="P1198">
        <v>0</v>
      </c>
      <c r="Q1198">
        <v>0</v>
      </c>
      <c r="R1198">
        <v>0</v>
      </c>
      <c r="S1198">
        <v>0</v>
      </c>
      <c r="T1198">
        <v>0</v>
      </c>
      <c r="U1198">
        <v>0</v>
      </c>
      <c r="V1198">
        <v>0</v>
      </c>
      <c r="W1198">
        <v>0</v>
      </c>
      <c r="X1198">
        <v>0</v>
      </c>
      <c r="Z1198">
        <v>0</v>
      </c>
      <c r="AA1198">
        <v>0</v>
      </c>
      <c r="AB1198">
        <v>0</v>
      </c>
      <c r="AC1198">
        <v>0</v>
      </c>
      <c r="AD1198" t="s">
        <v>128</v>
      </c>
    </row>
    <row r="1199" spans="1:30" x14ac:dyDescent="0.25">
      <c r="H1199" t="s">
        <v>2529</v>
      </c>
    </row>
    <row r="1200" spans="1:30" x14ac:dyDescent="0.25">
      <c r="A1200">
        <v>597</v>
      </c>
      <c r="B1200">
        <v>4357</v>
      </c>
      <c r="C1200" t="s">
        <v>2530</v>
      </c>
      <c r="D1200" t="s">
        <v>1451</v>
      </c>
      <c r="E1200" t="s">
        <v>327</v>
      </c>
      <c r="F1200" t="s">
        <v>2531</v>
      </c>
      <c r="G1200" t="str">
        <f>"201406007084"</f>
        <v>201406007084</v>
      </c>
      <c r="H1200" t="s">
        <v>805</v>
      </c>
      <c r="I1200">
        <v>0</v>
      </c>
      <c r="J1200">
        <v>0</v>
      </c>
      <c r="K1200">
        <v>0</v>
      </c>
      <c r="L1200">
        <v>0</v>
      </c>
      <c r="M1200">
        <v>0</v>
      </c>
      <c r="N1200">
        <v>50</v>
      </c>
      <c r="O1200">
        <v>0</v>
      </c>
      <c r="P1200">
        <v>0</v>
      </c>
      <c r="Q1200">
        <v>0</v>
      </c>
      <c r="R1200">
        <v>0</v>
      </c>
      <c r="S1200">
        <v>0</v>
      </c>
      <c r="T1200">
        <v>0</v>
      </c>
      <c r="U1200">
        <v>0</v>
      </c>
      <c r="V1200">
        <v>0</v>
      </c>
      <c r="W1200">
        <v>0</v>
      </c>
      <c r="X1200">
        <v>0</v>
      </c>
      <c r="Z1200">
        <v>0</v>
      </c>
      <c r="AA1200">
        <v>0</v>
      </c>
      <c r="AB1200">
        <v>0</v>
      </c>
      <c r="AC1200">
        <v>0</v>
      </c>
      <c r="AD1200" t="s">
        <v>2532</v>
      </c>
    </row>
    <row r="1201" spans="1:30" x14ac:dyDescent="0.25">
      <c r="H1201" t="s">
        <v>2533</v>
      </c>
    </row>
    <row r="1202" spans="1:30" x14ac:dyDescent="0.25">
      <c r="A1202">
        <v>598</v>
      </c>
      <c r="B1202">
        <v>447</v>
      </c>
      <c r="C1202" t="s">
        <v>1609</v>
      </c>
      <c r="D1202" t="s">
        <v>1391</v>
      </c>
      <c r="E1202" t="s">
        <v>15</v>
      </c>
      <c r="F1202" t="s">
        <v>2534</v>
      </c>
      <c r="G1202" t="str">
        <f>"00279573"</f>
        <v>00279573</v>
      </c>
      <c r="H1202" t="s">
        <v>349</v>
      </c>
      <c r="I1202">
        <v>0</v>
      </c>
      <c r="J1202">
        <v>0</v>
      </c>
      <c r="K1202">
        <v>0</v>
      </c>
      <c r="L1202">
        <v>0</v>
      </c>
      <c r="M1202">
        <v>0</v>
      </c>
      <c r="N1202">
        <v>30</v>
      </c>
      <c r="O1202">
        <v>0</v>
      </c>
      <c r="P1202">
        <v>0</v>
      </c>
      <c r="Q1202">
        <v>0</v>
      </c>
      <c r="R1202">
        <v>0</v>
      </c>
      <c r="S1202">
        <v>0</v>
      </c>
      <c r="T1202">
        <v>0</v>
      </c>
      <c r="U1202">
        <v>0</v>
      </c>
      <c r="V1202">
        <v>0</v>
      </c>
      <c r="W1202">
        <v>0</v>
      </c>
      <c r="X1202">
        <v>0</v>
      </c>
      <c r="Z1202">
        <v>0</v>
      </c>
      <c r="AA1202">
        <v>0</v>
      </c>
      <c r="AB1202">
        <v>0</v>
      </c>
      <c r="AC1202">
        <v>0</v>
      </c>
      <c r="AD1202" t="s">
        <v>2535</v>
      </c>
    </row>
    <row r="1203" spans="1:30" x14ac:dyDescent="0.25">
      <c r="H1203" t="s">
        <v>2536</v>
      </c>
    </row>
    <row r="1204" spans="1:30" x14ac:dyDescent="0.25">
      <c r="A1204">
        <v>599</v>
      </c>
      <c r="B1204">
        <v>2865</v>
      </c>
      <c r="C1204" t="s">
        <v>391</v>
      </c>
      <c r="D1204" t="s">
        <v>2198</v>
      </c>
      <c r="E1204" t="s">
        <v>2537</v>
      </c>
      <c r="F1204" t="s">
        <v>2538</v>
      </c>
      <c r="G1204" t="str">
        <f>"00201918"</f>
        <v>00201918</v>
      </c>
      <c r="H1204" t="s">
        <v>877</v>
      </c>
      <c r="I1204">
        <v>0</v>
      </c>
      <c r="J1204">
        <v>0</v>
      </c>
      <c r="K1204">
        <v>0</v>
      </c>
      <c r="L1204">
        <v>0</v>
      </c>
      <c r="M1204">
        <v>0</v>
      </c>
      <c r="N1204">
        <v>30</v>
      </c>
      <c r="O1204">
        <v>0</v>
      </c>
      <c r="P1204">
        <v>0</v>
      </c>
      <c r="Q1204">
        <v>0</v>
      </c>
      <c r="R1204">
        <v>0</v>
      </c>
      <c r="S1204">
        <v>0</v>
      </c>
      <c r="T1204">
        <v>0</v>
      </c>
      <c r="U1204">
        <v>0</v>
      </c>
      <c r="V1204">
        <v>0</v>
      </c>
      <c r="W1204">
        <v>0</v>
      </c>
      <c r="X1204">
        <v>0</v>
      </c>
      <c r="Z1204">
        <v>2</v>
      </c>
      <c r="AA1204">
        <v>0</v>
      </c>
      <c r="AB1204">
        <v>0</v>
      </c>
      <c r="AC1204">
        <v>0</v>
      </c>
      <c r="AD1204" t="s">
        <v>2539</v>
      </c>
    </row>
    <row r="1205" spans="1:30" x14ac:dyDescent="0.25">
      <c r="H1205" t="s">
        <v>2540</v>
      </c>
    </row>
    <row r="1206" spans="1:30" x14ac:dyDescent="0.25">
      <c r="A1206">
        <v>600</v>
      </c>
      <c r="B1206">
        <v>2282</v>
      </c>
      <c r="C1206" t="s">
        <v>1577</v>
      </c>
      <c r="D1206" t="s">
        <v>178</v>
      </c>
      <c r="E1206" t="s">
        <v>50</v>
      </c>
      <c r="F1206" t="s">
        <v>2541</v>
      </c>
      <c r="G1206" t="str">
        <f>"00316079"</f>
        <v>00316079</v>
      </c>
      <c r="H1206" t="s">
        <v>877</v>
      </c>
      <c r="I1206">
        <v>0</v>
      </c>
      <c r="J1206">
        <v>0</v>
      </c>
      <c r="K1206">
        <v>0</v>
      </c>
      <c r="L1206">
        <v>0</v>
      </c>
      <c r="M1206">
        <v>0</v>
      </c>
      <c r="N1206">
        <v>30</v>
      </c>
      <c r="O1206">
        <v>0</v>
      </c>
      <c r="P1206">
        <v>0</v>
      </c>
      <c r="Q1206">
        <v>0</v>
      </c>
      <c r="R1206">
        <v>0</v>
      </c>
      <c r="S1206">
        <v>0</v>
      </c>
      <c r="T1206">
        <v>0</v>
      </c>
      <c r="U1206">
        <v>0</v>
      </c>
      <c r="V1206">
        <v>0</v>
      </c>
      <c r="W1206">
        <v>0</v>
      </c>
      <c r="X1206">
        <v>0</v>
      </c>
      <c r="Z1206">
        <v>2</v>
      </c>
      <c r="AA1206">
        <v>0</v>
      </c>
      <c r="AB1206">
        <v>0</v>
      </c>
      <c r="AC1206">
        <v>0</v>
      </c>
      <c r="AD1206" t="s">
        <v>2539</v>
      </c>
    </row>
    <row r="1207" spans="1:30" x14ac:dyDescent="0.25">
      <c r="H1207" t="s">
        <v>2542</v>
      </c>
    </row>
    <row r="1208" spans="1:30" x14ac:dyDescent="0.25">
      <c r="A1208">
        <v>601</v>
      </c>
      <c r="B1208">
        <v>227</v>
      </c>
      <c r="C1208" t="s">
        <v>764</v>
      </c>
      <c r="D1208" t="s">
        <v>361</v>
      </c>
      <c r="E1208" t="s">
        <v>107</v>
      </c>
      <c r="F1208" t="s">
        <v>2543</v>
      </c>
      <c r="G1208" t="str">
        <f>"00027360"</f>
        <v>00027360</v>
      </c>
      <c r="H1208" t="s">
        <v>1503</v>
      </c>
      <c r="I1208">
        <v>0</v>
      </c>
      <c r="J1208">
        <v>0</v>
      </c>
      <c r="K1208">
        <v>0</v>
      </c>
      <c r="L1208">
        <v>0</v>
      </c>
      <c r="M1208">
        <v>0</v>
      </c>
      <c r="N1208">
        <v>0</v>
      </c>
      <c r="O1208">
        <v>0</v>
      </c>
      <c r="P1208">
        <v>0</v>
      </c>
      <c r="Q1208">
        <v>0</v>
      </c>
      <c r="R1208">
        <v>0</v>
      </c>
      <c r="S1208">
        <v>0</v>
      </c>
      <c r="T1208">
        <v>0</v>
      </c>
      <c r="U1208">
        <v>0</v>
      </c>
      <c r="V1208">
        <v>6</v>
      </c>
      <c r="W1208">
        <v>42</v>
      </c>
      <c r="X1208">
        <v>0</v>
      </c>
      <c r="Z1208">
        <v>1</v>
      </c>
      <c r="AA1208">
        <v>0</v>
      </c>
      <c r="AB1208">
        <v>0</v>
      </c>
      <c r="AC1208">
        <v>0</v>
      </c>
      <c r="AD1208" t="s">
        <v>2544</v>
      </c>
    </row>
    <row r="1209" spans="1:30" x14ac:dyDescent="0.25">
      <c r="H1209" t="s">
        <v>2545</v>
      </c>
    </row>
    <row r="1210" spans="1:30" x14ac:dyDescent="0.25">
      <c r="A1210">
        <v>602</v>
      </c>
      <c r="B1210">
        <v>1200</v>
      </c>
      <c r="C1210" t="s">
        <v>2546</v>
      </c>
      <c r="D1210" t="s">
        <v>113</v>
      </c>
      <c r="E1210" t="s">
        <v>327</v>
      </c>
      <c r="F1210" t="s">
        <v>2547</v>
      </c>
      <c r="G1210" t="str">
        <f>"201409002380"</f>
        <v>201409002380</v>
      </c>
      <c r="H1210" t="s">
        <v>294</v>
      </c>
      <c r="I1210">
        <v>0</v>
      </c>
      <c r="J1210">
        <v>0</v>
      </c>
      <c r="K1210">
        <v>0</v>
      </c>
      <c r="L1210">
        <v>0</v>
      </c>
      <c r="M1210">
        <v>0</v>
      </c>
      <c r="N1210">
        <v>0</v>
      </c>
      <c r="O1210">
        <v>0</v>
      </c>
      <c r="P1210">
        <v>0</v>
      </c>
      <c r="Q1210">
        <v>0</v>
      </c>
      <c r="R1210">
        <v>0</v>
      </c>
      <c r="S1210">
        <v>0</v>
      </c>
      <c r="T1210">
        <v>0</v>
      </c>
      <c r="U1210">
        <v>0</v>
      </c>
      <c r="V1210">
        <v>5</v>
      </c>
      <c r="W1210">
        <v>35</v>
      </c>
      <c r="X1210">
        <v>0</v>
      </c>
      <c r="Z1210">
        <v>0</v>
      </c>
      <c r="AA1210">
        <v>0</v>
      </c>
      <c r="AB1210">
        <v>0</v>
      </c>
      <c r="AC1210">
        <v>0</v>
      </c>
      <c r="AD1210" t="s">
        <v>2548</v>
      </c>
    </row>
    <row r="1211" spans="1:30" x14ac:dyDescent="0.25">
      <c r="H1211" t="s">
        <v>2216</v>
      </c>
    </row>
    <row r="1212" spans="1:30" x14ac:dyDescent="0.25">
      <c r="A1212">
        <v>603</v>
      </c>
      <c r="B1212">
        <v>6007</v>
      </c>
      <c r="C1212" t="s">
        <v>2549</v>
      </c>
      <c r="D1212" t="s">
        <v>2550</v>
      </c>
      <c r="E1212" t="s">
        <v>28</v>
      </c>
      <c r="F1212" t="s">
        <v>2551</v>
      </c>
      <c r="G1212" t="str">
        <f>"00368952"</f>
        <v>00368952</v>
      </c>
      <c r="H1212">
        <v>660</v>
      </c>
      <c r="I1212">
        <v>0</v>
      </c>
      <c r="J1212">
        <v>0</v>
      </c>
      <c r="K1212">
        <v>0</v>
      </c>
      <c r="L1212">
        <v>0</v>
      </c>
      <c r="M1212">
        <v>0</v>
      </c>
      <c r="N1212">
        <v>70</v>
      </c>
      <c r="O1212">
        <v>0</v>
      </c>
      <c r="P1212">
        <v>0</v>
      </c>
      <c r="Q1212">
        <v>0</v>
      </c>
      <c r="R1212">
        <v>0</v>
      </c>
      <c r="S1212">
        <v>0</v>
      </c>
      <c r="T1212">
        <v>0</v>
      </c>
      <c r="U1212">
        <v>0</v>
      </c>
      <c r="V1212">
        <v>0</v>
      </c>
      <c r="W1212">
        <v>0</v>
      </c>
      <c r="X1212">
        <v>0</v>
      </c>
      <c r="Z1212">
        <v>1</v>
      </c>
      <c r="AA1212">
        <v>0</v>
      </c>
      <c r="AB1212">
        <v>0</v>
      </c>
      <c r="AC1212">
        <v>0</v>
      </c>
      <c r="AD1212">
        <v>730</v>
      </c>
    </row>
    <row r="1213" spans="1:30" x14ac:dyDescent="0.25">
      <c r="H1213" t="s">
        <v>2552</v>
      </c>
    </row>
    <row r="1214" spans="1:30" x14ac:dyDescent="0.25">
      <c r="A1214">
        <v>604</v>
      </c>
      <c r="B1214">
        <v>5834</v>
      </c>
      <c r="C1214" t="s">
        <v>2553</v>
      </c>
      <c r="D1214" t="s">
        <v>126</v>
      </c>
      <c r="E1214" t="s">
        <v>2165</v>
      </c>
      <c r="F1214" t="s">
        <v>2554</v>
      </c>
      <c r="G1214" t="str">
        <f>"00365750"</f>
        <v>00365750</v>
      </c>
      <c r="H1214" t="s">
        <v>2555</v>
      </c>
      <c r="I1214">
        <v>0</v>
      </c>
      <c r="J1214">
        <v>0</v>
      </c>
      <c r="K1214">
        <v>0</v>
      </c>
      <c r="L1214">
        <v>0</v>
      </c>
      <c r="M1214">
        <v>0</v>
      </c>
      <c r="N1214">
        <v>30</v>
      </c>
      <c r="O1214">
        <v>0</v>
      </c>
      <c r="P1214">
        <v>0</v>
      </c>
      <c r="Q1214">
        <v>30</v>
      </c>
      <c r="R1214">
        <v>0</v>
      </c>
      <c r="S1214">
        <v>0</v>
      </c>
      <c r="T1214">
        <v>0</v>
      </c>
      <c r="U1214">
        <v>0</v>
      </c>
      <c r="V1214">
        <v>0</v>
      </c>
      <c r="W1214">
        <v>0</v>
      </c>
      <c r="X1214">
        <v>0</v>
      </c>
      <c r="Z1214">
        <v>0</v>
      </c>
      <c r="AA1214">
        <v>0</v>
      </c>
      <c r="AB1214">
        <v>0</v>
      </c>
      <c r="AC1214">
        <v>0</v>
      </c>
      <c r="AD1214" t="s">
        <v>2556</v>
      </c>
    </row>
    <row r="1215" spans="1:30" x14ac:dyDescent="0.25">
      <c r="H1215" t="s">
        <v>1149</v>
      </c>
    </row>
    <row r="1216" spans="1:30" x14ac:dyDescent="0.25">
      <c r="A1216">
        <v>605</v>
      </c>
      <c r="B1216">
        <v>4468</v>
      </c>
      <c r="C1216" t="s">
        <v>2557</v>
      </c>
      <c r="D1216" t="s">
        <v>45</v>
      </c>
      <c r="E1216" t="s">
        <v>50</v>
      </c>
      <c r="F1216" t="s">
        <v>2558</v>
      </c>
      <c r="G1216" t="str">
        <f>"00340907"</f>
        <v>00340907</v>
      </c>
      <c r="H1216" t="s">
        <v>1680</v>
      </c>
      <c r="I1216">
        <v>0</v>
      </c>
      <c r="J1216">
        <v>0</v>
      </c>
      <c r="K1216">
        <v>0</v>
      </c>
      <c r="L1216">
        <v>0</v>
      </c>
      <c r="M1216">
        <v>0</v>
      </c>
      <c r="N1216">
        <v>30</v>
      </c>
      <c r="O1216">
        <v>0</v>
      </c>
      <c r="P1216">
        <v>0</v>
      </c>
      <c r="Q1216">
        <v>0</v>
      </c>
      <c r="R1216">
        <v>0</v>
      </c>
      <c r="S1216">
        <v>0</v>
      </c>
      <c r="T1216">
        <v>0</v>
      </c>
      <c r="U1216">
        <v>0</v>
      </c>
      <c r="V1216">
        <v>0</v>
      </c>
      <c r="W1216">
        <v>0</v>
      </c>
      <c r="X1216">
        <v>0</v>
      </c>
      <c r="Z1216">
        <v>2</v>
      </c>
      <c r="AA1216">
        <v>0</v>
      </c>
      <c r="AB1216">
        <v>0</v>
      </c>
      <c r="AC1216">
        <v>0</v>
      </c>
      <c r="AD1216" t="s">
        <v>2559</v>
      </c>
    </row>
    <row r="1217" spans="1:30" x14ac:dyDescent="0.25">
      <c r="H1217" t="s">
        <v>329</v>
      </c>
    </row>
    <row r="1218" spans="1:30" x14ac:dyDescent="0.25">
      <c r="A1218">
        <v>606</v>
      </c>
      <c r="B1218">
        <v>3966</v>
      </c>
      <c r="C1218" t="s">
        <v>2560</v>
      </c>
      <c r="D1218" t="s">
        <v>1769</v>
      </c>
      <c r="E1218" t="s">
        <v>28</v>
      </c>
      <c r="F1218" t="s">
        <v>2561</v>
      </c>
      <c r="G1218" t="str">
        <f>"00366072"</f>
        <v>00366072</v>
      </c>
      <c r="H1218" t="s">
        <v>323</v>
      </c>
      <c r="I1218">
        <v>0</v>
      </c>
      <c r="J1218">
        <v>0</v>
      </c>
      <c r="K1218">
        <v>0</v>
      </c>
      <c r="L1218">
        <v>0</v>
      </c>
      <c r="M1218">
        <v>0</v>
      </c>
      <c r="N1218">
        <v>30</v>
      </c>
      <c r="O1218">
        <v>0</v>
      </c>
      <c r="P1218">
        <v>0</v>
      </c>
      <c r="Q1218">
        <v>0</v>
      </c>
      <c r="R1218">
        <v>0</v>
      </c>
      <c r="S1218">
        <v>0</v>
      </c>
      <c r="T1218">
        <v>0</v>
      </c>
      <c r="U1218">
        <v>0</v>
      </c>
      <c r="V1218">
        <v>0</v>
      </c>
      <c r="W1218">
        <v>0</v>
      </c>
      <c r="X1218">
        <v>0</v>
      </c>
      <c r="Z1218">
        <v>0</v>
      </c>
      <c r="AA1218">
        <v>0</v>
      </c>
      <c r="AB1218">
        <v>0</v>
      </c>
      <c r="AC1218">
        <v>0</v>
      </c>
      <c r="AD1218" t="s">
        <v>2562</v>
      </c>
    </row>
    <row r="1219" spans="1:30" x14ac:dyDescent="0.25">
      <c r="H1219" t="s">
        <v>2563</v>
      </c>
    </row>
    <row r="1220" spans="1:30" x14ac:dyDescent="0.25">
      <c r="A1220">
        <v>607</v>
      </c>
      <c r="B1220">
        <v>641</v>
      </c>
      <c r="C1220" t="s">
        <v>2564</v>
      </c>
      <c r="D1220" t="s">
        <v>28</v>
      </c>
      <c r="E1220" t="s">
        <v>327</v>
      </c>
      <c r="F1220" t="s">
        <v>2565</v>
      </c>
      <c r="G1220" t="str">
        <f>"00288755"</f>
        <v>00288755</v>
      </c>
      <c r="H1220" t="s">
        <v>323</v>
      </c>
      <c r="I1220">
        <v>0</v>
      </c>
      <c r="J1220">
        <v>0</v>
      </c>
      <c r="K1220">
        <v>0</v>
      </c>
      <c r="L1220">
        <v>0</v>
      </c>
      <c r="M1220">
        <v>0</v>
      </c>
      <c r="N1220">
        <v>30</v>
      </c>
      <c r="O1220">
        <v>0</v>
      </c>
      <c r="P1220">
        <v>0</v>
      </c>
      <c r="Q1220">
        <v>0</v>
      </c>
      <c r="R1220">
        <v>0</v>
      </c>
      <c r="S1220">
        <v>0</v>
      </c>
      <c r="T1220">
        <v>0</v>
      </c>
      <c r="U1220">
        <v>0</v>
      </c>
      <c r="V1220">
        <v>0</v>
      </c>
      <c r="W1220">
        <v>0</v>
      </c>
      <c r="X1220">
        <v>0</v>
      </c>
      <c r="Z1220">
        <v>2</v>
      </c>
      <c r="AA1220">
        <v>0</v>
      </c>
      <c r="AB1220">
        <v>0</v>
      </c>
      <c r="AC1220">
        <v>0</v>
      </c>
      <c r="AD1220" t="s">
        <v>2562</v>
      </c>
    </row>
    <row r="1221" spans="1:30" x14ac:dyDescent="0.25">
      <c r="H1221" t="s">
        <v>2566</v>
      </c>
    </row>
    <row r="1222" spans="1:30" x14ac:dyDescent="0.25">
      <c r="A1222">
        <v>608</v>
      </c>
      <c r="B1222">
        <v>5863</v>
      </c>
      <c r="C1222" t="s">
        <v>2567</v>
      </c>
      <c r="D1222" t="s">
        <v>236</v>
      </c>
      <c r="E1222" t="s">
        <v>21</v>
      </c>
      <c r="F1222" t="s">
        <v>2568</v>
      </c>
      <c r="G1222" t="str">
        <f>"00292293"</f>
        <v>00292293</v>
      </c>
      <c r="H1222" t="s">
        <v>1656</v>
      </c>
      <c r="I1222">
        <v>0</v>
      </c>
      <c r="J1222">
        <v>0</v>
      </c>
      <c r="K1222">
        <v>0</v>
      </c>
      <c r="L1222">
        <v>0</v>
      </c>
      <c r="M1222">
        <v>0</v>
      </c>
      <c r="N1222">
        <v>30</v>
      </c>
      <c r="O1222">
        <v>0</v>
      </c>
      <c r="P1222">
        <v>0</v>
      </c>
      <c r="Q1222">
        <v>0</v>
      </c>
      <c r="R1222">
        <v>0</v>
      </c>
      <c r="S1222">
        <v>0</v>
      </c>
      <c r="T1222">
        <v>0</v>
      </c>
      <c r="U1222">
        <v>0</v>
      </c>
      <c r="V1222">
        <v>0</v>
      </c>
      <c r="W1222">
        <v>0</v>
      </c>
      <c r="X1222">
        <v>0</v>
      </c>
      <c r="Z1222">
        <v>0</v>
      </c>
      <c r="AA1222">
        <v>0</v>
      </c>
      <c r="AB1222">
        <v>0</v>
      </c>
      <c r="AC1222">
        <v>0</v>
      </c>
      <c r="AD1222" t="s">
        <v>2569</v>
      </c>
    </row>
    <row r="1223" spans="1:30" x14ac:dyDescent="0.25">
      <c r="H1223" t="s">
        <v>2570</v>
      </c>
    </row>
    <row r="1224" spans="1:30" x14ac:dyDescent="0.25">
      <c r="A1224">
        <v>609</v>
      </c>
      <c r="B1224">
        <v>25</v>
      </c>
      <c r="C1224" t="s">
        <v>2571</v>
      </c>
      <c r="D1224" t="s">
        <v>2423</v>
      </c>
      <c r="E1224" t="s">
        <v>15</v>
      </c>
      <c r="F1224" t="s">
        <v>2572</v>
      </c>
      <c r="G1224" t="str">
        <f>"00294707"</f>
        <v>00294707</v>
      </c>
      <c r="H1224" t="s">
        <v>2458</v>
      </c>
      <c r="I1224">
        <v>0</v>
      </c>
      <c r="J1224">
        <v>0</v>
      </c>
      <c r="K1224">
        <v>0</v>
      </c>
      <c r="L1224">
        <v>0</v>
      </c>
      <c r="M1224">
        <v>0</v>
      </c>
      <c r="N1224">
        <v>30</v>
      </c>
      <c r="O1224">
        <v>30</v>
      </c>
      <c r="P1224">
        <v>0</v>
      </c>
      <c r="Q1224">
        <v>0</v>
      </c>
      <c r="R1224">
        <v>0</v>
      </c>
      <c r="S1224">
        <v>0</v>
      </c>
      <c r="T1224">
        <v>0</v>
      </c>
      <c r="U1224">
        <v>0</v>
      </c>
      <c r="V1224">
        <v>0</v>
      </c>
      <c r="W1224">
        <v>0</v>
      </c>
      <c r="X1224">
        <v>0</v>
      </c>
      <c r="Z1224">
        <v>0</v>
      </c>
      <c r="AA1224">
        <v>0</v>
      </c>
      <c r="AB1224">
        <v>0</v>
      </c>
      <c r="AC1224">
        <v>0</v>
      </c>
      <c r="AD1224" t="s">
        <v>2573</v>
      </c>
    </row>
    <row r="1225" spans="1:30" x14ac:dyDescent="0.25">
      <c r="H1225" t="s">
        <v>2574</v>
      </c>
    </row>
    <row r="1226" spans="1:30" x14ac:dyDescent="0.25">
      <c r="A1226">
        <v>610</v>
      </c>
      <c r="B1226">
        <v>517</v>
      </c>
      <c r="C1226" t="s">
        <v>2575</v>
      </c>
      <c r="D1226" t="s">
        <v>2576</v>
      </c>
      <c r="E1226" t="s">
        <v>83</v>
      </c>
      <c r="F1226" t="s">
        <v>2577</v>
      </c>
      <c r="G1226" t="str">
        <f>"00242128"</f>
        <v>00242128</v>
      </c>
      <c r="H1226" t="s">
        <v>294</v>
      </c>
      <c r="I1226">
        <v>0</v>
      </c>
      <c r="J1226">
        <v>0</v>
      </c>
      <c r="K1226">
        <v>0</v>
      </c>
      <c r="L1226">
        <v>0</v>
      </c>
      <c r="M1226">
        <v>0</v>
      </c>
      <c r="N1226">
        <v>30</v>
      </c>
      <c r="O1226">
        <v>0</v>
      </c>
      <c r="P1226">
        <v>0</v>
      </c>
      <c r="Q1226">
        <v>0</v>
      </c>
      <c r="R1226">
        <v>0</v>
      </c>
      <c r="S1226">
        <v>0</v>
      </c>
      <c r="T1226">
        <v>0</v>
      </c>
      <c r="U1226">
        <v>0</v>
      </c>
      <c r="V1226">
        <v>0</v>
      </c>
      <c r="W1226">
        <v>0</v>
      </c>
      <c r="X1226">
        <v>0</v>
      </c>
      <c r="Z1226">
        <v>0</v>
      </c>
      <c r="AA1226">
        <v>0</v>
      </c>
      <c r="AB1226">
        <v>0</v>
      </c>
      <c r="AC1226">
        <v>0</v>
      </c>
      <c r="AD1226" t="s">
        <v>2578</v>
      </c>
    </row>
    <row r="1227" spans="1:30" x14ac:dyDescent="0.25">
      <c r="H1227" t="s">
        <v>2579</v>
      </c>
    </row>
    <row r="1228" spans="1:30" x14ac:dyDescent="0.25">
      <c r="A1228">
        <v>611</v>
      </c>
      <c r="B1228">
        <v>826</v>
      </c>
      <c r="C1228" t="s">
        <v>2580</v>
      </c>
      <c r="D1228" t="s">
        <v>2581</v>
      </c>
      <c r="E1228" t="s">
        <v>291</v>
      </c>
      <c r="F1228" t="s">
        <v>2582</v>
      </c>
      <c r="G1228" t="str">
        <f>"00309406"</f>
        <v>00309406</v>
      </c>
      <c r="H1228" t="s">
        <v>294</v>
      </c>
      <c r="I1228">
        <v>0</v>
      </c>
      <c r="J1228">
        <v>0</v>
      </c>
      <c r="K1228">
        <v>0</v>
      </c>
      <c r="L1228">
        <v>0</v>
      </c>
      <c r="M1228">
        <v>0</v>
      </c>
      <c r="N1228">
        <v>30</v>
      </c>
      <c r="O1228">
        <v>0</v>
      </c>
      <c r="P1228">
        <v>0</v>
      </c>
      <c r="Q1228">
        <v>0</v>
      </c>
      <c r="R1228">
        <v>0</v>
      </c>
      <c r="S1228">
        <v>0</v>
      </c>
      <c r="T1228">
        <v>0</v>
      </c>
      <c r="U1228">
        <v>0</v>
      </c>
      <c r="V1228">
        <v>0</v>
      </c>
      <c r="W1228">
        <v>0</v>
      </c>
      <c r="X1228">
        <v>0</v>
      </c>
      <c r="Z1228">
        <v>0</v>
      </c>
      <c r="AA1228">
        <v>0</v>
      </c>
      <c r="AB1228">
        <v>0</v>
      </c>
      <c r="AC1228">
        <v>0</v>
      </c>
      <c r="AD1228" t="s">
        <v>2578</v>
      </c>
    </row>
    <row r="1229" spans="1:30" x14ac:dyDescent="0.25">
      <c r="H1229" t="s">
        <v>2583</v>
      </c>
    </row>
    <row r="1230" spans="1:30" x14ac:dyDescent="0.25">
      <c r="A1230">
        <v>612</v>
      </c>
      <c r="B1230">
        <v>838</v>
      </c>
      <c r="C1230" t="s">
        <v>462</v>
      </c>
      <c r="D1230" t="s">
        <v>384</v>
      </c>
      <c r="E1230" t="s">
        <v>32</v>
      </c>
      <c r="F1230" t="s">
        <v>2584</v>
      </c>
      <c r="G1230" t="str">
        <f>"00296294"</f>
        <v>00296294</v>
      </c>
      <c r="H1230" t="s">
        <v>253</v>
      </c>
      <c r="I1230">
        <v>0</v>
      </c>
      <c r="J1230">
        <v>0</v>
      </c>
      <c r="K1230">
        <v>0</v>
      </c>
      <c r="L1230">
        <v>0</v>
      </c>
      <c r="M1230">
        <v>0</v>
      </c>
      <c r="N1230">
        <v>30</v>
      </c>
      <c r="O1230">
        <v>0</v>
      </c>
      <c r="P1230">
        <v>0</v>
      </c>
      <c r="Q1230">
        <v>0</v>
      </c>
      <c r="R1230">
        <v>0</v>
      </c>
      <c r="S1230">
        <v>0</v>
      </c>
      <c r="T1230">
        <v>0</v>
      </c>
      <c r="U1230">
        <v>0</v>
      </c>
      <c r="V1230">
        <v>0</v>
      </c>
      <c r="W1230">
        <v>0</v>
      </c>
      <c r="X1230">
        <v>0</v>
      </c>
      <c r="Z1230">
        <v>0</v>
      </c>
      <c r="AA1230">
        <v>0</v>
      </c>
      <c r="AB1230">
        <v>0</v>
      </c>
      <c r="AC1230">
        <v>0</v>
      </c>
      <c r="AD1230" t="s">
        <v>2585</v>
      </c>
    </row>
    <row r="1231" spans="1:30" x14ac:dyDescent="0.25">
      <c r="H1231" t="s">
        <v>2586</v>
      </c>
    </row>
    <row r="1232" spans="1:30" x14ac:dyDescent="0.25">
      <c r="A1232">
        <v>613</v>
      </c>
      <c r="B1232">
        <v>4964</v>
      </c>
      <c r="C1232" t="s">
        <v>2037</v>
      </c>
      <c r="D1232" t="s">
        <v>83</v>
      </c>
      <c r="E1232" t="s">
        <v>107</v>
      </c>
      <c r="F1232" t="s">
        <v>2587</v>
      </c>
      <c r="G1232" t="str">
        <f>"00264649"</f>
        <v>00264649</v>
      </c>
      <c r="H1232">
        <v>682</v>
      </c>
      <c r="I1232">
        <v>0</v>
      </c>
      <c r="J1232">
        <v>0</v>
      </c>
      <c r="K1232">
        <v>0</v>
      </c>
      <c r="L1232">
        <v>0</v>
      </c>
      <c r="M1232">
        <v>0</v>
      </c>
      <c r="N1232">
        <v>0</v>
      </c>
      <c r="O1232">
        <v>0</v>
      </c>
      <c r="P1232">
        <v>0</v>
      </c>
      <c r="Q1232">
        <v>0</v>
      </c>
      <c r="R1232">
        <v>0</v>
      </c>
      <c r="S1232">
        <v>0</v>
      </c>
      <c r="T1232">
        <v>0</v>
      </c>
      <c r="U1232">
        <v>0</v>
      </c>
      <c r="V1232">
        <v>6</v>
      </c>
      <c r="W1232">
        <v>42</v>
      </c>
      <c r="X1232">
        <v>0</v>
      </c>
      <c r="Z1232">
        <v>0</v>
      </c>
      <c r="AA1232">
        <v>0</v>
      </c>
      <c r="AB1232">
        <v>0</v>
      </c>
      <c r="AC1232">
        <v>0</v>
      </c>
      <c r="AD1232">
        <v>724</v>
      </c>
    </row>
    <row r="1233" spans="1:30" x14ac:dyDescent="0.25">
      <c r="H1233" t="s">
        <v>2588</v>
      </c>
    </row>
    <row r="1234" spans="1:30" x14ac:dyDescent="0.25">
      <c r="A1234">
        <v>614</v>
      </c>
      <c r="B1234">
        <v>2676</v>
      </c>
      <c r="C1234" t="s">
        <v>2589</v>
      </c>
      <c r="D1234" t="s">
        <v>21</v>
      </c>
      <c r="E1234" t="s">
        <v>70</v>
      </c>
      <c r="F1234" t="s">
        <v>2590</v>
      </c>
      <c r="G1234" t="str">
        <f>"201604000336"</f>
        <v>201604000336</v>
      </c>
      <c r="H1234" t="s">
        <v>1095</v>
      </c>
      <c r="I1234">
        <v>0</v>
      </c>
      <c r="J1234">
        <v>0</v>
      </c>
      <c r="K1234">
        <v>0</v>
      </c>
      <c r="L1234">
        <v>0</v>
      </c>
      <c r="M1234">
        <v>0</v>
      </c>
      <c r="N1234">
        <v>30</v>
      </c>
      <c r="O1234">
        <v>0</v>
      </c>
      <c r="P1234">
        <v>0</v>
      </c>
      <c r="Q1234">
        <v>0</v>
      </c>
      <c r="R1234">
        <v>0</v>
      </c>
      <c r="S1234">
        <v>0</v>
      </c>
      <c r="T1234">
        <v>0</v>
      </c>
      <c r="U1234">
        <v>0</v>
      </c>
      <c r="V1234">
        <v>5</v>
      </c>
      <c r="W1234">
        <v>35</v>
      </c>
      <c r="X1234">
        <v>0</v>
      </c>
      <c r="Z1234">
        <v>1</v>
      </c>
      <c r="AA1234">
        <v>0</v>
      </c>
      <c r="AB1234">
        <v>0</v>
      </c>
      <c r="AC1234">
        <v>0</v>
      </c>
      <c r="AD1234" t="s">
        <v>2591</v>
      </c>
    </row>
    <row r="1235" spans="1:30" x14ac:dyDescent="0.25">
      <c r="H1235" t="s">
        <v>2592</v>
      </c>
    </row>
    <row r="1236" spans="1:30" x14ac:dyDescent="0.25">
      <c r="A1236">
        <v>615</v>
      </c>
      <c r="B1236">
        <v>5032</v>
      </c>
      <c r="C1236" t="s">
        <v>2593</v>
      </c>
      <c r="D1236" t="s">
        <v>126</v>
      </c>
      <c r="E1236" t="s">
        <v>28</v>
      </c>
      <c r="F1236" t="s">
        <v>2594</v>
      </c>
      <c r="G1236" t="str">
        <f>"00152637"</f>
        <v>00152637</v>
      </c>
      <c r="H1236" t="s">
        <v>2555</v>
      </c>
      <c r="I1236">
        <v>0</v>
      </c>
      <c r="J1236">
        <v>0</v>
      </c>
      <c r="K1236">
        <v>0</v>
      </c>
      <c r="L1236">
        <v>0</v>
      </c>
      <c r="M1236">
        <v>0</v>
      </c>
      <c r="N1236">
        <v>0</v>
      </c>
      <c r="O1236">
        <v>0</v>
      </c>
      <c r="P1236">
        <v>0</v>
      </c>
      <c r="Q1236">
        <v>0</v>
      </c>
      <c r="R1236">
        <v>0</v>
      </c>
      <c r="S1236">
        <v>0</v>
      </c>
      <c r="T1236">
        <v>0</v>
      </c>
      <c r="U1236">
        <v>0</v>
      </c>
      <c r="V1236">
        <v>7</v>
      </c>
      <c r="W1236">
        <v>49</v>
      </c>
      <c r="X1236">
        <v>0</v>
      </c>
      <c r="Z1236">
        <v>3</v>
      </c>
      <c r="AA1236">
        <v>0</v>
      </c>
      <c r="AB1236">
        <v>0</v>
      </c>
      <c r="AC1236">
        <v>0</v>
      </c>
      <c r="AD1236" t="s">
        <v>2595</v>
      </c>
    </row>
    <row r="1237" spans="1:30" x14ac:dyDescent="0.25">
      <c r="H1237">
        <v>1266</v>
      </c>
    </row>
    <row r="1238" spans="1:30" x14ac:dyDescent="0.25">
      <c r="A1238">
        <v>616</v>
      </c>
      <c r="B1238">
        <v>3108</v>
      </c>
      <c r="C1238" t="s">
        <v>2596</v>
      </c>
      <c r="D1238" t="s">
        <v>100</v>
      </c>
      <c r="E1238" t="s">
        <v>342</v>
      </c>
      <c r="F1238" t="s">
        <v>2597</v>
      </c>
      <c r="G1238" t="str">
        <f>"00089795"</f>
        <v>00089795</v>
      </c>
      <c r="H1238" t="s">
        <v>2598</v>
      </c>
      <c r="I1238">
        <v>0</v>
      </c>
      <c r="J1238">
        <v>0</v>
      </c>
      <c r="K1238">
        <v>0</v>
      </c>
      <c r="L1238">
        <v>0</v>
      </c>
      <c r="M1238">
        <v>0</v>
      </c>
      <c r="N1238">
        <v>30</v>
      </c>
      <c r="O1238">
        <v>0</v>
      </c>
      <c r="P1238">
        <v>0</v>
      </c>
      <c r="Q1238">
        <v>0</v>
      </c>
      <c r="R1238">
        <v>0</v>
      </c>
      <c r="S1238">
        <v>0</v>
      </c>
      <c r="T1238">
        <v>0</v>
      </c>
      <c r="U1238">
        <v>0</v>
      </c>
      <c r="V1238">
        <v>6</v>
      </c>
      <c r="W1238">
        <v>42</v>
      </c>
      <c r="X1238">
        <v>0</v>
      </c>
      <c r="Z1238">
        <v>0</v>
      </c>
      <c r="AA1238">
        <v>0</v>
      </c>
      <c r="AB1238">
        <v>0</v>
      </c>
      <c r="AC1238">
        <v>0</v>
      </c>
      <c r="AD1238" t="s">
        <v>2599</v>
      </c>
    </row>
    <row r="1239" spans="1:30" x14ac:dyDescent="0.25">
      <c r="H1239" t="s">
        <v>2600</v>
      </c>
    </row>
    <row r="1240" spans="1:30" x14ac:dyDescent="0.25">
      <c r="A1240">
        <v>617</v>
      </c>
      <c r="B1240">
        <v>5561</v>
      </c>
      <c r="C1240" t="s">
        <v>2601</v>
      </c>
      <c r="D1240" t="s">
        <v>99</v>
      </c>
      <c r="E1240" t="s">
        <v>38</v>
      </c>
      <c r="F1240" t="s">
        <v>2602</v>
      </c>
      <c r="G1240" t="str">
        <f>"00295573"</f>
        <v>00295573</v>
      </c>
      <c r="H1240" t="s">
        <v>2603</v>
      </c>
      <c r="I1240">
        <v>0</v>
      </c>
      <c r="J1240">
        <v>0</v>
      </c>
      <c r="K1240">
        <v>0</v>
      </c>
      <c r="L1240">
        <v>0</v>
      </c>
      <c r="M1240">
        <v>0</v>
      </c>
      <c r="N1240">
        <v>0</v>
      </c>
      <c r="O1240">
        <v>0</v>
      </c>
      <c r="P1240">
        <v>0</v>
      </c>
      <c r="Q1240">
        <v>0</v>
      </c>
      <c r="R1240">
        <v>0</v>
      </c>
      <c r="S1240">
        <v>0</v>
      </c>
      <c r="T1240">
        <v>0</v>
      </c>
      <c r="U1240">
        <v>0</v>
      </c>
      <c r="V1240">
        <v>0</v>
      </c>
      <c r="W1240">
        <v>0</v>
      </c>
      <c r="X1240">
        <v>0</v>
      </c>
      <c r="Z1240">
        <v>0</v>
      </c>
      <c r="AA1240">
        <v>0</v>
      </c>
      <c r="AB1240">
        <v>0</v>
      </c>
      <c r="AC1240">
        <v>0</v>
      </c>
      <c r="AD1240" t="s">
        <v>2603</v>
      </c>
    </row>
    <row r="1241" spans="1:30" x14ac:dyDescent="0.25">
      <c r="H1241" t="s">
        <v>2604</v>
      </c>
    </row>
    <row r="1242" spans="1:30" x14ac:dyDescent="0.25">
      <c r="A1242">
        <v>618</v>
      </c>
      <c r="B1242">
        <v>3189</v>
      </c>
      <c r="C1242" t="s">
        <v>2605</v>
      </c>
      <c r="D1242" t="s">
        <v>2606</v>
      </c>
      <c r="E1242" t="s">
        <v>2607</v>
      </c>
      <c r="F1242" t="s">
        <v>2608</v>
      </c>
      <c r="G1242" t="str">
        <f>"00194824"</f>
        <v>00194824</v>
      </c>
      <c r="H1242" t="s">
        <v>2458</v>
      </c>
      <c r="I1242">
        <v>0</v>
      </c>
      <c r="J1242">
        <v>0</v>
      </c>
      <c r="K1242">
        <v>0</v>
      </c>
      <c r="L1242">
        <v>0</v>
      </c>
      <c r="M1242">
        <v>0</v>
      </c>
      <c r="N1242">
        <v>30</v>
      </c>
      <c r="O1242">
        <v>0</v>
      </c>
      <c r="P1242">
        <v>0</v>
      </c>
      <c r="Q1242">
        <v>0</v>
      </c>
      <c r="R1242">
        <v>0</v>
      </c>
      <c r="S1242">
        <v>0</v>
      </c>
      <c r="T1242">
        <v>0</v>
      </c>
      <c r="U1242">
        <v>0</v>
      </c>
      <c r="V1242">
        <v>3</v>
      </c>
      <c r="W1242">
        <v>21</v>
      </c>
      <c r="X1242">
        <v>0</v>
      </c>
      <c r="Z1242">
        <v>0</v>
      </c>
      <c r="AA1242">
        <v>0</v>
      </c>
      <c r="AB1242">
        <v>0</v>
      </c>
      <c r="AC1242">
        <v>0</v>
      </c>
      <c r="AD1242" t="s">
        <v>2609</v>
      </c>
    </row>
    <row r="1243" spans="1:30" x14ac:dyDescent="0.25">
      <c r="H1243" t="s">
        <v>2610</v>
      </c>
    </row>
    <row r="1244" spans="1:30" x14ac:dyDescent="0.25">
      <c r="A1244">
        <v>619</v>
      </c>
      <c r="B1244">
        <v>4499</v>
      </c>
      <c r="C1244" t="s">
        <v>2611</v>
      </c>
      <c r="D1244" t="s">
        <v>15</v>
      </c>
      <c r="E1244" t="s">
        <v>638</v>
      </c>
      <c r="F1244" t="s">
        <v>2612</v>
      </c>
      <c r="G1244" t="str">
        <f>"00310157"</f>
        <v>00310157</v>
      </c>
      <c r="H1244" t="s">
        <v>1722</v>
      </c>
      <c r="I1244">
        <v>0</v>
      </c>
      <c r="J1244">
        <v>0</v>
      </c>
      <c r="K1244">
        <v>0</v>
      </c>
      <c r="L1244">
        <v>0</v>
      </c>
      <c r="M1244">
        <v>0</v>
      </c>
      <c r="N1244">
        <v>30</v>
      </c>
      <c r="O1244">
        <v>0</v>
      </c>
      <c r="P1244">
        <v>0</v>
      </c>
      <c r="Q1244">
        <v>0</v>
      </c>
      <c r="R1244">
        <v>0</v>
      </c>
      <c r="S1244">
        <v>0</v>
      </c>
      <c r="T1244">
        <v>0</v>
      </c>
      <c r="U1244">
        <v>0</v>
      </c>
      <c r="V1244">
        <v>0</v>
      </c>
      <c r="W1244">
        <v>0</v>
      </c>
      <c r="X1244">
        <v>0</v>
      </c>
      <c r="Z1244">
        <v>0</v>
      </c>
      <c r="AA1244">
        <v>0</v>
      </c>
      <c r="AB1244">
        <v>0</v>
      </c>
      <c r="AC1244">
        <v>0</v>
      </c>
      <c r="AD1244" t="s">
        <v>2613</v>
      </c>
    </row>
    <row r="1245" spans="1:30" x14ac:dyDescent="0.25">
      <c r="H1245" t="s">
        <v>2614</v>
      </c>
    </row>
    <row r="1246" spans="1:30" x14ac:dyDescent="0.25">
      <c r="A1246">
        <v>620</v>
      </c>
      <c r="B1246">
        <v>6062</v>
      </c>
      <c r="C1246" t="s">
        <v>2615</v>
      </c>
      <c r="D1246" t="s">
        <v>126</v>
      </c>
      <c r="E1246" t="s">
        <v>327</v>
      </c>
      <c r="F1246" t="s">
        <v>2616</v>
      </c>
      <c r="G1246" t="str">
        <f>"00314766"</f>
        <v>00314766</v>
      </c>
      <c r="H1246" t="s">
        <v>825</v>
      </c>
      <c r="I1246">
        <v>0</v>
      </c>
      <c r="J1246">
        <v>0</v>
      </c>
      <c r="K1246">
        <v>0</v>
      </c>
      <c r="L1246">
        <v>0</v>
      </c>
      <c r="M1246">
        <v>0</v>
      </c>
      <c r="N1246">
        <v>0</v>
      </c>
      <c r="O1246">
        <v>0</v>
      </c>
      <c r="P1246">
        <v>0</v>
      </c>
      <c r="Q1246">
        <v>0</v>
      </c>
      <c r="R1246">
        <v>0</v>
      </c>
      <c r="S1246">
        <v>0</v>
      </c>
      <c r="T1246">
        <v>0</v>
      </c>
      <c r="U1246">
        <v>0</v>
      </c>
      <c r="V1246">
        <v>3</v>
      </c>
      <c r="W1246">
        <v>21</v>
      </c>
      <c r="X1246">
        <v>0</v>
      </c>
      <c r="Z1246">
        <v>2</v>
      </c>
      <c r="AA1246">
        <v>0</v>
      </c>
      <c r="AB1246">
        <v>0</v>
      </c>
      <c r="AC1246">
        <v>0</v>
      </c>
      <c r="AD1246" t="s">
        <v>2617</v>
      </c>
    </row>
    <row r="1247" spans="1:30" x14ac:dyDescent="0.25">
      <c r="H1247" t="s">
        <v>2618</v>
      </c>
    </row>
    <row r="1248" spans="1:30" x14ac:dyDescent="0.25">
      <c r="A1248">
        <v>621</v>
      </c>
      <c r="B1248">
        <v>6161</v>
      </c>
      <c r="C1248" t="s">
        <v>2619</v>
      </c>
      <c r="D1248" t="s">
        <v>126</v>
      </c>
      <c r="E1248" t="s">
        <v>21</v>
      </c>
      <c r="F1248" t="s">
        <v>2620</v>
      </c>
      <c r="G1248" t="str">
        <f>"00332284"</f>
        <v>00332284</v>
      </c>
      <c r="H1248" t="s">
        <v>314</v>
      </c>
      <c r="I1248">
        <v>0</v>
      </c>
      <c r="J1248">
        <v>0</v>
      </c>
      <c r="K1248">
        <v>0</v>
      </c>
      <c r="L1248">
        <v>0</v>
      </c>
      <c r="M1248">
        <v>0</v>
      </c>
      <c r="N1248">
        <v>0</v>
      </c>
      <c r="O1248">
        <v>0</v>
      </c>
      <c r="P1248">
        <v>0</v>
      </c>
      <c r="Q1248">
        <v>0</v>
      </c>
      <c r="R1248">
        <v>0</v>
      </c>
      <c r="S1248">
        <v>0</v>
      </c>
      <c r="T1248">
        <v>0</v>
      </c>
      <c r="U1248">
        <v>0</v>
      </c>
      <c r="V1248">
        <v>0</v>
      </c>
      <c r="W1248">
        <v>0</v>
      </c>
      <c r="X1248">
        <v>0</v>
      </c>
      <c r="Z1248">
        <v>2</v>
      </c>
      <c r="AA1248">
        <v>0</v>
      </c>
      <c r="AB1248">
        <v>0</v>
      </c>
      <c r="AC1248">
        <v>0</v>
      </c>
      <c r="AD1248" t="s">
        <v>314</v>
      </c>
    </row>
    <row r="1249" spans="1:30" x14ac:dyDescent="0.25">
      <c r="H1249" t="s">
        <v>2621</v>
      </c>
    </row>
    <row r="1250" spans="1:30" x14ac:dyDescent="0.25">
      <c r="A1250">
        <v>622</v>
      </c>
      <c r="B1250">
        <v>1957</v>
      </c>
      <c r="C1250" t="s">
        <v>2622</v>
      </c>
      <c r="D1250" t="s">
        <v>388</v>
      </c>
      <c r="E1250" t="s">
        <v>15</v>
      </c>
      <c r="F1250" t="s">
        <v>2623</v>
      </c>
      <c r="G1250" t="str">
        <f>"00302303"</f>
        <v>00302303</v>
      </c>
      <c r="H1250">
        <v>682</v>
      </c>
      <c r="I1250">
        <v>0</v>
      </c>
      <c r="J1250">
        <v>0</v>
      </c>
      <c r="K1250">
        <v>0</v>
      </c>
      <c r="L1250">
        <v>0</v>
      </c>
      <c r="M1250">
        <v>0</v>
      </c>
      <c r="N1250">
        <v>30</v>
      </c>
      <c r="O1250">
        <v>0</v>
      </c>
      <c r="P1250">
        <v>0</v>
      </c>
      <c r="Q1250">
        <v>0</v>
      </c>
      <c r="R1250">
        <v>0</v>
      </c>
      <c r="S1250">
        <v>0</v>
      </c>
      <c r="T1250">
        <v>0</v>
      </c>
      <c r="U1250">
        <v>0</v>
      </c>
      <c r="V1250">
        <v>0</v>
      </c>
      <c r="W1250">
        <v>0</v>
      </c>
      <c r="X1250">
        <v>0</v>
      </c>
      <c r="Z1250">
        <v>0</v>
      </c>
      <c r="AA1250">
        <v>0</v>
      </c>
      <c r="AB1250">
        <v>0</v>
      </c>
      <c r="AC1250">
        <v>0</v>
      </c>
      <c r="AD1250">
        <v>712</v>
      </c>
    </row>
    <row r="1251" spans="1:30" x14ac:dyDescent="0.25">
      <c r="H1251" t="s">
        <v>2624</v>
      </c>
    </row>
    <row r="1252" spans="1:30" x14ac:dyDescent="0.25">
      <c r="A1252">
        <v>623</v>
      </c>
      <c r="B1252">
        <v>1715</v>
      </c>
      <c r="C1252" t="s">
        <v>2625</v>
      </c>
      <c r="D1252" t="s">
        <v>198</v>
      </c>
      <c r="E1252" t="s">
        <v>14</v>
      </c>
      <c r="F1252" t="s">
        <v>2626</v>
      </c>
      <c r="G1252" t="str">
        <f>"00299735"</f>
        <v>00299735</v>
      </c>
      <c r="H1252" t="s">
        <v>1689</v>
      </c>
      <c r="I1252">
        <v>0</v>
      </c>
      <c r="J1252">
        <v>0</v>
      </c>
      <c r="K1252">
        <v>0</v>
      </c>
      <c r="L1252">
        <v>0</v>
      </c>
      <c r="M1252">
        <v>0</v>
      </c>
      <c r="N1252">
        <v>0</v>
      </c>
      <c r="O1252">
        <v>0</v>
      </c>
      <c r="P1252">
        <v>0</v>
      </c>
      <c r="Q1252">
        <v>0</v>
      </c>
      <c r="R1252">
        <v>0</v>
      </c>
      <c r="S1252">
        <v>0</v>
      </c>
      <c r="T1252">
        <v>0</v>
      </c>
      <c r="U1252">
        <v>0</v>
      </c>
      <c r="V1252">
        <v>0</v>
      </c>
      <c r="W1252">
        <v>0</v>
      </c>
      <c r="X1252">
        <v>0</v>
      </c>
      <c r="Z1252">
        <v>0</v>
      </c>
      <c r="AA1252">
        <v>0</v>
      </c>
      <c r="AB1252">
        <v>0</v>
      </c>
      <c r="AC1252">
        <v>0</v>
      </c>
      <c r="AD1252" t="s">
        <v>1689</v>
      </c>
    </row>
    <row r="1253" spans="1:30" x14ac:dyDescent="0.25">
      <c r="H1253" t="s">
        <v>2627</v>
      </c>
    </row>
    <row r="1254" spans="1:30" x14ac:dyDescent="0.25">
      <c r="A1254">
        <v>624</v>
      </c>
      <c r="B1254">
        <v>4680</v>
      </c>
      <c r="C1254" t="s">
        <v>2628</v>
      </c>
      <c r="D1254" t="s">
        <v>2120</v>
      </c>
      <c r="E1254" t="s">
        <v>388</v>
      </c>
      <c r="F1254" t="s">
        <v>2629</v>
      </c>
      <c r="G1254" t="str">
        <f>"00349878"</f>
        <v>00349878</v>
      </c>
      <c r="H1254" t="s">
        <v>2630</v>
      </c>
      <c r="I1254">
        <v>0</v>
      </c>
      <c r="J1254">
        <v>0</v>
      </c>
      <c r="K1254">
        <v>0</v>
      </c>
      <c r="L1254">
        <v>0</v>
      </c>
      <c r="M1254">
        <v>0</v>
      </c>
      <c r="N1254">
        <v>0</v>
      </c>
      <c r="O1254">
        <v>0</v>
      </c>
      <c r="P1254">
        <v>0</v>
      </c>
      <c r="Q1254">
        <v>0</v>
      </c>
      <c r="R1254">
        <v>0</v>
      </c>
      <c r="S1254">
        <v>0</v>
      </c>
      <c r="T1254">
        <v>0</v>
      </c>
      <c r="U1254">
        <v>0</v>
      </c>
      <c r="V1254">
        <v>5</v>
      </c>
      <c r="W1254">
        <v>35</v>
      </c>
      <c r="X1254">
        <v>0</v>
      </c>
      <c r="Z1254">
        <v>0</v>
      </c>
      <c r="AA1254">
        <v>0</v>
      </c>
      <c r="AB1254">
        <v>0</v>
      </c>
      <c r="AC1254">
        <v>0</v>
      </c>
      <c r="AD1254" t="s">
        <v>2631</v>
      </c>
    </row>
    <row r="1255" spans="1:30" x14ac:dyDescent="0.25">
      <c r="H1255" t="s">
        <v>1237</v>
      </c>
    </row>
    <row r="1256" spans="1:30" x14ac:dyDescent="0.25">
      <c r="A1256">
        <v>625</v>
      </c>
      <c r="B1256">
        <v>720</v>
      </c>
      <c r="C1256" t="s">
        <v>2632</v>
      </c>
      <c r="D1256" t="s">
        <v>99</v>
      </c>
      <c r="E1256" t="s">
        <v>2633</v>
      </c>
      <c r="F1256" t="s">
        <v>2634</v>
      </c>
      <c r="G1256" t="str">
        <f>"00194533"</f>
        <v>00194533</v>
      </c>
      <c r="H1256" t="s">
        <v>23</v>
      </c>
      <c r="I1256">
        <v>0</v>
      </c>
      <c r="J1256">
        <v>0</v>
      </c>
      <c r="K1256">
        <v>0</v>
      </c>
      <c r="L1256">
        <v>0</v>
      </c>
      <c r="M1256">
        <v>0</v>
      </c>
      <c r="N1256">
        <v>30</v>
      </c>
      <c r="O1256">
        <v>0</v>
      </c>
      <c r="P1256">
        <v>0</v>
      </c>
      <c r="Q1256">
        <v>0</v>
      </c>
      <c r="R1256">
        <v>0</v>
      </c>
      <c r="S1256">
        <v>0</v>
      </c>
      <c r="T1256">
        <v>0</v>
      </c>
      <c r="U1256">
        <v>0</v>
      </c>
      <c r="V1256">
        <v>0</v>
      </c>
      <c r="W1256">
        <v>0</v>
      </c>
      <c r="X1256">
        <v>0</v>
      </c>
      <c r="Z1256">
        <v>0</v>
      </c>
      <c r="AA1256">
        <v>0</v>
      </c>
      <c r="AB1256">
        <v>0</v>
      </c>
      <c r="AC1256">
        <v>0</v>
      </c>
      <c r="AD1256" t="s">
        <v>2635</v>
      </c>
    </row>
    <row r="1257" spans="1:30" x14ac:dyDescent="0.25">
      <c r="H1257" t="s">
        <v>2636</v>
      </c>
    </row>
    <row r="1258" spans="1:30" x14ac:dyDescent="0.25">
      <c r="A1258">
        <v>626</v>
      </c>
      <c r="B1258">
        <v>4236</v>
      </c>
      <c r="C1258" t="s">
        <v>2637</v>
      </c>
      <c r="D1258" t="s">
        <v>2638</v>
      </c>
      <c r="E1258" t="s">
        <v>50</v>
      </c>
      <c r="F1258" t="s">
        <v>2639</v>
      </c>
      <c r="G1258" t="str">
        <f>"00010134"</f>
        <v>00010134</v>
      </c>
      <c r="H1258" t="s">
        <v>755</v>
      </c>
      <c r="I1258">
        <v>0</v>
      </c>
      <c r="J1258">
        <v>0</v>
      </c>
      <c r="K1258">
        <v>0</v>
      </c>
      <c r="L1258">
        <v>0</v>
      </c>
      <c r="M1258">
        <v>0</v>
      </c>
      <c r="N1258">
        <v>30</v>
      </c>
      <c r="O1258">
        <v>0</v>
      </c>
      <c r="P1258">
        <v>0</v>
      </c>
      <c r="Q1258">
        <v>0</v>
      </c>
      <c r="R1258">
        <v>0</v>
      </c>
      <c r="S1258">
        <v>0</v>
      </c>
      <c r="T1258">
        <v>0</v>
      </c>
      <c r="U1258">
        <v>0</v>
      </c>
      <c r="V1258">
        <v>0</v>
      </c>
      <c r="W1258">
        <v>0</v>
      </c>
      <c r="X1258">
        <v>0</v>
      </c>
      <c r="Z1258">
        <v>3</v>
      </c>
      <c r="AA1258">
        <v>0</v>
      </c>
      <c r="AB1258">
        <v>0</v>
      </c>
      <c r="AC1258">
        <v>0</v>
      </c>
      <c r="AD1258" t="s">
        <v>2640</v>
      </c>
    </row>
    <row r="1259" spans="1:30" x14ac:dyDescent="0.25">
      <c r="H1259" t="s">
        <v>2641</v>
      </c>
    </row>
    <row r="1260" spans="1:30" x14ac:dyDescent="0.25">
      <c r="A1260">
        <v>627</v>
      </c>
      <c r="B1260">
        <v>108</v>
      </c>
      <c r="C1260" t="s">
        <v>159</v>
      </c>
      <c r="D1260" t="s">
        <v>165</v>
      </c>
      <c r="E1260" t="s">
        <v>32</v>
      </c>
      <c r="F1260" t="s">
        <v>2642</v>
      </c>
      <c r="G1260" t="str">
        <f>"00049208"</f>
        <v>00049208</v>
      </c>
      <c r="H1260" t="s">
        <v>1063</v>
      </c>
      <c r="I1260">
        <v>0</v>
      </c>
      <c r="J1260">
        <v>0</v>
      </c>
      <c r="K1260">
        <v>0</v>
      </c>
      <c r="L1260">
        <v>0</v>
      </c>
      <c r="M1260">
        <v>0</v>
      </c>
      <c r="N1260">
        <v>30</v>
      </c>
      <c r="O1260">
        <v>0</v>
      </c>
      <c r="P1260">
        <v>0</v>
      </c>
      <c r="Q1260">
        <v>0</v>
      </c>
      <c r="R1260">
        <v>0</v>
      </c>
      <c r="S1260">
        <v>0</v>
      </c>
      <c r="T1260">
        <v>0</v>
      </c>
      <c r="U1260">
        <v>0</v>
      </c>
      <c r="V1260">
        <v>0</v>
      </c>
      <c r="W1260">
        <v>0</v>
      </c>
      <c r="X1260">
        <v>0</v>
      </c>
      <c r="Z1260">
        <v>0</v>
      </c>
      <c r="AA1260">
        <v>0</v>
      </c>
      <c r="AB1260">
        <v>0</v>
      </c>
      <c r="AC1260">
        <v>0</v>
      </c>
      <c r="AD1260" t="s">
        <v>2643</v>
      </c>
    </row>
    <row r="1261" spans="1:30" x14ac:dyDescent="0.25">
      <c r="H1261" t="s">
        <v>2644</v>
      </c>
    </row>
    <row r="1262" spans="1:30" x14ac:dyDescent="0.25">
      <c r="A1262">
        <v>628</v>
      </c>
      <c r="B1262">
        <v>4761</v>
      </c>
      <c r="C1262" t="s">
        <v>2645</v>
      </c>
      <c r="D1262" t="s">
        <v>569</v>
      </c>
      <c r="E1262" t="s">
        <v>107</v>
      </c>
      <c r="F1262" t="s">
        <v>2646</v>
      </c>
      <c r="G1262" t="str">
        <f>"00361268"</f>
        <v>00361268</v>
      </c>
      <c r="H1262" t="s">
        <v>575</v>
      </c>
      <c r="I1262">
        <v>0</v>
      </c>
      <c r="J1262">
        <v>0</v>
      </c>
      <c r="K1262">
        <v>0</v>
      </c>
      <c r="L1262">
        <v>0</v>
      </c>
      <c r="M1262">
        <v>0</v>
      </c>
      <c r="N1262">
        <v>0</v>
      </c>
      <c r="O1262">
        <v>0</v>
      </c>
      <c r="P1262">
        <v>0</v>
      </c>
      <c r="Q1262">
        <v>0</v>
      </c>
      <c r="R1262">
        <v>0</v>
      </c>
      <c r="S1262">
        <v>0</v>
      </c>
      <c r="T1262">
        <v>0</v>
      </c>
      <c r="U1262">
        <v>0</v>
      </c>
      <c r="V1262">
        <v>0</v>
      </c>
      <c r="W1262">
        <v>0</v>
      </c>
      <c r="X1262">
        <v>0</v>
      </c>
      <c r="Z1262">
        <v>2</v>
      </c>
      <c r="AA1262">
        <v>0</v>
      </c>
      <c r="AB1262">
        <v>0</v>
      </c>
      <c r="AC1262">
        <v>0</v>
      </c>
      <c r="AD1262" t="s">
        <v>575</v>
      </c>
    </row>
    <row r="1263" spans="1:30" x14ac:dyDescent="0.25">
      <c r="H1263" t="s">
        <v>2426</v>
      </c>
    </row>
    <row r="1264" spans="1:30" x14ac:dyDescent="0.25">
      <c r="A1264">
        <v>629</v>
      </c>
      <c r="B1264">
        <v>362</v>
      </c>
      <c r="C1264" t="s">
        <v>2647</v>
      </c>
      <c r="D1264" t="s">
        <v>1430</v>
      </c>
      <c r="E1264" t="s">
        <v>160</v>
      </c>
      <c r="F1264" t="s">
        <v>2648</v>
      </c>
      <c r="G1264" t="str">
        <f>"201406006604"</f>
        <v>201406006604</v>
      </c>
      <c r="H1264" t="s">
        <v>2555</v>
      </c>
      <c r="I1264">
        <v>0</v>
      </c>
      <c r="J1264">
        <v>0</v>
      </c>
      <c r="K1264">
        <v>0</v>
      </c>
      <c r="L1264">
        <v>0</v>
      </c>
      <c r="M1264">
        <v>0</v>
      </c>
      <c r="N1264">
        <v>30</v>
      </c>
      <c r="O1264">
        <v>0</v>
      </c>
      <c r="P1264">
        <v>0</v>
      </c>
      <c r="Q1264">
        <v>0</v>
      </c>
      <c r="R1264">
        <v>0</v>
      </c>
      <c r="S1264">
        <v>0</v>
      </c>
      <c r="T1264">
        <v>0</v>
      </c>
      <c r="U1264">
        <v>0</v>
      </c>
      <c r="V1264">
        <v>0</v>
      </c>
      <c r="W1264">
        <v>0</v>
      </c>
      <c r="X1264">
        <v>0</v>
      </c>
      <c r="Z1264">
        <v>0</v>
      </c>
      <c r="AA1264">
        <v>0</v>
      </c>
      <c r="AB1264">
        <v>0</v>
      </c>
      <c r="AC1264">
        <v>0</v>
      </c>
      <c r="AD1264" t="s">
        <v>2649</v>
      </c>
    </row>
    <row r="1265" spans="1:30" x14ac:dyDescent="0.25">
      <c r="H1265" t="s">
        <v>1287</v>
      </c>
    </row>
    <row r="1266" spans="1:30" x14ac:dyDescent="0.25">
      <c r="A1266">
        <v>630</v>
      </c>
      <c r="B1266">
        <v>2906</v>
      </c>
      <c r="C1266" t="s">
        <v>2650</v>
      </c>
      <c r="D1266" t="s">
        <v>28</v>
      </c>
      <c r="E1266" t="s">
        <v>172</v>
      </c>
      <c r="F1266" t="s">
        <v>2651</v>
      </c>
      <c r="G1266" t="str">
        <f>"00331289"</f>
        <v>00331289</v>
      </c>
      <c r="H1266" t="s">
        <v>323</v>
      </c>
      <c r="I1266">
        <v>0</v>
      </c>
      <c r="J1266">
        <v>0</v>
      </c>
      <c r="K1266">
        <v>0</v>
      </c>
      <c r="L1266">
        <v>0</v>
      </c>
      <c r="M1266">
        <v>0</v>
      </c>
      <c r="N1266">
        <v>0</v>
      </c>
      <c r="O1266">
        <v>0</v>
      </c>
      <c r="P1266">
        <v>0</v>
      </c>
      <c r="Q1266">
        <v>0</v>
      </c>
      <c r="R1266">
        <v>0</v>
      </c>
      <c r="S1266">
        <v>0</v>
      </c>
      <c r="T1266">
        <v>0</v>
      </c>
      <c r="U1266">
        <v>0</v>
      </c>
      <c r="V1266">
        <v>0</v>
      </c>
      <c r="W1266">
        <v>0</v>
      </c>
      <c r="X1266">
        <v>0</v>
      </c>
      <c r="Z1266">
        <v>0</v>
      </c>
      <c r="AA1266">
        <v>0</v>
      </c>
      <c r="AB1266">
        <v>0</v>
      </c>
      <c r="AC1266">
        <v>0</v>
      </c>
      <c r="AD1266" t="s">
        <v>323</v>
      </c>
    </row>
    <row r="1267" spans="1:30" x14ac:dyDescent="0.25">
      <c r="H1267" t="s">
        <v>1562</v>
      </c>
    </row>
    <row r="1268" spans="1:30" x14ac:dyDescent="0.25">
      <c r="A1268">
        <v>631</v>
      </c>
      <c r="B1268">
        <v>113</v>
      </c>
      <c r="C1268" t="s">
        <v>2652</v>
      </c>
      <c r="D1268" t="s">
        <v>65</v>
      </c>
      <c r="E1268" t="s">
        <v>327</v>
      </c>
      <c r="F1268" t="s">
        <v>2653</v>
      </c>
      <c r="G1268" t="str">
        <f>"00281700"</f>
        <v>00281700</v>
      </c>
      <c r="H1268" t="s">
        <v>2654</v>
      </c>
      <c r="I1268">
        <v>0</v>
      </c>
      <c r="J1268">
        <v>0</v>
      </c>
      <c r="K1268">
        <v>0</v>
      </c>
      <c r="L1268">
        <v>0</v>
      </c>
      <c r="M1268">
        <v>0</v>
      </c>
      <c r="N1268">
        <v>50</v>
      </c>
      <c r="O1268">
        <v>0</v>
      </c>
      <c r="P1268">
        <v>0</v>
      </c>
      <c r="Q1268">
        <v>0</v>
      </c>
      <c r="R1268">
        <v>0</v>
      </c>
      <c r="S1268">
        <v>0</v>
      </c>
      <c r="T1268">
        <v>0</v>
      </c>
      <c r="U1268">
        <v>0</v>
      </c>
      <c r="V1268">
        <v>0</v>
      </c>
      <c r="W1268">
        <v>0</v>
      </c>
      <c r="X1268">
        <v>0</v>
      </c>
      <c r="Z1268">
        <v>2</v>
      </c>
      <c r="AA1268">
        <v>0</v>
      </c>
      <c r="AB1268">
        <v>0</v>
      </c>
      <c r="AC1268">
        <v>0</v>
      </c>
      <c r="AD1268" t="s">
        <v>2655</v>
      </c>
    </row>
    <row r="1269" spans="1:30" x14ac:dyDescent="0.25">
      <c r="H1269" t="s">
        <v>2656</v>
      </c>
    </row>
    <row r="1270" spans="1:30" x14ac:dyDescent="0.25">
      <c r="A1270">
        <v>632</v>
      </c>
      <c r="B1270">
        <v>3354</v>
      </c>
      <c r="C1270" t="s">
        <v>2657</v>
      </c>
      <c r="D1270" t="s">
        <v>2658</v>
      </c>
      <c r="E1270" t="s">
        <v>32</v>
      </c>
      <c r="F1270" t="s">
        <v>2659</v>
      </c>
      <c r="G1270" t="str">
        <f>"00360559"</f>
        <v>00360559</v>
      </c>
      <c r="H1270" t="s">
        <v>2458</v>
      </c>
      <c r="I1270">
        <v>0</v>
      </c>
      <c r="J1270">
        <v>0</v>
      </c>
      <c r="K1270">
        <v>0</v>
      </c>
      <c r="L1270">
        <v>0</v>
      </c>
      <c r="M1270">
        <v>0</v>
      </c>
      <c r="N1270">
        <v>30</v>
      </c>
      <c r="O1270">
        <v>0</v>
      </c>
      <c r="P1270">
        <v>0</v>
      </c>
      <c r="Q1270">
        <v>0</v>
      </c>
      <c r="R1270">
        <v>0</v>
      </c>
      <c r="S1270">
        <v>0</v>
      </c>
      <c r="T1270">
        <v>0</v>
      </c>
      <c r="U1270">
        <v>0</v>
      </c>
      <c r="V1270">
        <v>0</v>
      </c>
      <c r="W1270">
        <v>0</v>
      </c>
      <c r="X1270">
        <v>0</v>
      </c>
      <c r="Z1270">
        <v>0</v>
      </c>
      <c r="AA1270">
        <v>0</v>
      </c>
      <c r="AB1270">
        <v>0</v>
      </c>
      <c r="AC1270">
        <v>0</v>
      </c>
      <c r="AD1270" t="s">
        <v>2660</v>
      </c>
    </row>
    <row r="1271" spans="1:30" x14ac:dyDescent="0.25">
      <c r="H1271" t="s">
        <v>2661</v>
      </c>
    </row>
    <row r="1272" spans="1:30" x14ac:dyDescent="0.25">
      <c r="A1272">
        <v>633</v>
      </c>
      <c r="B1272">
        <v>4361</v>
      </c>
      <c r="C1272" t="s">
        <v>2662</v>
      </c>
      <c r="D1272" t="s">
        <v>126</v>
      </c>
      <c r="E1272" t="s">
        <v>107</v>
      </c>
      <c r="F1272" t="s">
        <v>2663</v>
      </c>
      <c r="G1272" t="str">
        <f>"00358942"</f>
        <v>00358942</v>
      </c>
      <c r="H1272" t="s">
        <v>2112</v>
      </c>
      <c r="I1272">
        <v>0</v>
      </c>
      <c r="J1272">
        <v>0</v>
      </c>
      <c r="K1272">
        <v>0</v>
      </c>
      <c r="L1272">
        <v>0</v>
      </c>
      <c r="M1272">
        <v>0</v>
      </c>
      <c r="N1272">
        <v>30</v>
      </c>
      <c r="O1272">
        <v>0</v>
      </c>
      <c r="P1272">
        <v>0</v>
      </c>
      <c r="Q1272">
        <v>0</v>
      </c>
      <c r="R1272">
        <v>0</v>
      </c>
      <c r="S1272">
        <v>0</v>
      </c>
      <c r="T1272">
        <v>0</v>
      </c>
      <c r="U1272">
        <v>0</v>
      </c>
      <c r="V1272">
        <v>0</v>
      </c>
      <c r="W1272">
        <v>0</v>
      </c>
      <c r="X1272">
        <v>0</v>
      </c>
      <c r="Z1272">
        <v>0</v>
      </c>
      <c r="AA1272">
        <v>0</v>
      </c>
      <c r="AB1272">
        <v>0</v>
      </c>
      <c r="AC1272">
        <v>0</v>
      </c>
      <c r="AD1272" t="s">
        <v>2664</v>
      </c>
    </row>
    <row r="1273" spans="1:30" x14ac:dyDescent="0.25">
      <c r="H1273" t="s">
        <v>2665</v>
      </c>
    </row>
    <row r="1274" spans="1:30" x14ac:dyDescent="0.25">
      <c r="A1274">
        <v>634</v>
      </c>
      <c r="B1274">
        <v>5802</v>
      </c>
      <c r="C1274" t="s">
        <v>2666</v>
      </c>
      <c r="D1274" t="s">
        <v>32</v>
      </c>
      <c r="E1274" t="s">
        <v>15</v>
      </c>
      <c r="F1274" t="s">
        <v>2667</v>
      </c>
      <c r="G1274" t="str">
        <f>"00017806"</f>
        <v>00017806</v>
      </c>
      <c r="H1274">
        <v>660</v>
      </c>
      <c r="I1274">
        <v>0</v>
      </c>
      <c r="J1274">
        <v>0</v>
      </c>
      <c r="K1274">
        <v>0</v>
      </c>
      <c r="L1274">
        <v>0</v>
      </c>
      <c r="M1274">
        <v>0</v>
      </c>
      <c r="N1274">
        <v>30</v>
      </c>
      <c r="O1274">
        <v>0</v>
      </c>
      <c r="P1274">
        <v>0</v>
      </c>
      <c r="Q1274">
        <v>0</v>
      </c>
      <c r="R1274">
        <v>0</v>
      </c>
      <c r="S1274">
        <v>0</v>
      </c>
      <c r="T1274">
        <v>0</v>
      </c>
      <c r="U1274">
        <v>0</v>
      </c>
      <c r="V1274">
        <v>0</v>
      </c>
      <c r="W1274">
        <v>0</v>
      </c>
      <c r="X1274">
        <v>0</v>
      </c>
      <c r="Z1274">
        <v>0</v>
      </c>
      <c r="AA1274">
        <v>0</v>
      </c>
      <c r="AB1274">
        <v>0</v>
      </c>
      <c r="AC1274">
        <v>0</v>
      </c>
      <c r="AD1274">
        <v>690</v>
      </c>
    </row>
    <row r="1275" spans="1:30" x14ac:dyDescent="0.25">
      <c r="H1275" t="s">
        <v>2668</v>
      </c>
    </row>
    <row r="1276" spans="1:30" x14ac:dyDescent="0.25">
      <c r="A1276">
        <v>635</v>
      </c>
      <c r="B1276">
        <v>3074</v>
      </c>
      <c r="C1276" t="s">
        <v>2669</v>
      </c>
      <c r="D1276" t="s">
        <v>21</v>
      </c>
      <c r="E1276" t="s">
        <v>38</v>
      </c>
      <c r="F1276">
        <v>720218</v>
      </c>
      <c r="G1276" t="str">
        <f>"00366946"</f>
        <v>00366946</v>
      </c>
      <c r="H1276" t="s">
        <v>2670</v>
      </c>
      <c r="I1276">
        <v>0</v>
      </c>
      <c r="J1276">
        <v>0</v>
      </c>
      <c r="K1276">
        <v>0</v>
      </c>
      <c r="L1276">
        <v>0</v>
      </c>
      <c r="M1276">
        <v>0</v>
      </c>
      <c r="N1276">
        <v>30</v>
      </c>
      <c r="O1276">
        <v>0</v>
      </c>
      <c r="P1276">
        <v>0</v>
      </c>
      <c r="Q1276">
        <v>0</v>
      </c>
      <c r="R1276">
        <v>0</v>
      </c>
      <c r="S1276">
        <v>0</v>
      </c>
      <c r="T1276">
        <v>0</v>
      </c>
      <c r="U1276">
        <v>0</v>
      </c>
      <c r="V1276">
        <v>0</v>
      </c>
      <c r="W1276">
        <v>0</v>
      </c>
      <c r="X1276">
        <v>0</v>
      </c>
      <c r="Z1276">
        <v>1</v>
      </c>
      <c r="AA1276">
        <v>0</v>
      </c>
      <c r="AB1276">
        <v>0</v>
      </c>
      <c r="AC1276">
        <v>0</v>
      </c>
      <c r="AD1276" t="s">
        <v>2671</v>
      </c>
    </row>
    <row r="1277" spans="1:30" x14ac:dyDescent="0.25">
      <c r="H1277" t="s">
        <v>2672</v>
      </c>
    </row>
    <row r="1278" spans="1:30" x14ac:dyDescent="0.25">
      <c r="A1278">
        <v>636</v>
      </c>
      <c r="B1278">
        <v>3020</v>
      </c>
      <c r="C1278" t="s">
        <v>2673</v>
      </c>
      <c r="D1278" t="s">
        <v>1086</v>
      </c>
      <c r="E1278" t="s">
        <v>70</v>
      </c>
      <c r="F1278" t="s">
        <v>2674</v>
      </c>
      <c r="G1278" t="str">
        <f>"00369120"</f>
        <v>00369120</v>
      </c>
      <c r="H1278">
        <v>682</v>
      </c>
      <c r="I1278">
        <v>0</v>
      </c>
      <c r="J1278">
        <v>0</v>
      </c>
      <c r="K1278">
        <v>0</v>
      </c>
      <c r="L1278">
        <v>0</v>
      </c>
      <c r="M1278">
        <v>0</v>
      </c>
      <c r="N1278">
        <v>0</v>
      </c>
      <c r="O1278">
        <v>0</v>
      </c>
      <c r="P1278">
        <v>0</v>
      </c>
      <c r="Q1278">
        <v>0</v>
      </c>
      <c r="R1278">
        <v>0</v>
      </c>
      <c r="S1278">
        <v>0</v>
      </c>
      <c r="T1278">
        <v>0</v>
      </c>
      <c r="U1278">
        <v>0</v>
      </c>
      <c r="V1278">
        <v>0</v>
      </c>
      <c r="W1278">
        <v>0</v>
      </c>
      <c r="X1278">
        <v>0</v>
      </c>
      <c r="Z1278">
        <v>2</v>
      </c>
      <c r="AA1278">
        <v>0</v>
      </c>
      <c r="AB1278">
        <v>0</v>
      </c>
      <c r="AC1278">
        <v>0</v>
      </c>
      <c r="AD1278">
        <v>682</v>
      </c>
    </row>
    <row r="1279" spans="1:30" x14ac:dyDescent="0.25">
      <c r="H1279" t="s">
        <v>2426</v>
      </c>
    </row>
    <row r="1280" spans="1:30" x14ac:dyDescent="0.25">
      <c r="A1280">
        <v>637</v>
      </c>
      <c r="B1280">
        <v>5254</v>
      </c>
      <c r="C1280" t="s">
        <v>2675</v>
      </c>
      <c r="D1280" t="s">
        <v>32</v>
      </c>
      <c r="E1280" t="s">
        <v>15</v>
      </c>
      <c r="F1280" t="s">
        <v>2676</v>
      </c>
      <c r="G1280" t="str">
        <f>"201604005567"</f>
        <v>201604005567</v>
      </c>
      <c r="H1280" t="s">
        <v>2677</v>
      </c>
      <c r="I1280">
        <v>0</v>
      </c>
      <c r="J1280">
        <v>0</v>
      </c>
      <c r="K1280">
        <v>0</v>
      </c>
      <c r="L1280">
        <v>0</v>
      </c>
      <c r="M1280">
        <v>0</v>
      </c>
      <c r="N1280">
        <v>0</v>
      </c>
      <c r="O1280">
        <v>0</v>
      </c>
      <c r="P1280">
        <v>0</v>
      </c>
      <c r="Q1280">
        <v>0</v>
      </c>
      <c r="R1280">
        <v>0</v>
      </c>
      <c r="S1280">
        <v>0</v>
      </c>
      <c r="T1280">
        <v>0</v>
      </c>
      <c r="U1280">
        <v>0</v>
      </c>
      <c r="V1280">
        <v>8</v>
      </c>
      <c r="W1280">
        <v>56</v>
      </c>
      <c r="X1280">
        <v>0</v>
      </c>
      <c r="Z1280">
        <v>0</v>
      </c>
      <c r="AA1280">
        <v>0</v>
      </c>
      <c r="AB1280">
        <v>0</v>
      </c>
      <c r="AC1280">
        <v>0</v>
      </c>
      <c r="AD1280" t="s">
        <v>2678</v>
      </c>
    </row>
    <row r="1281" spans="1:30" x14ac:dyDescent="0.25">
      <c r="H1281" t="s">
        <v>2679</v>
      </c>
    </row>
    <row r="1282" spans="1:30" x14ac:dyDescent="0.25">
      <c r="A1282">
        <v>638</v>
      </c>
      <c r="B1282">
        <v>3401</v>
      </c>
      <c r="C1282" t="s">
        <v>2680</v>
      </c>
      <c r="D1282" t="s">
        <v>347</v>
      </c>
      <c r="E1282" t="s">
        <v>28</v>
      </c>
      <c r="F1282" t="s">
        <v>2681</v>
      </c>
      <c r="G1282" t="str">
        <f>"00339367"</f>
        <v>00339367</v>
      </c>
      <c r="H1282" t="s">
        <v>2682</v>
      </c>
      <c r="I1282">
        <v>0</v>
      </c>
      <c r="J1282">
        <v>0</v>
      </c>
      <c r="K1282">
        <v>0</v>
      </c>
      <c r="L1282">
        <v>0</v>
      </c>
      <c r="M1282">
        <v>0</v>
      </c>
      <c r="N1282">
        <v>50</v>
      </c>
      <c r="O1282">
        <v>0</v>
      </c>
      <c r="P1282">
        <v>0</v>
      </c>
      <c r="Q1282">
        <v>0</v>
      </c>
      <c r="R1282">
        <v>0</v>
      </c>
      <c r="S1282">
        <v>0</v>
      </c>
      <c r="T1282">
        <v>0</v>
      </c>
      <c r="U1282">
        <v>0</v>
      </c>
      <c r="V1282">
        <v>0</v>
      </c>
      <c r="W1282">
        <v>0</v>
      </c>
      <c r="X1282">
        <v>0</v>
      </c>
      <c r="Z1282">
        <v>0</v>
      </c>
      <c r="AA1282">
        <v>0</v>
      </c>
      <c r="AB1282">
        <v>0</v>
      </c>
      <c r="AC1282">
        <v>0</v>
      </c>
      <c r="AD1282" t="s">
        <v>2683</v>
      </c>
    </row>
    <row r="1283" spans="1:30" x14ac:dyDescent="0.25">
      <c r="H1283" t="s">
        <v>2684</v>
      </c>
    </row>
    <row r="1284" spans="1:30" x14ac:dyDescent="0.25">
      <c r="A1284">
        <v>639</v>
      </c>
      <c r="B1284">
        <v>3065</v>
      </c>
      <c r="C1284" t="s">
        <v>2685</v>
      </c>
      <c r="D1284" t="s">
        <v>82</v>
      </c>
      <c r="E1284" t="s">
        <v>50</v>
      </c>
      <c r="F1284" t="s">
        <v>2686</v>
      </c>
      <c r="G1284" t="str">
        <f>"201410005354"</f>
        <v>201410005354</v>
      </c>
      <c r="H1284" t="s">
        <v>1775</v>
      </c>
      <c r="I1284">
        <v>0</v>
      </c>
      <c r="J1284">
        <v>0</v>
      </c>
      <c r="K1284">
        <v>0</v>
      </c>
      <c r="L1284">
        <v>0</v>
      </c>
      <c r="M1284">
        <v>0</v>
      </c>
      <c r="N1284">
        <v>0</v>
      </c>
      <c r="O1284">
        <v>0</v>
      </c>
      <c r="P1284">
        <v>0</v>
      </c>
      <c r="Q1284">
        <v>0</v>
      </c>
      <c r="R1284">
        <v>0</v>
      </c>
      <c r="S1284">
        <v>0</v>
      </c>
      <c r="T1284">
        <v>0</v>
      </c>
      <c r="U1284">
        <v>0</v>
      </c>
      <c r="V1284">
        <v>0</v>
      </c>
      <c r="W1284">
        <v>0</v>
      </c>
      <c r="X1284">
        <v>0</v>
      </c>
      <c r="Z1284">
        <v>0</v>
      </c>
      <c r="AA1284">
        <v>0</v>
      </c>
      <c r="AB1284">
        <v>0</v>
      </c>
      <c r="AC1284">
        <v>0</v>
      </c>
      <c r="AD1284" t="s">
        <v>1775</v>
      </c>
    </row>
    <row r="1285" spans="1:30" x14ac:dyDescent="0.25">
      <c r="H1285" t="s">
        <v>2216</v>
      </c>
    </row>
    <row r="1286" spans="1:30" x14ac:dyDescent="0.25">
      <c r="A1286">
        <v>640</v>
      </c>
      <c r="B1286">
        <v>4374</v>
      </c>
      <c r="C1286" t="s">
        <v>2687</v>
      </c>
      <c r="D1286" t="s">
        <v>388</v>
      </c>
      <c r="E1286" t="s">
        <v>45</v>
      </c>
      <c r="F1286" t="s">
        <v>2688</v>
      </c>
      <c r="G1286" t="str">
        <f>"201405001178"</f>
        <v>201405001178</v>
      </c>
      <c r="H1286" t="s">
        <v>1068</v>
      </c>
      <c r="I1286">
        <v>0</v>
      </c>
      <c r="J1286">
        <v>0</v>
      </c>
      <c r="K1286">
        <v>0</v>
      </c>
      <c r="L1286">
        <v>0</v>
      </c>
      <c r="M1286">
        <v>0</v>
      </c>
      <c r="N1286">
        <v>0</v>
      </c>
      <c r="O1286">
        <v>0</v>
      </c>
      <c r="P1286">
        <v>0</v>
      </c>
      <c r="Q1286">
        <v>0</v>
      </c>
      <c r="R1286">
        <v>0</v>
      </c>
      <c r="S1286">
        <v>0</v>
      </c>
      <c r="T1286">
        <v>0</v>
      </c>
      <c r="U1286">
        <v>0</v>
      </c>
      <c r="V1286">
        <v>2</v>
      </c>
      <c r="W1286">
        <v>14</v>
      </c>
      <c r="X1286">
        <v>0</v>
      </c>
      <c r="Z1286">
        <v>0</v>
      </c>
      <c r="AA1286">
        <v>0</v>
      </c>
      <c r="AB1286">
        <v>0</v>
      </c>
      <c r="AC1286">
        <v>0</v>
      </c>
      <c r="AD1286" t="s">
        <v>2689</v>
      </c>
    </row>
    <row r="1287" spans="1:30" x14ac:dyDescent="0.25">
      <c r="H1287" t="s">
        <v>1936</v>
      </c>
    </row>
    <row r="1288" spans="1:30" x14ac:dyDescent="0.25">
      <c r="A1288">
        <v>641</v>
      </c>
      <c r="B1288">
        <v>4453</v>
      </c>
      <c r="C1288" t="s">
        <v>2690</v>
      </c>
      <c r="D1288" t="s">
        <v>2691</v>
      </c>
      <c r="E1288" t="s">
        <v>178</v>
      </c>
      <c r="F1288" t="s">
        <v>2692</v>
      </c>
      <c r="G1288" t="str">
        <f>"201410000641"</f>
        <v>201410000641</v>
      </c>
      <c r="H1288" t="s">
        <v>1615</v>
      </c>
      <c r="I1288">
        <v>0</v>
      </c>
      <c r="J1288">
        <v>0</v>
      </c>
      <c r="K1288">
        <v>0</v>
      </c>
      <c r="L1288">
        <v>0</v>
      </c>
      <c r="M1288">
        <v>0</v>
      </c>
      <c r="N1288">
        <v>30</v>
      </c>
      <c r="O1288">
        <v>0</v>
      </c>
      <c r="P1288">
        <v>0</v>
      </c>
      <c r="Q1288">
        <v>0</v>
      </c>
      <c r="R1288">
        <v>0</v>
      </c>
      <c r="S1288">
        <v>0</v>
      </c>
      <c r="T1288">
        <v>0</v>
      </c>
      <c r="U1288">
        <v>0</v>
      </c>
      <c r="V1288">
        <v>0</v>
      </c>
      <c r="W1288">
        <v>0</v>
      </c>
      <c r="X1288">
        <v>0</v>
      </c>
      <c r="Z1288">
        <v>0</v>
      </c>
      <c r="AA1288">
        <v>0</v>
      </c>
      <c r="AB1288">
        <v>0</v>
      </c>
      <c r="AC1288">
        <v>0</v>
      </c>
      <c r="AD1288" t="s">
        <v>2693</v>
      </c>
    </row>
    <row r="1289" spans="1:30" x14ac:dyDescent="0.25">
      <c r="H1289" t="s">
        <v>2694</v>
      </c>
    </row>
    <row r="1290" spans="1:30" x14ac:dyDescent="0.25">
      <c r="A1290">
        <v>642</v>
      </c>
      <c r="B1290">
        <v>5738</v>
      </c>
      <c r="C1290" t="s">
        <v>2695</v>
      </c>
      <c r="D1290" t="s">
        <v>638</v>
      </c>
      <c r="E1290" t="s">
        <v>15</v>
      </c>
      <c r="F1290" t="s">
        <v>2696</v>
      </c>
      <c r="G1290" t="str">
        <f>"201604000954"</f>
        <v>201604000954</v>
      </c>
      <c r="H1290" t="s">
        <v>2555</v>
      </c>
      <c r="I1290">
        <v>0</v>
      </c>
      <c r="J1290">
        <v>0</v>
      </c>
      <c r="K1290">
        <v>0</v>
      </c>
      <c r="L1290">
        <v>0</v>
      </c>
      <c r="M1290">
        <v>0</v>
      </c>
      <c r="N1290">
        <v>0</v>
      </c>
      <c r="O1290">
        <v>0</v>
      </c>
      <c r="P1290">
        <v>0</v>
      </c>
      <c r="Q1290">
        <v>0</v>
      </c>
      <c r="R1290">
        <v>0</v>
      </c>
      <c r="S1290">
        <v>0</v>
      </c>
      <c r="T1290">
        <v>0</v>
      </c>
      <c r="U1290">
        <v>0</v>
      </c>
      <c r="V1290">
        <v>0</v>
      </c>
      <c r="W1290">
        <v>0</v>
      </c>
      <c r="X1290">
        <v>0</v>
      </c>
      <c r="Z1290">
        <v>1</v>
      </c>
      <c r="AA1290">
        <v>0</v>
      </c>
      <c r="AB1290">
        <v>0</v>
      </c>
      <c r="AC1290">
        <v>0</v>
      </c>
      <c r="AD1290" t="s">
        <v>2555</v>
      </c>
    </row>
    <row r="1291" spans="1:30" x14ac:dyDescent="0.25">
      <c r="H1291" t="s">
        <v>2697</v>
      </c>
    </row>
    <row r="1292" spans="1:30" x14ac:dyDescent="0.25">
      <c r="A1292">
        <v>643</v>
      </c>
      <c r="B1292">
        <v>2658</v>
      </c>
      <c r="C1292" t="s">
        <v>2698</v>
      </c>
      <c r="D1292" t="s">
        <v>2699</v>
      </c>
      <c r="E1292" t="s">
        <v>32</v>
      </c>
      <c r="F1292" t="s">
        <v>2700</v>
      </c>
      <c r="G1292" t="str">
        <f>"00282920"</f>
        <v>00282920</v>
      </c>
      <c r="H1292" t="s">
        <v>2034</v>
      </c>
      <c r="I1292">
        <v>0</v>
      </c>
      <c r="J1292">
        <v>0</v>
      </c>
      <c r="K1292">
        <v>0</v>
      </c>
      <c r="L1292">
        <v>0</v>
      </c>
      <c r="M1292">
        <v>0</v>
      </c>
      <c r="N1292">
        <v>0</v>
      </c>
      <c r="O1292">
        <v>0</v>
      </c>
      <c r="P1292">
        <v>0</v>
      </c>
      <c r="Q1292">
        <v>0</v>
      </c>
      <c r="R1292">
        <v>0</v>
      </c>
      <c r="S1292">
        <v>0</v>
      </c>
      <c r="T1292">
        <v>0</v>
      </c>
      <c r="U1292">
        <v>0</v>
      </c>
      <c r="V1292">
        <v>0</v>
      </c>
      <c r="W1292">
        <v>0</v>
      </c>
      <c r="X1292">
        <v>0</v>
      </c>
      <c r="Z1292">
        <v>0</v>
      </c>
      <c r="AA1292">
        <v>0</v>
      </c>
      <c r="AB1292">
        <v>0</v>
      </c>
      <c r="AC1292">
        <v>0</v>
      </c>
      <c r="AD1292" t="s">
        <v>2034</v>
      </c>
    </row>
    <row r="1293" spans="1:30" x14ac:dyDescent="0.25">
      <c r="H1293" t="s">
        <v>2701</v>
      </c>
    </row>
    <row r="1294" spans="1:30" x14ac:dyDescent="0.25">
      <c r="A1294">
        <v>644</v>
      </c>
      <c r="B1294">
        <v>285</v>
      </c>
      <c r="C1294" t="s">
        <v>2702</v>
      </c>
      <c r="D1294" t="s">
        <v>2703</v>
      </c>
      <c r="E1294" t="s">
        <v>107</v>
      </c>
      <c r="F1294" t="s">
        <v>2704</v>
      </c>
      <c r="G1294" t="str">
        <f>"201410005441"</f>
        <v>201410005441</v>
      </c>
      <c r="H1294" t="s">
        <v>1780</v>
      </c>
      <c r="I1294">
        <v>0</v>
      </c>
      <c r="J1294">
        <v>0</v>
      </c>
      <c r="K1294">
        <v>0</v>
      </c>
      <c r="L1294">
        <v>0</v>
      </c>
      <c r="M1294">
        <v>0</v>
      </c>
      <c r="N1294">
        <v>0</v>
      </c>
      <c r="O1294">
        <v>0</v>
      </c>
      <c r="P1294">
        <v>0</v>
      </c>
      <c r="Q1294">
        <v>0</v>
      </c>
      <c r="R1294">
        <v>0</v>
      </c>
      <c r="S1294">
        <v>0</v>
      </c>
      <c r="T1294">
        <v>0</v>
      </c>
      <c r="U1294">
        <v>0</v>
      </c>
      <c r="V1294">
        <v>0</v>
      </c>
      <c r="W1294">
        <v>0</v>
      </c>
      <c r="X1294">
        <v>0</v>
      </c>
      <c r="Z1294">
        <v>0</v>
      </c>
      <c r="AA1294">
        <v>0</v>
      </c>
      <c r="AB1294">
        <v>0</v>
      </c>
      <c r="AC1294">
        <v>0</v>
      </c>
      <c r="AD1294" t="s">
        <v>1780</v>
      </c>
    </row>
    <row r="1295" spans="1:30" x14ac:dyDescent="0.25">
      <c r="H1295" t="s">
        <v>1936</v>
      </c>
    </row>
    <row r="1296" spans="1:30" x14ac:dyDescent="0.25">
      <c r="A1296">
        <v>645</v>
      </c>
      <c r="B1296">
        <v>2967</v>
      </c>
      <c r="C1296" t="s">
        <v>2705</v>
      </c>
      <c r="D1296" t="s">
        <v>2706</v>
      </c>
      <c r="E1296" t="s">
        <v>342</v>
      </c>
      <c r="F1296" t="s">
        <v>2707</v>
      </c>
      <c r="G1296" t="str">
        <f>"00260698"</f>
        <v>00260698</v>
      </c>
      <c r="H1296" t="s">
        <v>2708</v>
      </c>
      <c r="I1296">
        <v>0</v>
      </c>
      <c r="J1296">
        <v>0</v>
      </c>
      <c r="K1296">
        <v>0</v>
      </c>
      <c r="L1296">
        <v>0</v>
      </c>
      <c r="M1296">
        <v>0</v>
      </c>
      <c r="N1296">
        <v>30</v>
      </c>
      <c r="O1296">
        <v>0</v>
      </c>
      <c r="P1296">
        <v>0</v>
      </c>
      <c r="Q1296">
        <v>0</v>
      </c>
      <c r="R1296">
        <v>0</v>
      </c>
      <c r="S1296">
        <v>0</v>
      </c>
      <c r="T1296">
        <v>0</v>
      </c>
      <c r="U1296">
        <v>0</v>
      </c>
      <c r="V1296">
        <v>0</v>
      </c>
      <c r="W1296">
        <v>0</v>
      </c>
      <c r="X1296">
        <v>0</v>
      </c>
      <c r="Z1296">
        <v>0</v>
      </c>
      <c r="AA1296">
        <v>0</v>
      </c>
      <c r="AB1296">
        <v>0</v>
      </c>
      <c r="AC1296">
        <v>0</v>
      </c>
      <c r="AD1296" t="s">
        <v>2709</v>
      </c>
    </row>
    <row r="1297" spans="1:30" x14ac:dyDescent="0.25">
      <c r="H1297" t="s">
        <v>2710</v>
      </c>
    </row>
    <row r="1298" spans="1:30" x14ac:dyDescent="0.25">
      <c r="A1298">
        <v>646</v>
      </c>
      <c r="B1298">
        <v>1152</v>
      </c>
      <c r="C1298" t="s">
        <v>2711</v>
      </c>
      <c r="D1298" t="s">
        <v>83</v>
      </c>
      <c r="E1298" t="s">
        <v>50</v>
      </c>
      <c r="F1298" t="s">
        <v>2712</v>
      </c>
      <c r="G1298" t="str">
        <f>"00166906"</f>
        <v>00166906</v>
      </c>
      <c r="H1298" t="s">
        <v>1943</v>
      </c>
      <c r="I1298">
        <v>0</v>
      </c>
      <c r="J1298">
        <v>0</v>
      </c>
      <c r="K1298">
        <v>0</v>
      </c>
      <c r="L1298">
        <v>0</v>
      </c>
      <c r="M1298">
        <v>0</v>
      </c>
      <c r="N1298">
        <v>0</v>
      </c>
      <c r="O1298">
        <v>0</v>
      </c>
      <c r="P1298">
        <v>0</v>
      </c>
      <c r="Q1298">
        <v>0</v>
      </c>
      <c r="R1298">
        <v>0</v>
      </c>
      <c r="S1298">
        <v>0</v>
      </c>
      <c r="T1298">
        <v>0</v>
      </c>
      <c r="U1298">
        <v>0</v>
      </c>
      <c r="V1298">
        <v>0</v>
      </c>
      <c r="W1298">
        <v>0</v>
      </c>
      <c r="X1298">
        <v>0</v>
      </c>
      <c r="Z1298">
        <v>0</v>
      </c>
      <c r="AA1298">
        <v>0</v>
      </c>
      <c r="AB1298">
        <v>0</v>
      </c>
      <c r="AC1298">
        <v>0</v>
      </c>
      <c r="AD1298" t="s">
        <v>1943</v>
      </c>
    </row>
    <row r="1299" spans="1:30" x14ac:dyDescent="0.25">
      <c r="H1299" t="s">
        <v>1936</v>
      </c>
    </row>
    <row r="1300" spans="1:30" x14ac:dyDescent="0.25">
      <c r="A1300">
        <v>647</v>
      </c>
      <c r="B1300">
        <v>334</v>
      </c>
      <c r="C1300" t="s">
        <v>2713</v>
      </c>
      <c r="D1300" t="s">
        <v>107</v>
      </c>
      <c r="E1300" t="s">
        <v>45</v>
      </c>
      <c r="F1300" t="s">
        <v>2714</v>
      </c>
      <c r="G1300" t="str">
        <f>"00008107"</f>
        <v>00008107</v>
      </c>
      <c r="H1300" t="s">
        <v>1217</v>
      </c>
      <c r="I1300">
        <v>0</v>
      </c>
      <c r="J1300">
        <v>0</v>
      </c>
      <c r="K1300">
        <v>0</v>
      </c>
      <c r="L1300">
        <v>0</v>
      </c>
      <c r="M1300">
        <v>0</v>
      </c>
      <c r="N1300">
        <v>0</v>
      </c>
      <c r="O1300">
        <v>0</v>
      </c>
      <c r="P1300">
        <v>0</v>
      </c>
      <c r="Q1300">
        <v>0</v>
      </c>
      <c r="R1300">
        <v>0</v>
      </c>
      <c r="S1300">
        <v>0</v>
      </c>
      <c r="T1300">
        <v>0</v>
      </c>
      <c r="U1300">
        <v>0</v>
      </c>
      <c r="V1300">
        <v>0</v>
      </c>
      <c r="W1300">
        <v>0</v>
      </c>
      <c r="X1300">
        <v>0</v>
      </c>
      <c r="Z1300">
        <v>1</v>
      </c>
      <c r="AA1300">
        <v>0</v>
      </c>
      <c r="AB1300">
        <v>0</v>
      </c>
      <c r="AC1300">
        <v>0</v>
      </c>
      <c r="AD1300" t="s">
        <v>1217</v>
      </c>
    </row>
    <row r="1301" spans="1:30" x14ac:dyDescent="0.25">
      <c r="H1301" t="s">
        <v>2715</v>
      </c>
    </row>
    <row r="1302" spans="1:30" x14ac:dyDescent="0.25">
      <c r="A1302">
        <v>648</v>
      </c>
      <c r="B1302">
        <v>4654</v>
      </c>
      <c r="C1302" t="s">
        <v>2716</v>
      </c>
      <c r="D1302" t="s">
        <v>21</v>
      </c>
      <c r="E1302" t="s">
        <v>2717</v>
      </c>
      <c r="F1302" t="s">
        <v>2718</v>
      </c>
      <c r="G1302" t="str">
        <f>"201511043353"</f>
        <v>201511043353</v>
      </c>
      <c r="H1302" t="s">
        <v>2447</v>
      </c>
      <c r="I1302">
        <v>0</v>
      </c>
      <c r="J1302">
        <v>0</v>
      </c>
      <c r="K1302">
        <v>0</v>
      </c>
      <c r="L1302">
        <v>0</v>
      </c>
      <c r="M1302">
        <v>0</v>
      </c>
      <c r="N1302">
        <v>30</v>
      </c>
      <c r="O1302">
        <v>0</v>
      </c>
      <c r="P1302">
        <v>0</v>
      </c>
      <c r="Q1302">
        <v>0</v>
      </c>
      <c r="R1302">
        <v>0</v>
      </c>
      <c r="S1302">
        <v>0</v>
      </c>
      <c r="T1302">
        <v>0</v>
      </c>
      <c r="U1302">
        <v>0</v>
      </c>
      <c r="V1302">
        <v>0</v>
      </c>
      <c r="W1302">
        <v>0</v>
      </c>
      <c r="X1302">
        <v>0</v>
      </c>
      <c r="Z1302">
        <v>2</v>
      </c>
      <c r="AA1302">
        <v>0</v>
      </c>
      <c r="AB1302">
        <v>0</v>
      </c>
      <c r="AC1302">
        <v>0</v>
      </c>
      <c r="AD1302" t="s">
        <v>2719</v>
      </c>
    </row>
    <row r="1303" spans="1:30" x14ac:dyDescent="0.25">
      <c r="H1303" t="s">
        <v>2720</v>
      </c>
    </row>
    <row r="1304" spans="1:30" x14ac:dyDescent="0.25">
      <c r="A1304">
        <v>649</v>
      </c>
      <c r="B1304">
        <v>4446</v>
      </c>
      <c r="C1304" t="s">
        <v>2721</v>
      </c>
      <c r="D1304" t="s">
        <v>132</v>
      </c>
      <c r="E1304" t="s">
        <v>32</v>
      </c>
      <c r="F1304" t="s">
        <v>2722</v>
      </c>
      <c r="G1304" t="str">
        <f>"00365723"</f>
        <v>00365723</v>
      </c>
      <c r="H1304">
        <v>550</v>
      </c>
      <c r="I1304">
        <v>0</v>
      </c>
      <c r="J1304">
        <v>0</v>
      </c>
      <c r="K1304">
        <v>0</v>
      </c>
      <c r="L1304">
        <v>0</v>
      </c>
      <c r="M1304">
        <v>0</v>
      </c>
      <c r="N1304">
        <v>30</v>
      </c>
      <c r="O1304">
        <v>0</v>
      </c>
      <c r="P1304">
        <v>0</v>
      </c>
      <c r="Q1304">
        <v>0</v>
      </c>
      <c r="R1304">
        <v>0</v>
      </c>
      <c r="S1304">
        <v>0</v>
      </c>
      <c r="T1304">
        <v>0</v>
      </c>
      <c r="U1304">
        <v>0</v>
      </c>
      <c r="V1304">
        <v>8</v>
      </c>
      <c r="W1304">
        <v>56</v>
      </c>
      <c r="X1304">
        <v>0</v>
      </c>
      <c r="Z1304">
        <v>2</v>
      </c>
      <c r="AA1304">
        <v>0</v>
      </c>
      <c r="AB1304">
        <v>0</v>
      </c>
      <c r="AC1304">
        <v>0</v>
      </c>
      <c r="AD1304">
        <v>636</v>
      </c>
    </row>
    <row r="1305" spans="1:30" x14ac:dyDescent="0.25">
      <c r="H1305" t="s">
        <v>2723</v>
      </c>
    </row>
    <row r="1306" spans="1:30" x14ac:dyDescent="0.25">
      <c r="A1306">
        <v>650</v>
      </c>
      <c r="B1306">
        <v>702</v>
      </c>
      <c r="C1306" t="s">
        <v>2724</v>
      </c>
      <c r="D1306" t="s">
        <v>803</v>
      </c>
      <c r="E1306" t="s">
        <v>32</v>
      </c>
      <c r="F1306" t="s">
        <v>2725</v>
      </c>
      <c r="G1306" t="str">
        <f>"00301274"</f>
        <v>00301274</v>
      </c>
      <c r="H1306" t="s">
        <v>2726</v>
      </c>
      <c r="I1306">
        <v>0</v>
      </c>
      <c r="J1306">
        <v>0</v>
      </c>
      <c r="K1306">
        <v>0</v>
      </c>
      <c r="L1306">
        <v>0</v>
      </c>
      <c r="M1306">
        <v>0</v>
      </c>
      <c r="N1306">
        <v>0</v>
      </c>
      <c r="O1306">
        <v>0</v>
      </c>
      <c r="P1306">
        <v>0</v>
      </c>
      <c r="Q1306">
        <v>0</v>
      </c>
      <c r="R1306">
        <v>0</v>
      </c>
      <c r="S1306">
        <v>0</v>
      </c>
      <c r="T1306">
        <v>0</v>
      </c>
      <c r="U1306">
        <v>0</v>
      </c>
      <c r="V1306">
        <v>0</v>
      </c>
      <c r="W1306">
        <v>0</v>
      </c>
      <c r="X1306">
        <v>0</v>
      </c>
      <c r="Z1306">
        <v>0</v>
      </c>
      <c r="AA1306">
        <v>0</v>
      </c>
      <c r="AB1306">
        <v>0</v>
      </c>
      <c r="AC1306">
        <v>0</v>
      </c>
      <c r="AD1306" t="s">
        <v>2726</v>
      </c>
    </row>
    <row r="1307" spans="1:30" x14ac:dyDescent="0.25">
      <c r="H1307" t="s">
        <v>998</v>
      </c>
    </row>
    <row r="1308" spans="1:30" x14ac:dyDescent="0.25">
      <c r="A1308">
        <v>651</v>
      </c>
      <c r="B1308">
        <v>2155</v>
      </c>
      <c r="C1308" t="s">
        <v>2727</v>
      </c>
      <c r="D1308" t="s">
        <v>15</v>
      </c>
      <c r="E1308" t="s">
        <v>384</v>
      </c>
      <c r="F1308" t="s">
        <v>2728</v>
      </c>
      <c r="G1308" t="str">
        <f>"00094263"</f>
        <v>00094263</v>
      </c>
      <c r="H1308">
        <v>616</v>
      </c>
      <c r="I1308">
        <v>0</v>
      </c>
      <c r="J1308">
        <v>0</v>
      </c>
      <c r="K1308">
        <v>0</v>
      </c>
      <c r="L1308">
        <v>0</v>
      </c>
      <c r="M1308">
        <v>0</v>
      </c>
      <c r="N1308">
        <v>0</v>
      </c>
      <c r="O1308">
        <v>0</v>
      </c>
      <c r="P1308">
        <v>0</v>
      </c>
      <c r="Q1308">
        <v>0</v>
      </c>
      <c r="R1308">
        <v>0</v>
      </c>
      <c r="S1308">
        <v>0</v>
      </c>
      <c r="T1308">
        <v>0</v>
      </c>
      <c r="U1308">
        <v>0</v>
      </c>
      <c r="V1308">
        <v>0</v>
      </c>
      <c r="W1308">
        <v>0</v>
      </c>
      <c r="X1308">
        <v>0</v>
      </c>
      <c r="Z1308">
        <v>2</v>
      </c>
      <c r="AA1308">
        <v>0</v>
      </c>
      <c r="AB1308">
        <v>0</v>
      </c>
      <c r="AC1308">
        <v>0</v>
      </c>
      <c r="AD1308">
        <v>616</v>
      </c>
    </row>
    <row r="1309" spans="1:30" x14ac:dyDescent="0.25">
      <c r="H1309" t="s">
        <v>2729</v>
      </c>
    </row>
    <row r="1311" spans="1:30" x14ac:dyDescent="0.25">
      <c r="A1311" t="s">
        <v>2730</v>
      </c>
    </row>
    <row r="1312" spans="1:30" x14ac:dyDescent="0.25">
      <c r="A1312" t="s">
        <v>2731</v>
      </c>
    </row>
    <row r="1313" spans="1:1" x14ac:dyDescent="0.25">
      <c r="A1313" t="s">
        <v>2732</v>
      </c>
    </row>
    <row r="1314" spans="1:1" x14ac:dyDescent="0.25">
      <c r="A1314" t="s">
        <v>2733</v>
      </c>
    </row>
    <row r="1315" spans="1:1" x14ac:dyDescent="0.25">
      <c r="A1315" t="s">
        <v>2734</v>
      </c>
    </row>
    <row r="1316" spans="1:1" x14ac:dyDescent="0.25">
      <c r="A1316" t="s">
        <v>2735</v>
      </c>
    </row>
    <row r="1317" spans="1:1" x14ac:dyDescent="0.25">
      <c r="A1317" t="s">
        <v>2736</v>
      </c>
    </row>
    <row r="1318" spans="1:1" x14ac:dyDescent="0.25">
      <c r="A1318" t="s">
        <v>2737</v>
      </c>
    </row>
    <row r="1319" spans="1:1" x14ac:dyDescent="0.25">
      <c r="A1319" t="s">
        <v>2738</v>
      </c>
    </row>
    <row r="1320" spans="1:1" x14ac:dyDescent="0.25">
      <c r="A1320" t="s">
        <v>2739</v>
      </c>
    </row>
    <row r="1321" spans="1:1" x14ac:dyDescent="0.25">
      <c r="A1321" t="s">
        <v>2740</v>
      </c>
    </row>
    <row r="1322" spans="1:1" x14ac:dyDescent="0.25">
      <c r="A1322" t="s">
        <v>2741</v>
      </c>
    </row>
    <row r="1323" spans="1:1" x14ac:dyDescent="0.25">
      <c r="A1323" t="s">
        <v>2742</v>
      </c>
    </row>
    <row r="1324" spans="1:1" x14ac:dyDescent="0.25">
      <c r="A1324" t="s">
        <v>2743</v>
      </c>
    </row>
    <row r="1325" spans="1:1" x14ac:dyDescent="0.25">
      <c r="A1325" t="s">
        <v>2744</v>
      </c>
    </row>
    <row r="1326" spans="1:1" x14ac:dyDescent="0.25">
      <c r="A1326" t="s">
        <v>2745</v>
      </c>
    </row>
    <row r="1327" spans="1:1" x14ac:dyDescent="0.25">
      <c r="A1327" t="s">
        <v>2746</v>
      </c>
    </row>
    <row r="1328" spans="1:1" x14ac:dyDescent="0.25">
      <c r="A1328" t="s">
        <v>2747</v>
      </c>
    </row>
    <row r="1329" spans="1:1" x14ac:dyDescent="0.25">
      <c r="A1329" t="s">
        <v>2748</v>
      </c>
    </row>
    <row r="1330" spans="1:1" x14ac:dyDescent="0.25">
      <c r="A1330" t="s">
        <v>2749</v>
      </c>
    </row>
    <row r="1331" spans="1:1" x14ac:dyDescent="0.25">
      <c r="A1331" t="s">
        <v>2750</v>
      </c>
    </row>
    <row r="1332" spans="1:1" x14ac:dyDescent="0.25">
      <c r="A1332" t="s">
        <v>2751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3</vt:i4>
      </vt:variant>
    </vt:vector>
  </HeadingPairs>
  <TitlesOfParts>
    <vt:vector size="3" baseType="lpstr">
      <vt:lpstr>Φύλλο1</vt:lpstr>
      <vt:lpstr>Φύλλο2</vt:lpstr>
      <vt:lpstr>Φύλλο3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Alexiou Konstantina</dc:creator>
  <cp:lastModifiedBy>Alexiou Konstantina</cp:lastModifiedBy>
  <dcterms:created xsi:type="dcterms:W3CDTF">2018-03-28T09:34:01Z</dcterms:created>
  <dcterms:modified xsi:type="dcterms:W3CDTF">2018-03-28T09:34:07Z</dcterms:modified>
</cp:coreProperties>
</file>