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86" i="1" l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<sst xmlns="http://schemas.openxmlformats.org/spreadsheetml/2006/main" count="4453" uniqueCount="2789">
  <si>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</si>
  <si>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</si>
  <si>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</si>
  <si>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ΧΩΡΙΣ ΕΜΠΕΙΡΙΑ</t>
  </si>
  <si>
    <t>ΤΕ ΜΗΧΑΝΙΚΩΝ ΔΟΜΙΚΩΝ ΕΡΓΩΝ ΥΠΟΔΟΜΩΝ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</si>
  <si>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</si>
  <si>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</si>
  <si>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</si>
  <si>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</si>
  <si>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</si>
  <si>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</si>
  <si>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</si>
  <si>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</si>
  <si>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ΛΕΙΒΑΔΑΡΑ</t>
  </si>
  <si>
    <t>ΜΙΧΑΕΛΑ</t>
  </si>
  <si>
    <t>ΑΝΤΩΝΙΟΣ</t>
  </si>
  <si>
    <t>Φ472469</t>
  </si>
  <si>
    <t>906,4</t>
  </si>
  <si>
    <t>1720,4</t>
  </si>
  <si>
    <t>1267-1264-1257-1262-1229-1273-1231-1266-1232-1265-1263-1259-1260-1230</t>
  </si>
  <si>
    <t>ΠΑΖΑΡΑ</t>
  </si>
  <si>
    <t>ΒΑΙΑ</t>
  </si>
  <si>
    <t>ΚΩΝΣΤΑΝΤΙΝΟΣ</t>
  </si>
  <si>
    <t>Χ979920</t>
  </si>
  <si>
    <t>678,7</t>
  </si>
  <si>
    <t>1456,7</t>
  </si>
  <si>
    <t>1264-1260-1262-1265-1263-1229-1259-1231-1230-1266-1232</t>
  </si>
  <si>
    <t>ΣΙΓΚΑΡΗ</t>
  </si>
  <si>
    <t>ΑΣΠΑΣΙΑ</t>
  </si>
  <si>
    <t>ΘΕΟΔΩΡΟΣ</t>
  </si>
  <si>
    <t>Χ889840</t>
  </si>
  <si>
    <t>937,2</t>
  </si>
  <si>
    <t>1415,2</t>
  </si>
  <si>
    <t>1259-1263-1260-1264-1262-1229-1232-1265-1230-1231-1266-1261</t>
  </si>
  <si>
    <t>ΚΑΛΙΑΚΟΣ</t>
  </si>
  <si>
    <t>ΣΟΦΟΚΛΗΣ</t>
  </si>
  <si>
    <t>ΙΩΑΝΝΗΣ</t>
  </si>
  <si>
    <t>ΑΑ944048</t>
  </si>
  <si>
    <t>1263-1259-1260-1264-1232-1230-1231-1266-1229-1262-1265-1258-1261</t>
  </si>
  <si>
    <t>ΖΗΣΗ</t>
  </si>
  <si>
    <t>ΓΑΛΗΝΗ</t>
  </si>
  <si>
    <t>ΑΡΙΣΤΟΤΕΛΗΣ</t>
  </si>
  <si>
    <t>ΑΙ285730</t>
  </si>
  <si>
    <t>866,8</t>
  </si>
  <si>
    <t>1371,8</t>
  </si>
  <si>
    <t>1260-1262-1264-1263-1265-1259-1229-1232-1267-1258-1231-1230-1261-1266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</si>
  <si>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</si>
  <si>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</si>
  <si>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</si>
  <si>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</si>
  <si>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</si>
  <si>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ΜΠΕΣΣΑΣ</t>
  </si>
  <si>
    <t>ΝΙΚΟΛΑΟΣ</t>
  </si>
  <si>
    <t>ΠΑΝΑΓΙΩΤΗΣ</t>
  </si>
  <si>
    <t>ΑΜ983929</t>
  </si>
  <si>
    <t>1026,3</t>
  </si>
  <si>
    <t>1326,3</t>
  </si>
  <si>
    <t>1265-1229-1231-1259-1261-1262-1263-1264-1232-1266-1267</t>
  </si>
  <si>
    <t>ΠΑΠΟΥΤΣΗ</t>
  </si>
  <si>
    <t>ΑΘΗΝΑ</t>
  </si>
  <si>
    <t>ΗΛΙΑΣ</t>
  </si>
  <si>
    <t>Χ458473</t>
  </si>
  <si>
    <t>871,2</t>
  </si>
  <si>
    <t>1321,2</t>
  </si>
  <si>
    <t>1231-1232-1229-1262-1264-1265-1263-1266-1259-1258-1261-1267</t>
  </si>
  <si>
    <t>ΜΑΝΤΖΑΝΑ</t>
  </si>
  <si>
    <t>ΕΛΕΝΗ</t>
  </si>
  <si>
    <t>ΔΗΜΗΤΡΙΟΣ</t>
  </si>
  <si>
    <t>Φ337186</t>
  </si>
  <si>
    <t>894,3</t>
  </si>
  <si>
    <t>1314,3</t>
  </si>
  <si>
    <t>1265-1264-1262-1232-1259-1263-1266-1231-1229-1267</t>
  </si>
  <si>
    <t>ΚΑΤΣΙΦΑΣ</t>
  </si>
  <si>
    <t>ΚΩΝΣΤΑΝΤ</t>
  </si>
  <si>
    <t>ΑΒ998613</t>
  </si>
  <si>
    <t>799,7</t>
  </si>
  <si>
    <t>1277,7</t>
  </si>
  <si>
    <t>1232-1265-1264-1262-1263-1231-1266-1259-1261</t>
  </si>
  <si>
    <t>ΝΕΣΤΟΡΙΔΟΥ</t>
  </si>
  <si>
    <t>ΕΥΤΥΧΙΑ</t>
  </si>
  <si>
    <t>ΠΕΤΡΟΣ</t>
  </si>
  <si>
    <t>ΑΜ252584</t>
  </si>
  <si>
    <t>823,9</t>
  </si>
  <si>
    <t>1274,9</t>
  </si>
  <si>
    <t>1267-1263-1229-1258-1262-1259-1264-1265-1232-1266-1231-1230-1261-1260-1203</t>
  </si>
  <si>
    <t>ΜΑΛΑΜΑ</t>
  </si>
  <si>
    <t>ΑΛΕΞΑΝΔΡΑ</t>
  </si>
  <si>
    <t>ΘΕΟΛΟΓΟΣ</t>
  </si>
  <si>
    <t>ΑΖ681664</t>
  </si>
  <si>
    <t>691,9</t>
  </si>
  <si>
    <t>1229-1267-1263-1262-1259-1264-1231-1265</t>
  </si>
  <si>
    <t>ΣΥΜΕΩΝΙΔΟΥ</t>
  </si>
  <si>
    <t>ΕΥΑΓΓΕΛΙΑ</t>
  </si>
  <si>
    <t>ΒΑΣΙΛΕΙΟΣ</t>
  </si>
  <si>
    <t>ΑΖ291108</t>
  </si>
  <si>
    <t>1259-1262-1263-1264-1232-1229-1265-1267-1266-1231</t>
  </si>
  <si>
    <t>ΚΥΡΙΑΚΙΔΗ</t>
  </si>
  <si>
    <t>ΦΩΤΕΙΝΗ</t>
  </si>
  <si>
    <t>ΑΒ183992</t>
  </si>
  <si>
    <t>853,6</t>
  </si>
  <si>
    <t>1263,6</t>
  </si>
  <si>
    <t>1209-1266-1231-1215-1230-1225-1211-1262</t>
  </si>
  <si>
    <t>ΚΟΤΛΙΔΑ</t>
  </si>
  <si>
    <t>ΓΕΩΡΓΙΟΣ</t>
  </si>
  <si>
    <t>ΑΕ337560</t>
  </si>
  <si>
    <t>772,2</t>
  </si>
  <si>
    <t>1250,2</t>
  </si>
  <si>
    <t>1259-1264-1260-1263-1232-1265-1262-1258-1229-1230-1231-1261-1266-1267</t>
  </si>
  <si>
    <t>ΠΑΝΤΑΖΗ</t>
  </si>
  <si>
    <t>ΑΓΓΕΛΙΚΗ</t>
  </si>
  <si>
    <t>Χ778081</t>
  </si>
  <si>
    <t>826,1</t>
  </si>
  <si>
    <t>1236,1</t>
  </si>
  <si>
    <t>1232-1264-1265-1262-1259-1263-1229-1231-1266</t>
  </si>
  <si>
    <t>ΠΑΛΛΗ</t>
  </si>
  <si>
    <t>ΔΗΜΗΤΡΑ</t>
  </si>
  <si>
    <t>ΠΑΝΤΕΛΗΣ</t>
  </si>
  <si>
    <t>ΑΜ793255</t>
  </si>
  <si>
    <t>1266-1231-1232-1259-1267-1258-1264-1263-1262-1230-1229-1260-1265-1261</t>
  </si>
  <si>
    <t>ΣΤΑΜΑΤΟΠΟΥΛΟΥ</t>
  </si>
  <si>
    <t>ΣΠΥΡΙΔΩΝ</t>
  </si>
  <si>
    <t>ΑΜ817432</t>
  </si>
  <si>
    <t>1060,4</t>
  </si>
  <si>
    <t>1230,4</t>
  </si>
  <si>
    <t>1260-1262-1264-1263-1229-1231-1230-1265</t>
  </si>
  <si>
    <t>ΝΤΙΝΟΠΟΥΛΟΣ</t>
  </si>
  <si>
    <t>ΣΩΤΗΡΙΟΣ</t>
  </si>
  <si>
    <t>ΑΗ701769</t>
  </si>
  <si>
    <t>777,7</t>
  </si>
  <si>
    <t>1215,7</t>
  </si>
  <si>
    <t>1232-1265-1230-1231-1229-1262-1261-1266-1263-1264-1259-1258</t>
  </si>
  <si>
    <t>ΞΥΝΟΣ</t>
  </si>
  <si>
    <t>ΑΕ083349</t>
  </si>
  <si>
    <t>734,8</t>
  </si>
  <si>
    <t>1214,8</t>
  </si>
  <si>
    <t>1240-1237-1269-1244-1231-1232-1259</t>
  </si>
  <si>
    <t>ΣΤΑΘΗΣ</t>
  </si>
  <si>
    <t>ΛΑΜΠΡΟΣ</t>
  </si>
  <si>
    <t>ΑΜ364444</t>
  </si>
  <si>
    <t>911,9</t>
  </si>
  <si>
    <t>1211,9</t>
  </si>
  <si>
    <t>1229-1230-1231-1232-1258-1259-1260-1261-1262-1263-1264-1265-1266</t>
  </si>
  <si>
    <t>ΙΩΑΚΕΙΜΙΔΟΥ</t>
  </si>
  <si>
    <t>ΜΑΡΙΑ</t>
  </si>
  <si>
    <t>ΑΗ881828</t>
  </si>
  <si>
    <t>1202,8</t>
  </si>
  <si>
    <t>1229-1263-1260-1262-1259-1232-1264-1265-1230-1231-1266</t>
  </si>
  <si>
    <t>ΜΑΛΙΤΣΙΔΟΥ</t>
  </si>
  <si>
    <t>ΑΝΝΑ</t>
  </si>
  <si>
    <t>ΣΤΕΡΓΙΟΣ</t>
  </si>
  <si>
    <t>ΑΖ788705</t>
  </si>
  <si>
    <t>764,5</t>
  </si>
  <si>
    <t>1202,5</t>
  </si>
  <si>
    <t>1259-1263-1266-1231-1264-1229-1262-1265-1232-1230-1260-1258-1261</t>
  </si>
  <si>
    <t>ΚΑΡΤΣΩΝΑΚΗ</t>
  </si>
  <si>
    <t>ΕΛΕΥΘΕΡΙΑ</t>
  </si>
  <si>
    <t>Χ497894</t>
  </si>
  <si>
    <t>694,1</t>
  </si>
  <si>
    <t>1202,1</t>
  </si>
  <si>
    <t>1230-1231-1266-1265-1232-1262-1264-1260-1263-1229-1259</t>
  </si>
  <si>
    <t>ΜΠΕΚΑΣ</t>
  </si>
  <si>
    <t>ΑΙ583966</t>
  </si>
  <si>
    <t>730,4</t>
  </si>
  <si>
    <t>1200,4</t>
  </si>
  <si>
    <t>1231-1266-1229-1263-1262-1265-1232-1264-1259-1261-1267</t>
  </si>
  <si>
    <t>ΔΕΛΛΙΟΣ</t>
  </si>
  <si>
    <t>ΑΘΑΝΑΣΙΟΣ</t>
  </si>
  <si>
    <t>ΑΓΓΕΛΟΣ</t>
  </si>
  <si>
    <t>_ΑΚ 0969832</t>
  </si>
  <si>
    <t>757,9</t>
  </si>
  <si>
    <t>1195,9</t>
  </si>
  <si>
    <t>1244-1243-1242-1241-1240-1231-1229-1230</t>
  </si>
  <si>
    <t>ΚΟΚΚΑΛΗΣ</t>
  </si>
  <si>
    <t>ΑΖ648030</t>
  </si>
  <si>
    <t>1260-1230-1231-1262-1264-1263-1265-1259-1266-1232-1229-1258-1261</t>
  </si>
  <si>
    <t>ΜΗΝΔΟΣ</t>
  </si>
  <si>
    <t>ΧΡΗΣΤΟΣ</t>
  </si>
  <si>
    <t>ΑΕ346211</t>
  </si>
  <si>
    <t>1258-1259-1263-1229-1260-1262-1264-1265-1231-1232-1266-1230</t>
  </si>
  <si>
    <t>ΜΑΝΔΡΑΒΕΛΗΣ</t>
  </si>
  <si>
    <t>ΑΒ422552</t>
  </si>
  <si>
    <t>720,5</t>
  </si>
  <si>
    <t>1187,5</t>
  </si>
  <si>
    <t>1260-1262-1259-1264-1203-1265-1266-1229-1230-1231-1232</t>
  </si>
  <si>
    <t>ΚΑΤΣΑΡΟΣ</t>
  </si>
  <si>
    <t>ΑΚ965015</t>
  </si>
  <si>
    <t>851,4</t>
  </si>
  <si>
    <t>1181,4</t>
  </si>
  <si>
    <t>1264-1263-1262-1259-1265-1229-1231-1232-1266-1258-1261-1260-1230</t>
  </si>
  <si>
    <t>ΕΛΜΑΖΟΥΔΗ</t>
  </si>
  <si>
    <t>ΧΡΥΣΟΥΛΑ</t>
  </si>
  <si>
    <t>ΑΖ426138</t>
  </si>
  <si>
    <t>1262-1231-1230-1260-1261-1264-1265-1263-1259-1258-1229-1232-1266</t>
  </si>
  <si>
    <t>ΑΡΧΟΝΤΙΔΟΥ</t>
  </si>
  <si>
    <t>ΔΕΣΠΟΙΝΑ</t>
  </si>
  <si>
    <t>ΑΜ931699</t>
  </si>
  <si>
    <t>1231-1230-1266-1262-1263-1267-1229-1260-1261-1265-1264-1258-1259-1232</t>
  </si>
  <si>
    <t>ΤΡΙΤΑΚΗ</t>
  </si>
  <si>
    <t>ΜΑΡΙΝΑ</t>
  </si>
  <si>
    <t>ΑΒ406221</t>
  </si>
  <si>
    <t>665,5</t>
  </si>
  <si>
    <t>1173,5</t>
  </si>
  <si>
    <t>1262-1229-1260-1264-1265-1230-1231</t>
  </si>
  <si>
    <t>ΒΑΣΙΛΙΚΟΥ</t>
  </si>
  <si>
    <t>ΣΤΑΥΡΟΣ</t>
  </si>
  <si>
    <t>ΑΑ498610</t>
  </si>
  <si>
    <t>872,3</t>
  </si>
  <si>
    <t>1172,3</t>
  </si>
  <si>
    <t>1261-1265-1263-1262-1264-1259-1229-1232-1231-1266-1260-1258-1230-1267-1203</t>
  </si>
  <si>
    <t>ΑΓΓΕΛΟΥ</t>
  </si>
  <si>
    <t>ΑΜ896746</t>
  </si>
  <si>
    <t>1229-1263-1262-1264-1230-1231-1260</t>
  </si>
  <si>
    <t>ΞΕΦΤΕΡΗΣ</t>
  </si>
  <si>
    <t>ΑΠΟΣΤΟΛΟΣ</t>
  </si>
  <si>
    <t>ΑΚ921361</t>
  </si>
  <si>
    <t>763,4</t>
  </si>
  <si>
    <t>1171,4</t>
  </si>
  <si>
    <t>1231-1258-1259-1266</t>
  </si>
  <si>
    <t>ΧΡΥΣΟΠΟΛΙΤΗΣ</t>
  </si>
  <si>
    <t>Φ275190</t>
  </si>
  <si>
    <t>819,5</t>
  </si>
  <si>
    <t>1169,5</t>
  </si>
  <si>
    <t>1259-1231-1215-1244-1245-1225-1238-1239-1213-1207-1246-1212</t>
  </si>
  <si>
    <t>ΤΣΟΥΚΑΛΑΣ</t>
  </si>
  <si>
    <t>ΣΤΕΦΝΟΣ</t>
  </si>
  <si>
    <t>ΑΖ999549</t>
  </si>
  <si>
    <t>696,3</t>
  </si>
  <si>
    <t>1166,3</t>
  </si>
  <si>
    <t>1265-1263-1260-1262-1229-1266-1264-1259-1232-1231</t>
  </si>
  <si>
    <t>ΜΟΝΟΠΑΤΗΣ</t>
  </si>
  <si>
    <t>ΕΛΕΥΘΕΡΙΟΣ</t>
  </si>
  <si>
    <t>ΑΙ999257</t>
  </si>
  <si>
    <t>1265-1262-1263-1264-1232-1229-1259-1231-1267</t>
  </si>
  <si>
    <t>ΤΖΙΚΑΝΟΥΛΑ</t>
  </si>
  <si>
    <t>ΣΤΑΜΑΤΙΑ</t>
  </si>
  <si>
    <t>ΑΙ870118</t>
  </si>
  <si>
    <t>733,7</t>
  </si>
  <si>
    <t>1163,7</t>
  </si>
  <si>
    <t>1259-1262-1264-1263-1229-1265-1231-1266-1232-1260-1258-1267-1230</t>
  </si>
  <si>
    <t>ΒΑΡΕΛΟΓΙΑΝΝΗΣ</t>
  </si>
  <si>
    <t>ΦΩΤΙΟΣ</t>
  </si>
  <si>
    <t>ΑΝ326253</t>
  </si>
  <si>
    <t>962,5</t>
  </si>
  <si>
    <t>1162,5</t>
  </si>
  <si>
    <t>1264-1262-1263-1265-1259-1232-1229-1266-1231</t>
  </si>
  <si>
    <t>ΠΑΝΤΟΥΒΑΚΗΣ</t>
  </si>
  <si>
    <t>ΑΜ454147</t>
  </si>
  <si>
    <t>722,7</t>
  </si>
  <si>
    <t>1160,7</t>
  </si>
  <si>
    <t>1266-1230-1231-1232-1267-1265-1260-1262-1263-1264-1259-1258-1229</t>
  </si>
  <si>
    <t>ΠΟΛΥΖΟΥ</t>
  </si>
  <si>
    <t>ΑΙ293764</t>
  </si>
  <si>
    <t>1262-1260-1263-1264-1229-1230-1231-1232-1259-1261-1265-1266</t>
  </si>
  <si>
    <t>ΜΟΣΧΟΒΟΥΔΗ</t>
  </si>
  <si>
    <t>ΣΟΦΙΑ</t>
  </si>
  <si>
    <t>ΜΙΧΑΗΛ</t>
  </si>
  <si>
    <t>ΑΗ580421</t>
  </si>
  <si>
    <t>1158,5</t>
  </si>
  <si>
    <t>1229-1263-1260-1262-1259-1264-1265-1232-1230-1231-1266</t>
  </si>
  <si>
    <t>ΓΙΑΝΝΟΥΛΗΣ</t>
  </si>
  <si>
    <t>ΑΜ911143</t>
  </si>
  <si>
    <t>977,9</t>
  </si>
  <si>
    <t>1157,9</t>
  </si>
  <si>
    <t>1229-1263-1259-1264-1262-1265-1232-1231-1266</t>
  </si>
  <si>
    <t>ΖΟΥΡΙΔΑΚΗΣ</t>
  </si>
  <si>
    <t>ΣΤΥΛΙΑΝΟΣ</t>
  </si>
  <si>
    <t>ΖΑΧΑΡΙΑΣ</t>
  </si>
  <si>
    <t>Ρ970596</t>
  </si>
  <si>
    <t>1229-1262-1263-1266-1264-1265-1261-1231-1232-1259</t>
  </si>
  <si>
    <t>ΠΙΣΜΙΧΟΥ</t>
  </si>
  <si>
    <t>ΝΙΚΟΛΙΝΑ</t>
  </si>
  <si>
    <t>ΑΗ298407</t>
  </si>
  <si>
    <t>1259-1263-1260-1264-1229-1262-1266-1230-1231-1232-1265</t>
  </si>
  <si>
    <t>ΠΑΠΑΓΡΗΓΟΡΑΚΗ</t>
  </si>
  <si>
    <t>ΑΒ489045</t>
  </si>
  <si>
    <t>666,6</t>
  </si>
  <si>
    <t>1144,6</t>
  </si>
  <si>
    <t>1230-1231</t>
  </si>
  <si>
    <t>ΛΕΠΕΝΟΣ</t>
  </si>
  <si>
    <t>ΕΠΑΜΕΙΝΩΝΔΑΣ</t>
  </si>
  <si>
    <t>ΑΖ575278</t>
  </si>
  <si>
    <t>1142,8</t>
  </si>
  <si>
    <t>1267-1231-1232-1259-1266-1272-1274</t>
  </si>
  <si>
    <t>ΧΙΤΖΗΣ</t>
  </si>
  <si>
    <t>ΑΖ647615</t>
  </si>
  <si>
    <t>1140,6</t>
  </si>
  <si>
    <t>1264-1266-1231-1262-1263-1229-1259-1265-1232</t>
  </si>
  <si>
    <t>ΤΣΑΚΑΛΗ</t>
  </si>
  <si>
    <t>ΒΑΣΙΛΙΚΗ</t>
  </si>
  <si>
    <t>ΑΑ975070</t>
  </si>
  <si>
    <t>917,4</t>
  </si>
  <si>
    <t>1137,4</t>
  </si>
  <si>
    <t>1267-1231-1265-1262-1229-1264-1263-1259-1266-1232-1261</t>
  </si>
  <si>
    <t>ΤΖΩΡΤΖΗ</t>
  </si>
  <si>
    <t>ΣΠΥΡΙΔΟΥΛΑ</t>
  </si>
  <si>
    <t>ΑΗ242365</t>
  </si>
  <si>
    <t>784,3</t>
  </si>
  <si>
    <t>1134,3</t>
  </si>
  <si>
    <t>1264-1262-1265-1232-1231-1266-1263-1259-1229</t>
  </si>
  <si>
    <t>ΤΣΙΟΥΛΗΣ</t>
  </si>
  <si>
    <t>ΠΕΡΙΚΛΗΣ</t>
  </si>
  <si>
    <t>ΣΤΑΜΑΤΙΟΣ</t>
  </si>
  <si>
    <t>ΑΙ734905</t>
  </si>
  <si>
    <t>695,2</t>
  </si>
  <si>
    <t>1133,2</t>
  </si>
  <si>
    <t>1258-1263-1260-1259-1262-1229-1230-1231-1266-1264-1265-1232</t>
  </si>
  <si>
    <t>ΑΠΟΣΤΟΛΑΚΗ</t>
  </si>
  <si>
    <t>ΑΙ940010</t>
  </si>
  <si>
    <t>1132,1</t>
  </si>
  <si>
    <t>1266-1231-1230-1229-1232-1258-1259-1260-1261-1262-1263-1264-1265-1272-1273-1274-1267-1257-1203</t>
  </si>
  <si>
    <t>ΚΟΣΣΥΒΑΚΗ</t>
  </si>
  <si>
    <t>ΚΑΤΕΡΙΝΑ</t>
  </si>
  <si>
    <t>ΑΚ750833</t>
  </si>
  <si>
    <t>754,6</t>
  </si>
  <si>
    <t>1129,6</t>
  </si>
  <si>
    <t>1265-1232-1262-1264-1260-1263-1259-1258-1229-1231-1230-1266</t>
  </si>
  <si>
    <t>ΣΤΑΜΑΤΟΥΛΟΣ</t>
  </si>
  <si>
    <t>ΑΛΕΚΟΣ</t>
  </si>
  <si>
    <t>ΑΚ629424</t>
  </si>
  <si>
    <t>690,8</t>
  </si>
  <si>
    <t>1128,8</t>
  </si>
  <si>
    <t>1230-1231-1232-1258-1260-1262-1263-1264</t>
  </si>
  <si>
    <t>ΧΡΟΝΟΠΟΥΛΟΥ</t>
  </si>
  <si>
    <t>ΕΜΜΑΝΟΥΕΛΑ</t>
  </si>
  <si>
    <t>ΑΜ478327</t>
  </si>
  <si>
    <t>1229-1231-1232-1259-1262-1263-1264-1265-1266</t>
  </si>
  <si>
    <t>ΚΑΛΑΦΑΤΖΗΣ</t>
  </si>
  <si>
    <t>ΑΕ686981</t>
  </si>
  <si>
    <t>1267-1229-1262-1263-1259-1258-1265-1264-1231-1232-1266-1261</t>
  </si>
  <si>
    <t>ΓΙΑΛΛΕΛΗΣ</t>
  </si>
  <si>
    <t>ΑΙ940011</t>
  </si>
  <si>
    <t>712,8</t>
  </si>
  <si>
    <t>1120,8</t>
  </si>
  <si>
    <t>ΜΩΡΑΙΤΟΥ</t>
  </si>
  <si>
    <t>ΧΡΙΣΤΙΝΑ</t>
  </si>
  <si>
    <t>ΑΕ933489</t>
  </si>
  <si>
    <t>834,9</t>
  </si>
  <si>
    <t>1119,9</t>
  </si>
  <si>
    <t>ΣΤΡΑΝΤΖΑΛΗ</t>
  </si>
  <si>
    <t>ΣΤΑΥΡΟΥΛΑ</t>
  </si>
  <si>
    <t>ΑΗ205177</t>
  </si>
  <si>
    <t>713,9</t>
  </si>
  <si>
    <t>1229-1231-1232-1259-1262-1263-1264-1265-1266-1267</t>
  </si>
  <si>
    <t>ΛΙΑΠΗ</t>
  </si>
  <si>
    <t>Ρ160529</t>
  </si>
  <si>
    <t>1229-1263-1264-1259-1262-1265-1260-1231-1232-1266-1230-1258-1261</t>
  </si>
  <si>
    <t>ΔΑΤΣΕΡΗ</t>
  </si>
  <si>
    <t>ΑΖ969814</t>
  </si>
  <si>
    <t>775,5</t>
  </si>
  <si>
    <t>1115,5</t>
  </si>
  <si>
    <t>1266-1231-1230-1267-1262-1232-1264-1260-1265-1229-1258-1263-1259-1261</t>
  </si>
  <si>
    <t>ΤΣΙΚΡΙΚΗΣ</t>
  </si>
  <si>
    <t>ΑΝΑΣΤΑΣΙΟΣ</t>
  </si>
  <si>
    <t>ΘΩΜΑΣ</t>
  </si>
  <si>
    <t>ΑΕ335341</t>
  </si>
  <si>
    <t>884,4</t>
  </si>
  <si>
    <t>1114,4</t>
  </si>
  <si>
    <t>1263-1259-1229-1262-1264-1265-1232-1260-1231-1230-1266</t>
  </si>
  <si>
    <t>ΣΙΩΗ</t>
  </si>
  <si>
    <t>Χ767900</t>
  </si>
  <si>
    <t>1112,2</t>
  </si>
  <si>
    <t>1267-1229-1258-1263-1259-1262-1264-1265-1232-1266-1231</t>
  </si>
  <si>
    <t>ΝΙΚΟΛΑΟΥ</t>
  </si>
  <si>
    <t>ΚΛΕΟΠΑΤΡΑ</t>
  </si>
  <si>
    <t>Χ620378</t>
  </si>
  <si>
    <t>808,5</t>
  </si>
  <si>
    <t>1108,5</t>
  </si>
  <si>
    <t>1232-1231-1264-1262-1266</t>
  </si>
  <si>
    <t>ΒΡΑΝΤΣΗ</t>
  </si>
  <si>
    <t>Ν732096</t>
  </si>
  <si>
    <t>668,8</t>
  </si>
  <si>
    <t>1106,8</t>
  </si>
  <si>
    <t>1263-1259-1262-1260-1264-1265-1266-1229-1230-1231-1232</t>
  </si>
  <si>
    <t>ΚΑΡΑΜΑΛΗ</t>
  </si>
  <si>
    <t>ΟΛΥΜΠΙΑ</t>
  </si>
  <si>
    <t>ΑΜ812124</t>
  </si>
  <si>
    <t>786,5</t>
  </si>
  <si>
    <t>1106,5</t>
  </si>
  <si>
    <t>1267-1262-1264-1263-1259-1265-1232-1231-1266-1261</t>
  </si>
  <si>
    <t>ΧΑΤΖΗΓΙΑΝΝΗ</t>
  </si>
  <si>
    <t>ΑΙΚΑΤΕΡΙΝΗ</t>
  </si>
  <si>
    <t>ΑΜ837344</t>
  </si>
  <si>
    <t>1262-1267-1264-1265-1260-1229-1231-1232-1263-1259-1266-1230-1258-1261-1203</t>
  </si>
  <si>
    <t>ΝΙΚΑΣ</t>
  </si>
  <si>
    <t>ΑΚ624881</t>
  </si>
  <si>
    <t>634,7</t>
  </si>
  <si>
    <t>1101,7</t>
  </si>
  <si>
    <t>1258-1260-1230-1261-1262-1263-1264-1265-1266-1229-1259-1231-1232-1203-1267</t>
  </si>
  <si>
    <t>Μπαλτατζή</t>
  </si>
  <si>
    <t>ΒΑΡΒΑΡΑ</t>
  </si>
  <si>
    <t>ΑΖ667304</t>
  </si>
  <si>
    <t>1231-1266-1259-1232</t>
  </si>
  <si>
    <t>ΜΠΑΖΙΓΟΣ</t>
  </si>
  <si>
    <t>ΑΚ952112</t>
  </si>
  <si>
    <t>1266-1230-1231-1264-1261-1260-1262-1263-1265-1259-1232-1229-1258</t>
  </si>
  <si>
    <t>ΣΚΟΥΛΙΚΑΡΗ</t>
  </si>
  <si>
    <t>ΜΑΛΑΜΑΤΕΝΙΑ</t>
  </si>
  <si>
    <t>ΑΝ468629</t>
  </si>
  <si>
    <t>800,8</t>
  </si>
  <si>
    <t>1100,8</t>
  </si>
  <si>
    <t>1231-1229-1259-1262-1263-1264-1265-1266</t>
  </si>
  <si>
    <t xml:space="preserve">ΚΟΤΖΑΜΑΝΗ </t>
  </si>
  <si>
    <t>ΑΝΤΙΓΟΝΗ</t>
  </si>
  <si>
    <t xml:space="preserve">ΑΛΚΙΒΙΑΔΗΣ </t>
  </si>
  <si>
    <t>ΑΗ960288</t>
  </si>
  <si>
    <t>1099,9</t>
  </si>
  <si>
    <t>1266-1231</t>
  </si>
  <si>
    <t>ΓΙΔΑΣ</t>
  </si>
  <si>
    <t>ΜΑΤΘΑΙΟΣ</t>
  </si>
  <si>
    <t>ΑΗ271003</t>
  </si>
  <si>
    <t>1231-1264-1265-1262-1232-1259-1263-1266-1229-1267</t>
  </si>
  <si>
    <t>ΨΑΡΡΑ</t>
  </si>
  <si>
    <t>ΝΙΚΟΛΙΑ</t>
  </si>
  <si>
    <t>Τ456145</t>
  </si>
  <si>
    <t>821,7</t>
  </si>
  <si>
    <t>1091,7</t>
  </si>
  <si>
    <t>1230-1231-1266-1261-1262-1264-1263-1260-1229-1259-1265-1258-1232</t>
  </si>
  <si>
    <t>ΛΑΖΟΓΙΑΝΝΗΣ</t>
  </si>
  <si>
    <t>Ρ891301</t>
  </si>
  <si>
    <t>859,1</t>
  </si>
  <si>
    <t>1089,1</t>
  </si>
  <si>
    <t>1262-1264-1263-1231-1266-1265-1259-1229</t>
  </si>
  <si>
    <t>ΦΩΤΙΑΔΗΣ</t>
  </si>
  <si>
    <t>ΑΙ217371</t>
  </si>
  <si>
    <t>1231-1266-1267-1262-1264-1259-1229-1232-1258-1263-1265</t>
  </si>
  <si>
    <t>ΣΤΕΦΑΝΙΔΗΣ</t>
  </si>
  <si>
    <t>Χ845179</t>
  </si>
  <si>
    <t>830,5</t>
  </si>
  <si>
    <t>1080,5</t>
  </si>
  <si>
    <t>1259-1231-1266-1262-1264-1263-1229-1265-1232-1273-1261-1274-1257-1267</t>
  </si>
  <si>
    <t>ΤΣΑΡΑΣ</t>
  </si>
  <si>
    <t>ΑΕ723811</t>
  </si>
  <si>
    <t>1232-1231-1266-1259</t>
  </si>
  <si>
    <t>ΝΕΣΤΟΡΟΥΔΗ</t>
  </si>
  <si>
    <t>ΕΥΣΤΡΑΤΙΟΣ</t>
  </si>
  <si>
    <t>ΑΖ427721</t>
  </si>
  <si>
    <t>974,6</t>
  </si>
  <si>
    <t>1074,6</t>
  </si>
  <si>
    <t>1229-1263-1259-1264-1262-1265-1232-1266-1231-1260</t>
  </si>
  <si>
    <t>ΠΑΠΑΝΑΣΤΑΣΟΠΟΥΛΟΣ</t>
  </si>
  <si>
    <t>ΚΑΣΣΑΝΔΡΟΣ</t>
  </si>
  <si>
    <t>ΑΒ451527</t>
  </si>
  <si>
    <t>783,2</t>
  </si>
  <si>
    <t>1073,2</t>
  </si>
  <si>
    <t>1229-1231-1259-1263-1262-1265-1264-1261</t>
  </si>
  <si>
    <t>ΤΑΤΣΑΚΗ</t>
  </si>
  <si>
    <t>ΕΥΘΑΛΙΑ</t>
  </si>
  <si>
    <t>ΑΙ607894</t>
  </si>
  <si>
    <t>1231-1229-1230-1264-1262-1260-1261-1258-1265-1263-1266-1259-1232-1267</t>
  </si>
  <si>
    <t>ΚΑΤΣΙΓΙΑΝΝΗΣ</t>
  </si>
  <si>
    <t>ΑΖ884341</t>
  </si>
  <si>
    <t>798,6</t>
  </si>
  <si>
    <t>1068,6</t>
  </si>
  <si>
    <t>1229-1262-1260-1264-1265-1231-1230-1232-1263-1259-1266-1258-1261</t>
  </si>
  <si>
    <t>ΠΑΠΑΓΕΩΡΓΙΟΥ</t>
  </si>
  <si>
    <t>ΑΦΡΟΔΙΤΗ</t>
  </si>
  <si>
    <t>ΑΒ958445</t>
  </si>
  <si>
    <t>ΑΘΑΝΑΣΙΟΥ</t>
  </si>
  <si>
    <t>ΚΩΝΣΤΑΝΤΝΟΣ</t>
  </si>
  <si>
    <t>ΑΙ318664</t>
  </si>
  <si>
    <t>601,7</t>
  </si>
  <si>
    <t>1066,7</t>
  </si>
  <si>
    <t>1264-1265-1260-1262-1229-1230-1231-1232-1259-1266-1263-1258-1261</t>
  </si>
  <si>
    <t>ΣΟΥΛΙΚΙΑΣ</t>
  </si>
  <si>
    <t>ΑΕ142933</t>
  </si>
  <si>
    <t>1262-1232-1231-1259</t>
  </si>
  <si>
    <t>ΑΚ388350</t>
  </si>
  <si>
    <t>729,3</t>
  </si>
  <si>
    <t>1065,3</t>
  </si>
  <si>
    <t>1232-1262-1231-1266-1230-1264-1229-1267</t>
  </si>
  <si>
    <t>ΚΑΚΩΝΑΣ</t>
  </si>
  <si>
    <t>ΑΛΕΞΑΝΔΡΟΣ</t>
  </si>
  <si>
    <t>ΑΚ114347</t>
  </si>
  <si>
    <t>1262-1265-1264-1232-1263-1231-1230-1266-1229-1260-1259</t>
  </si>
  <si>
    <t>Ξηρουχάκη</t>
  </si>
  <si>
    <t>Ελένη</t>
  </si>
  <si>
    <t>Γεώργιος</t>
  </si>
  <si>
    <t>ΑΑ497016</t>
  </si>
  <si>
    <t>855,8</t>
  </si>
  <si>
    <t>1058,8</t>
  </si>
  <si>
    <t>1231-1266</t>
  </si>
  <si>
    <t>ΠΑΠΑΔΑΚΗ</t>
  </si>
  <si>
    <t>ΕΛΕΝΑ</t>
  </si>
  <si>
    <t>ΑΖ471927</t>
  </si>
  <si>
    <t>1231-1230-1266-1232-1229-1262</t>
  </si>
  <si>
    <t>ΚΟΥΡΕΜΕΝΟΥ</t>
  </si>
  <si>
    <t>ΑΑ443001</t>
  </si>
  <si>
    <t>698,5</t>
  </si>
  <si>
    <t>1054,5</t>
  </si>
  <si>
    <t>1262-1265-1264-1263-1229-1259-1232-1231-1266</t>
  </si>
  <si>
    <t>ΙΩΑΝΝΑ</t>
  </si>
  <si>
    <t>Χ284849</t>
  </si>
  <si>
    <t>1229-1231-1232-1259-1262-1263-1264-1265-1266-1273-1257</t>
  </si>
  <si>
    <t>ΠΑΣΧΑΛΗΣ</t>
  </si>
  <si>
    <t>ΕΥΑΓΓΕΛΟΣ</t>
  </si>
  <si>
    <t>ΒΑΙΟΣ</t>
  </si>
  <si>
    <t>Τ396676</t>
  </si>
  <si>
    <t>818,4</t>
  </si>
  <si>
    <t>1048,4</t>
  </si>
  <si>
    <t>1260-1262-1263-1264-1265-1259-1258-1266-1230-1231-1232-1229</t>
  </si>
  <si>
    <t>ΜΥΛΩΝΗ</t>
  </si>
  <si>
    <t>ΑΙ475380</t>
  </si>
  <si>
    <t>776,6</t>
  </si>
  <si>
    <t>1046,6</t>
  </si>
  <si>
    <t>1260-1265-1264-1262-1232-1231-1230-1266-1263-1259-1229-1261</t>
  </si>
  <si>
    <t>ΜΠΑΦΑ</t>
  </si>
  <si>
    <t>ΑΖ246608</t>
  </si>
  <si>
    <t>796,4</t>
  </si>
  <si>
    <t>1046,4</t>
  </si>
  <si>
    <t>1262-1264-1259-1229-1267-1265-1232-1263-1231-1266-1261</t>
  </si>
  <si>
    <t>ΠΑΠΠΑ</t>
  </si>
  <si>
    <t>ΓΕΩΡΓΙΑ</t>
  </si>
  <si>
    <t>ΑΖ637710</t>
  </si>
  <si>
    <t>1045,7</t>
  </si>
  <si>
    <t>1264-1265-1231-1262-1259-1266-1232-1263-1261-1229-1257-1230-1260</t>
  </si>
  <si>
    <t>ΔΙΑΜΑΝΤΑΚΗ</t>
  </si>
  <si>
    <t>Χ963936</t>
  </si>
  <si>
    <t>687,5</t>
  </si>
  <si>
    <t>1040,5</t>
  </si>
  <si>
    <t>1231-1266-1261-1267-1264-1259-1265-1262-1263-1229-1273-1274</t>
  </si>
  <si>
    <t>ΜΑΝΙΑΤΗΣ</t>
  </si>
  <si>
    <t>ΚΙΜΩΝ</t>
  </si>
  <si>
    <t>Σ799349</t>
  </si>
  <si>
    <t>1232-1265-1262-1260-1264-1263-1259-1258-1229-1266-1231-1230-1261</t>
  </si>
  <si>
    <t>ΤΖΑΜΑΚΟΥ</t>
  </si>
  <si>
    <t>ΑΜ349007</t>
  </si>
  <si>
    <t>987,8</t>
  </si>
  <si>
    <t>1037,8</t>
  </si>
  <si>
    <t>1229-1230-1231-1232-1259-1260-1261-1262-1263-1264-1265</t>
  </si>
  <si>
    <t>ΚΑΝΔΥΛΑ</t>
  </si>
  <si>
    <t>ΑΖ656577</t>
  </si>
  <si>
    <t>654,5</t>
  </si>
  <si>
    <t>1036,5</t>
  </si>
  <si>
    <t>1229-1230-1231-1232-1258-1259-1260-1261-1262-1263-1264-1265-1266-1257-1203-1267</t>
  </si>
  <si>
    <t>ΔΑΦΕΡΜΟΥ</t>
  </si>
  <si>
    <t>ΚΑΛΛΙΟΠΗ</t>
  </si>
  <si>
    <t>ΑΜ460253</t>
  </si>
  <si>
    <t>1033,6</t>
  </si>
  <si>
    <t>1266-1231-1230</t>
  </si>
  <si>
    <t>ΛΥΚΑΚΗ</t>
  </si>
  <si>
    <t>ΑΖ965806</t>
  </si>
  <si>
    <t>ΔΕΔΕ</t>
  </si>
  <si>
    <t>ΑΙ238058</t>
  </si>
  <si>
    <t>1029,3</t>
  </si>
  <si>
    <t>1231-1229-1266-1262-1232-1263-1265-1264-1259-1267</t>
  </si>
  <si>
    <t>ΛΑΓΟΣ</t>
  </si>
  <si>
    <t>ΑΚ928992</t>
  </si>
  <si>
    <t>1028,7</t>
  </si>
  <si>
    <t>1229-1273-1267-1263-1259-1262-1266-1231-1264-1265-1232</t>
  </si>
  <si>
    <t>ΡΟΥΣΟΠΟΥΛΟΣ</t>
  </si>
  <si>
    <t>ΑΜ396218</t>
  </si>
  <si>
    <t>828,3</t>
  </si>
  <si>
    <t>1028,3</t>
  </si>
  <si>
    <t>1237-1229-1242-1244-1266-1231-1240-1269-1238-1239-1225-1224-1241-1246-1236-1259-1262-1263-1264-1232-1265</t>
  </si>
  <si>
    <t>ΤΕΡΖΟΓΛΟΥ</t>
  </si>
  <si>
    <t>ΑΙ532711</t>
  </si>
  <si>
    <t>727,1</t>
  </si>
  <si>
    <t>1027,1</t>
  </si>
  <si>
    <t>1262-1265-1264-1263-1232-1266-1231-1229-1259-1267-1258-1260-1230-1203</t>
  </si>
  <si>
    <t>ΚΟΣΜΙΔΟΥ</t>
  </si>
  <si>
    <t>ΜΑΚΡΙΝΑ ΕΛΙΣΑΒΕΤ</t>
  </si>
  <si>
    <t>ΑΕ920290</t>
  </si>
  <si>
    <t>1229-1230-1231-1266-1262-1263-1264</t>
  </si>
  <si>
    <t>ΛΑΓΟΥ</t>
  </si>
  <si>
    <t>ΑΑ437492</t>
  </si>
  <si>
    <t>676,5</t>
  </si>
  <si>
    <t>1025,5</t>
  </si>
  <si>
    <t>1266-1231-1264-1265-1262-1232-1263-1229-1259-1267</t>
  </si>
  <si>
    <t>ΔΗΜΗΤΡΙΑΔΟΥ</t>
  </si>
  <si>
    <t>ΙΟΡΔΑΝΗΣ</t>
  </si>
  <si>
    <t>ΑΗ153366</t>
  </si>
  <si>
    <t>1024,6</t>
  </si>
  <si>
    <t>1267-1229-1263-1262-1259-1230-1231-1266-1264-1265-1232-1260</t>
  </si>
  <si>
    <t>ΔΕΒΕΡΑΚΗ</t>
  </si>
  <si>
    <t>Φ296038</t>
  </si>
  <si>
    <t>778,8</t>
  </si>
  <si>
    <t>1023,8</t>
  </si>
  <si>
    <t>1231-1266-1263-1262-1229-1264-1265-1259-1232</t>
  </si>
  <si>
    <t>ΚΑΡΑΦΥΛΛΑ</t>
  </si>
  <si>
    <t>ΑΒ657778</t>
  </si>
  <si>
    <t>812,9</t>
  </si>
  <si>
    <t>1022,9</t>
  </si>
  <si>
    <t>1264-1265-1262-1232-1231-1263-1259-1266</t>
  </si>
  <si>
    <t>ΣΑΚΚΑΛΗ</t>
  </si>
  <si>
    <t>ΧΑΡΙΛΑΣΟΣ</t>
  </si>
  <si>
    <t>Ξ688915</t>
  </si>
  <si>
    <t>1259-1263-1264-1262-1232-1229-1265-1266-1231-1230</t>
  </si>
  <si>
    <t>ΧΡΟΝΗ</t>
  </si>
  <si>
    <t>ΑΘΑΝΑΣΙΑ</t>
  </si>
  <si>
    <t>Τ511046</t>
  </si>
  <si>
    <t>721,6</t>
  </si>
  <si>
    <t>1021,6</t>
  </si>
  <si>
    <t>1261-1231-1266-1262-1229-1263-1265-1264-1232-1259</t>
  </si>
  <si>
    <t>ΣΤΕΦΑΝΙΔΟΥ</t>
  </si>
  <si>
    <t>ΑΑ453536</t>
  </si>
  <si>
    <t>1229-1262-1263-1231-1264-1265-1259</t>
  </si>
  <si>
    <t>ΜΑΥΡΙΔΑΚΗ</t>
  </si>
  <si>
    <t>ΑΡΓΥΡΩ</t>
  </si>
  <si>
    <t>Π012130</t>
  </si>
  <si>
    <t>ΔΡΙΣΤΕΛΑ</t>
  </si>
  <si>
    <t>ΑΖ589530</t>
  </si>
  <si>
    <t>785,4</t>
  </si>
  <si>
    <t>1015,4</t>
  </si>
  <si>
    <t>1231-1232-1259-1262-1263-1264-1265-1266-1267</t>
  </si>
  <si>
    <t>ΝΟΥΤΣΟΥ</t>
  </si>
  <si>
    <t xml:space="preserve">ΒΑΣΙΛΙΚΗ </t>
  </si>
  <si>
    <t xml:space="preserve">ΔΗΜHΤΡΙΟΣ  </t>
  </si>
  <si>
    <t>ΑΚ392527</t>
  </si>
  <si>
    <t>1013,9</t>
  </si>
  <si>
    <t>1230-1231-1266-1260-1264-1262-1263-1232-1229-1259-1265</t>
  </si>
  <si>
    <t>ΛΑΒΟΥ</t>
  </si>
  <si>
    <t>ΠΑΡΑΣΚΕΥΗ</t>
  </si>
  <si>
    <t>ΑΖ795814</t>
  </si>
  <si>
    <t>1013,2</t>
  </si>
  <si>
    <t>1264-1259-1263-1262-1229-1265-1232-1231-1266</t>
  </si>
  <si>
    <t>ΣΟΥΛΗ</t>
  </si>
  <si>
    <t>ΧΑΡΙΚΛΕΙΑ</t>
  </si>
  <si>
    <t>ΑΑ358865</t>
  </si>
  <si>
    <t>742,5</t>
  </si>
  <si>
    <t>1012,5</t>
  </si>
  <si>
    <t>1232-1231-1262-1265</t>
  </si>
  <si>
    <t>ΤΣΕΡΜΕΝΤΣΕΛΗΣ</t>
  </si>
  <si>
    <t>ΑΖ345942</t>
  </si>
  <si>
    <t>1007,7</t>
  </si>
  <si>
    <t>1274-1262-1273-1229-1263-1264-1231-1230-1266-1260-1259-1265-1257-1267-1232-1258</t>
  </si>
  <si>
    <t>ΣΠΥΡΟΠΟΥΛΟΣ</t>
  </si>
  <si>
    <t>ΧΑΡΑΛΑΜΠΟΣ</t>
  </si>
  <si>
    <t>ΑΖ799114</t>
  </si>
  <si>
    <t>1263-1259-1229-1260-1262-1264-1231-1230-1232-1258-1265-1266-1261</t>
  </si>
  <si>
    <t>ΜΑΓΓΟΣ</t>
  </si>
  <si>
    <t>ΑΡΓΥΡΙΟΣ</t>
  </si>
  <si>
    <t>ΑΖ827761</t>
  </si>
  <si>
    <t>746,9</t>
  </si>
  <si>
    <t>1006,9</t>
  </si>
  <si>
    <t>1267-1263-1259-1229-1264-1262-1265-1232-1231-1266</t>
  </si>
  <si>
    <t>ΤΣΑΓΚΡΑΣΟΥΛΗ</t>
  </si>
  <si>
    <t>ΑΖ770713</t>
  </si>
  <si>
    <t>1005,5</t>
  </si>
  <si>
    <t>1264-1262-1263-1265-1259-1229-1232-1231-1266-1261</t>
  </si>
  <si>
    <t>ΤΣΙΡΗΣ</t>
  </si>
  <si>
    <t>ΑΒ113371</t>
  </si>
  <si>
    <t>701,8</t>
  </si>
  <si>
    <t>1001,8</t>
  </si>
  <si>
    <t>1266-1229-1232-1263-1262-1265-1230-1231-1258-1259-1260-1261-1264-1272-1273-1274-1257</t>
  </si>
  <si>
    <t>ΒΕΤΤΑΣ</t>
  </si>
  <si>
    <t>ΑΗ294972</t>
  </si>
  <si>
    <t>970,2</t>
  </si>
  <si>
    <t>1000,2</t>
  </si>
  <si>
    <t>1259-1264-1260-1262-1263-1265-1229-1231-1266</t>
  </si>
  <si>
    <t>ΤΖΩΡΤΖΗΣ</t>
  </si>
  <si>
    <t>ΑΚ206588</t>
  </si>
  <si>
    <t>683,1</t>
  </si>
  <si>
    <t>998,1</t>
  </si>
  <si>
    <t>1229-1230-1231-1232-1258-1259-1260-1262-1263-1264-1265-1266</t>
  </si>
  <si>
    <t>ΚΑΡΑΓΚΙΑΟΥΡΗ</t>
  </si>
  <si>
    <t>ΘΕΑΝΩ</t>
  </si>
  <si>
    <t>ΑΚ526548</t>
  </si>
  <si>
    <t>767,8</t>
  </si>
  <si>
    <t>997,8</t>
  </si>
  <si>
    <t>1231-1266-1232-1265-1264-1262-1229-1263-1259-1258</t>
  </si>
  <si>
    <t>ΠΑΠΑΣΤΕΦΑΝΟΥ</t>
  </si>
  <si>
    <t>ΕΙΡΗΝΗ</t>
  </si>
  <si>
    <t>ΑΚ967938</t>
  </si>
  <si>
    <t>997,1</t>
  </si>
  <si>
    <t>ΚΟΥΖΙΝΟΓΛΟΥ</t>
  </si>
  <si>
    <t>ΑΖ431282</t>
  </si>
  <si>
    <t>1264-1262-1231-1266-1229-1263-1265-1232-1259-1261</t>
  </si>
  <si>
    <t>ΜΠΑΛΩΜΕΝΟΥ</t>
  </si>
  <si>
    <t>ΑΣΗΜΙΝΑ</t>
  </si>
  <si>
    <t>ΑΗ577686</t>
  </si>
  <si>
    <t>1265-1232-1262-1264-1263-1259-1231-1266</t>
  </si>
  <si>
    <t>ΚΑΤΣΙΦΑ</t>
  </si>
  <si>
    <t>Χ483559</t>
  </si>
  <si>
    <t>805,2</t>
  </si>
  <si>
    <t>994,2</t>
  </si>
  <si>
    <t>1265-1262-1264-1259-1263-1232-1229-1231-1266</t>
  </si>
  <si>
    <t>ΖΑΜΠΟΓΙΑΝΝΗΣ</t>
  </si>
  <si>
    <t>ΚΩΣΤΑΣ</t>
  </si>
  <si>
    <t>ΑΖ367958</t>
  </si>
  <si>
    <t>793,1</t>
  </si>
  <si>
    <t>993,1</t>
  </si>
  <si>
    <t>1259-1232-1231-1266</t>
  </si>
  <si>
    <t>ΓΚΑΝΤΕΡΗ</t>
  </si>
  <si>
    <t>ΑΚ424948</t>
  </si>
  <si>
    <t>1262-1264-1259-1263-1229-1232-1266-1231-1265</t>
  </si>
  <si>
    <t>ΒΟΥΖΙΑΝΑ</t>
  </si>
  <si>
    <t>ΖΩΗ</t>
  </si>
  <si>
    <t>ΑΖ789541</t>
  </si>
  <si>
    <t>1259-1231</t>
  </si>
  <si>
    <t>ΚΑΡΑΓΙΑΝΝΗ</t>
  </si>
  <si>
    <t>Ρ220211</t>
  </si>
  <si>
    <t>983,9</t>
  </si>
  <si>
    <t>1229-1230-1231-1267</t>
  </si>
  <si>
    <t>ΑΙ995747</t>
  </si>
  <si>
    <t>832,7</t>
  </si>
  <si>
    <t>981,7</t>
  </si>
  <si>
    <t>1229-1230-1231-1232-1259-1260-1262-1263-1264-1265</t>
  </si>
  <si>
    <t>ΚΡΙΚΛΑΝΗ</t>
  </si>
  <si>
    <t>ΑΚ880656</t>
  </si>
  <si>
    <t>688,6</t>
  </si>
  <si>
    <t>978,6</t>
  </si>
  <si>
    <t>1263-1229-1259-1262-1264-1265-1232-1231-1266</t>
  </si>
  <si>
    <t>ΒΟΥΓΙΟΥΚΑΛΑΚΗΣ</t>
  </si>
  <si>
    <t>ΕΜΜΑΝΟΥΗΛ</t>
  </si>
  <si>
    <t>ΑΗ 205615</t>
  </si>
  <si>
    <t>656,7</t>
  </si>
  <si>
    <t>976,7</t>
  </si>
  <si>
    <t>1249-1259-1205-1231-1255-1217-1250-1232-1253-1202-1266-1201-1206-1219-1247-1248-1251-1254-1256-1229-1261-1262-1263-1264-1265-1267</t>
  </si>
  <si>
    <t>ΑΕ713925</t>
  </si>
  <si>
    <t>706,2</t>
  </si>
  <si>
    <t>976,2</t>
  </si>
  <si>
    <t>1232-1262-1265-1264-1229-1231-1266-1259-1263</t>
  </si>
  <si>
    <t>ΖΑΧΟΥ</t>
  </si>
  <si>
    <t>ΗΡΑΚΛΗΣ</t>
  </si>
  <si>
    <t>ΑΒ881852</t>
  </si>
  <si>
    <t>1266-1231-1263-1259-1229-1264-1262-1265-1232-1261</t>
  </si>
  <si>
    <t>ΚΑΨΑΛΑΚΗΣ</t>
  </si>
  <si>
    <t>ΑΙ963619</t>
  </si>
  <si>
    <t>973,1</t>
  </si>
  <si>
    <t>1231-1230-1215-1266-1209</t>
  </si>
  <si>
    <t>ΤΖΕΒΕΛΕΚΟΣ</t>
  </si>
  <si>
    <t>ΑΖ850823</t>
  </si>
  <si>
    <t>972,5</t>
  </si>
  <si>
    <t>1229-1263-1259-1262-1264-1231-1266-1265-1232</t>
  </si>
  <si>
    <t>ΗΡΑΚΛΕΟΥΣ</t>
  </si>
  <si>
    <t>ΕΥΣΤΡΑΤΙΑ</t>
  </si>
  <si>
    <t>ΧΡΙΣΤΟΦΟΡΟΣ</t>
  </si>
  <si>
    <t>Χ919738</t>
  </si>
  <si>
    <t>971,8</t>
  </si>
  <si>
    <t>1261-1229-1265-1263-1259-1262-1231-1264-1269-1266-1232-1267</t>
  </si>
  <si>
    <t>ΤΣΑΠΑΚΗΣ</t>
  </si>
  <si>
    <t>ΒΑΡΔΗΣ</t>
  </si>
  <si>
    <t>Τ323339</t>
  </si>
  <si>
    <t>971,6</t>
  </si>
  <si>
    <t>1266-1230-1231</t>
  </si>
  <si>
    <t>ΤΣΙΝΤΑΡΗΣ</t>
  </si>
  <si>
    <t>ΕΛΕΥΘΈΡΙΟΣ</t>
  </si>
  <si>
    <t xml:space="preserve">ΔΗΜΉΤΡΙΟΣ </t>
  </si>
  <si>
    <t>Χ851995</t>
  </si>
  <si>
    <t>677,6</t>
  </si>
  <si>
    <t>966,6</t>
  </si>
  <si>
    <t>1231-1230-1232-1258-1259-1260-1261-1262-1263-1264-1265-1266</t>
  </si>
  <si>
    <t>ΔΟΡΔΙΟΥ</t>
  </si>
  <si>
    <t>ΠΑΥΛΟΣ</t>
  </si>
  <si>
    <t>ΑΖ198039</t>
  </si>
  <si>
    <t>966,5</t>
  </si>
  <si>
    <t>1231-1266-1262-1229-1263-1265-1259-1267-1232</t>
  </si>
  <si>
    <t>ΜΑΡΙΛΙΝΑ</t>
  </si>
  <si>
    <t>ΑΚ158802</t>
  </si>
  <si>
    <t>966,3</t>
  </si>
  <si>
    <t>1231-1230-1266-1265-1262-1260</t>
  </si>
  <si>
    <t>ΚΟΥΤΟΥΡΑ</t>
  </si>
  <si>
    <t>Σ999264</t>
  </si>
  <si>
    <t>966,2</t>
  </si>
  <si>
    <t>1262-1230-1231-1265-1260-1266-1263-1264-1259-1232-1267</t>
  </si>
  <si>
    <t>ΦΥΤΙΛΗΣ</t>
  </si>
  <si>
    <t>ΑΗ278672</t>
  </si>
  <si>
    <t>735,9</t>
  </si>
  <si>
    <t>965,9</t>
  </si>
  <si>
    <t>1262-1263-1264-1259-1265-1232-1229-1231-1266-1267</t>
  </si>
  <si>
    <t>ΒΑΛΙΑΚΑ</t>
  </si>
  <si>
    <t>ΒΑΊΑ</t>
  </si>
  <si>
    <t>ΑΚ978681</t>
  </si>
  <si>
    <t>963,7</t>
  </si>
  <si>
    <t>1259-1260-1230-1263-1264-1229-1262-1265-1232-1231-1266-1258-1261</t>
  </si>
  <si>
    <t>ΓΕΩΡΓΑΝΤΖΙΑ</t>
  </si>
  <si>
    <t>ΑΒ109212</t>
  </si>
  <si>
    <t>794,2</t>
  </si>
  <si>
    <t>960,2</t>
  </si>
  <si>
    <t>1259-1263-1266-1231-1229-1262-1232-1264-1265</t>
  </si>
  <si>
    <t>ΓΟΥΜΠΙΔΕΝΗΣ</t>
  </si>
  <si>
    <t>Χ379375</t>
  </si>
  <si>
    <t>788,7</t>
  </si>
  <si>
    <t>958,7</t>
  </si>
  <si>
    <t>1259-1230-1231-1232-1229-1264-1263-1262-1265-1266-1260</t>
  </si>
  <si>
    <t>ΤΑΣΟΥΛΗΣ</t>
  </si>
  <si>
    <t>ΑΒ326464</t>
  </si>
  <si>
    <t>807,4</t>
  </si>
  <si>
    <t>957,4</t>
  </si>
  <si>
    <t>1229-1230-1231-1232-1259-1260-1262-1263-1264-1265-1266</t>
  </si>
  <si>
    <t>ΚΑΡΑΒΑΤΟΣ</t>
  </si>
  <si>
    <t>ΣΑΡΑΦΙΑΝΟΣ</t>
  </si>
  <si>
    <t>Χ265779</t>
  </si>
  <si>
    <t>956,5</t>
  </si>
  <si>
    <t>1266-1231-1259-1263</t>
  </si>
  <si>
    <t>ΓΑΣΤΕΡΑΤΟΣ</t>
  </si>
  <si>
    <t>Τ359002</t>
  </si>
  <si>
    <t>ΠΕΤΡΟΠΟΥΛΟΥ</t>
  </si>
  <si>
    <t>ΑΑ485190</t>
  </si>
  <si>
    <t>1267-1231-1229-1263</t>
  </si>
  <si>
    <t>ΚΩΝΣΤΑΝΤΙΝΙΔΗΣ</t>
  </si>
  <si>
    <t>Φ497279</t>
  </si>
  <si>
    <t>955,9</t>
  </si>
  <si>
    <t>1259-1263-1264-1262-1268-1232-1231-1266-1265-1261</t>
  </si>
  <si>
    <t>ΠΕΡΡΑΚΗ</t>
  </si>
  <si>
    <t>ΚΩΝΣΤΑΝΤΙΝΑ</t>
  </si>
  <si>
    <t>ΑΒ190147</t>
  </si>
  <si>
    <t>724,9</t>
  </si>
  <si>
    <t>954,9</t>
  </si>
  <si>
    <t>ΜΕΤΑΞΑΚΗΣ</t>
  </si>
  <si>
    <t>ΑΜ585176</t>
  </si>
  <si>
    <t>1266-1230-1231-1260-1263-1262-1264-1229</t>
  </si>
  <si>
    <t>ΝΤΕΜΚΑΣ</t>
  </si>
  <si>
    <t>ΑΖ182146</t>
  </si>
  <si>
    <t>1262-1260-1264-1265-1263-1231-1230-1229-1273-1259</t>
  </si>
  <si>
    <t>ΑΝ111383</t>
  </si>
  <si>
    <t>773,3</t>
  </si>
  <si>
    <t>953,3</t>
  </si>
  <si>
    <t>1232-1263-1229-1264-1265-1259-1262-1267-1231-1266</t>
  </si>
  <si>
    <t>ΠΙΤΤΟΥ</t>
  </si>
  <si>
    <t>ΜΥΡΣΙΝΗ</t>
  </si>
  <si>
    <t>ΑΗ700329</t>
  </si>
  <si>
    <t>953,1</t>
  </si>
  <si>
    <t>1229-1230-1231-1259-1260-1261-1262-1263-1264-1265</t>
  </si>
  <si>
    <t>ΚΥΡΙΑΖΗΣ</t>
  </si>
  <si>
    <t>ΑΖ217341</t>
  </si>
  <si>
    <t>1230-1231-1232-1258-1259-1260-1261-1262-1263-1264-1265-1266</t>
  </si>
  <si>
    <t>ΖΕΡΒΑΚΗΣ</t>
  </si>
  <si>
    <t>ΑΒ480810</t>
  </si>
  <si>
    <t>918,5</t>
  </si>
  <si>
    <t>948,5</t>
  </si>
  <si>
    <t>ΜΙΧΑΛΑ</t>
  </si>
  <si>
    <t>ΑΡΙΑΔΝΗ</t>
  </si>
  <si>
    <t>ΑΙ964346</t>
  </si>
  <si>
    <t>ΤΣΙΡΟΒΑΣΙΛΗΣ</t>
  </si>
  <si>
    <t>ΗΛΙΑΣ ΠΑΥΛΟΣ</t>
  </si>
  <si>
    <t>ΑΗ134274</t>
  </si>
  <si>
    <t>728,2</t>
  </si>
  <si>
    <t>948,2</t>
  </si>
  <si>
    <t>1232-1230-1231-1258-1259-1260-1261-1262-1263-1264-1265-1266</t>
  </si>
  <si>
    <t>ΒΕΛΗΒΑΣΑΚΗΣ</t>
  </si>
  <si>
    <t>ΑΒ181435</t>
  </si>
  <si>
    <t>ΜΠΑΚΑΛΑΡΟΥ</t>
  </si>
  <si>
    <t>ΑΕ712106</t>
  </si>
  <si>
    <t>1231-1232-1266-1267</t>
  </si>
  <si>
    <t>ΑΛΜΠΑΝΤΗ</t>
  </si>
  <si>
    <t>ΑΓΑΘΗ</t>
  </si>
  <si>
    <t>Χ370515</t>
  </si>
  <si>
    <t>697,4</t>
  </si>
  <si>
    <t>947,4</t>
  </si>
  <si>
    <t>1229-1231-1257-1259-1262-1263-1264-1273</t>
  </si>
  <si>
    <t>ΚΑΛΟΓΙΑΝΝΗ</t>
  </si>
  <si>
    <t>Χ778830</t>
  </si>
  <si>
    <t>686,4</t>
  </si>
  <si>
    <t>946,4</t>
  </si>
  <si>
    <t>1232-1259-1260-1262-1264-1265-1263-1229-1266-1231</t>
  </si>
  <si>
    <t>ΤΣΑΠΑΡΑΣ</t>
  </si>
  <si>
    <t>ΑΙ310961</t>
  </si>
  <si>
    <t>1230-1231-1266</t>
  </si>
  <si>
    <t>ΜΠΑΛΤΖΗ</t>
  </si>
  <si>
    <t>Φ470392</t>
  </si>
  <si>
    <t>1259-1232-1231-1266-1258-1267</t>
  </si>
  <si>
    <t>ΜΠΟΥΖΟΥΚΗΣ</t>
  </si>
  <si>
    <t>ΚΛΕΑΝΘΗΣ</t>
  </si>
  <si>
    <t>ΑΜ364019</t>
  </si>
  <si>
    <t>942,8</t>
  </si>
  <si>
    <t>ΠΑΠΑΔΟΠΟΥΛΟΣ</t>
  </si>
  <si>
    <t>ΗΛΙΑΣ-ΓΕΩΡΓΙΟΣ</t>
  </si>
  <si>
    <t>Π503373</t>
  </si>
  <si>
    <t>ΚΑΒΟΥΡΗΣ</t>
  </si>
  <si>
    <t>Χ064679</t>
  </si>
  <si>
    <t>1262-1266-1264-1231-1265-1263-1259-1229-1232-1203-1267</t>
  </si>
  <si>
    <t>ΚΑΚΚΑΒΗΣ</t>
  </si>
  <si>
    <t>ΑΝ144226</t>
  </si>
  <si>
    <t>940,8</t>
  </si>
  <si>
    <t>1265-1262-1231-1230-1266-1264-1263-1259-1261</t>
  </si>
  <si>
    <t>ΜΥΛΩΝΑΣ</t>
  </si>
  <si>
    <t>ΑΚ434154</t>
  </si>
  <si>
    <t>709,5</t>
  </si>
  <si>
    <t>939,5</t>
  </si>
  <si>
    <t>1264-1262-1265-1263-1229-1232-1231-1266-1259-1267-1260-1230-1258-1261</t>
  </si>
  <si>
    <t>ΦΛΙΑΤΟΥΡΑ</t>
  </si>
  <si>
    <t>ΑΒ381296</t>
  </si>
  <si>
    <t>839,3</t>
  </si>
  <si>
    <t>939,3</t>
  </si>
  <si>
    <t>1232-1265-1264-1262-1231-1266-1263-1259-1229-1261-1273-1274</t>
  </si>
  <si>
    <t>ΧΑΤΖΗΝΑ</t>
  </si>
  <si>
    <t>ΑΜ822726</t>
  </si>
  <si>
    <t>908,6</t>
  </si>
  <si>
    <t>938,6</t>
  </si>
  <si>
    <t>1260-1264-1262-1263-1203-1265-1259-1232-1229-1267-1258-1266-1231-1230</t>
  </si>
  <si>
    <t>ΚΟΥΤΣΗΣ</t>
  </si>
  <si>
    <t>ΓΡΗΓΟΡΙΟΣ</t>
  </si>
  <si>
    <t>Τ364351</t>
  </si>
  <si>
    <t>707,3</t>
  </si>
  <si>
    <t>937,3</t>
  </si>
  <si>
    <t>1263-1232-1265-1262-1264-1229-1266-1231-1259</t>
  </si>
  <si>
    <t>ΓΕΡΟΣΙΔΕΡΗ</t>
  </si>
  <si>
    <t>ΠΙΠΙΤΣΑ</t>
  </si>
  <si>
    <t>ΑΕ495880</t>
  </si>
  <si>
    <t>936,8</t>
  </si>
  <si>
    <t>1231-1232-1266-1259</t>
  </si>
  <si>
    <t>ΒΟΥΛΒΟΥΛΗ</t>
  </si>
  <si>
    <t>ΑΕ425389</t>
  </si>
  <si>
    <t>934,8</t>
  </si>
  <si>
    <t>1261-1229-1230-1231-1264</t>
  </si>
  <si>
    <t>ΜΑΡΚΟΥ</t>
  </si>
  <si>
    <t>ΑΡΤΕΜΙΣΑ</t>
  </si>
  <si>
    <t>ΠΑΟΥΛΙΝ</t>
  </si>
  <si>
    <t>ΑΚ501502</t>
  </si>
  <si>
    <t>753,5</t>
  </si>
  <si>
    <t>933,5</t>
  </si>
  <si>
    <t>1266-1230-1231-1267-1229-1264-1201-1261-1265-1258-1259-1232-1260-1262-1263</t>
  </si>
  <si>
    <t>ΔΟΛΙΑΝΙΤΗ</t>
  </si>
  <si>
    <t>ΠΑΝΑΓΙΩΤΑ</t>
  </si>
  <si>
    <t>ΔΙΟΝΥΣΙΟΣ</t>
  </si>
  <si>
    <t>ΑΝ331344</t>
  </si>
  <si>
    <t>702,9</t>
  </si>
  <si>
    <t>932,9</t>
  </si>
  <si>
    <t>1265-1262-1260-1264-1263-1232-1229-1259-1230-1231-1266-1267-1258-1261</t>
  </si>
  <si>
    <t>ΚΑΛΑΤΖΗΣ</t>
  </si>
  <si>
    <t>ΛΑΖΑΡΟΣ</t>
  </si>
  <si>
    <t>ΑΕ994771</t>
  </si>
  <si>
    <t>932,8</t>
  </si>
  <si>
    <t>1259-1231-1232-1262-1263-1264-1265-1266</t>
  </si>
  <si>
    <t>ΚΟΥΤΣΟΤΟΛΗΣ</t>
  </si>
  <si>
    <t>Ρ280402</t>
  </si>
  <si>
    <t>680,9</t>
  </si>
  <si>
    <t>931,9</t>
  </si>
  <si>
    <t>1259-1264-1263-1262-1229-1232-1265-1231-1266</t>
  </si>
  <si>
    <t>ΘΕΟΔΩΡΙΔΟΥ</t>
  </si>
  <si>
    <t>ΠΑΡΘΕΝΑ</t>
  </si>
  <si>
    <t>Ρ944876</t>
  </si>
  <si>
    <t>1263-1259-1262-1264-1229-1265-1232-1266-1231</t>
  </si>
  <si>
    <t>ΕΥΣΤΑΘΙΟΥ</t>
  </si>
  <si>
    <t>ΚΑΡΜΕΝ</t>
  </si>
  <si>
    <t>ΑΕ419141</t>
  </si>
  <si>
    <t>1229-1231-1266-1262-1265-1263-1264-1232-1259</t>
  </si>
  <si>
    <t>ΔΕΛΧΑΝΙΔΗΣ</t>
  </si>
  <si>
    <t>ΑΖ849962</t>
  </si>
  <si>
    <t>658,9</t>
  </si>
  <si>
    <t>929,9</t>
  </si>
  <si>
    <t>1263-1265-1264-1259-1231-1229-1262-1232-1266-1261-1260-1267-1230-1258</t>
  </si>
  <si>
    <t>ΑΛΕΞΟΠΟΥΛΟΣ</t>
  </si>
  <si>
    <t>Χ286157</t>
  </si>
  <si>
    <t>731,5</t>
  </si>
  <si>
    <t>927,5</t>
  </si>
  <si>
    <t>1262-1231-1264-1266-1263-1229-1265-1232-1259</t>
  </si>
  <si>
    <t>ΜΠΟΥΡΔΟΥ</t>
  </si>
  <si>
    <t>Χ300174</t>
  </si>
  <si>
    <t>926,5</t>
  </si>
  <si>
    <t>1231-1232-1264-1262-1265-1259-1263-1266-1229-1261</t>
  </si>
  <si>
    <t>ΠΙΣΧΙΝΑΣ</t>
  </si>
  <si>
    <t>ΚΗΡΥΚΟΣ</t>
  </si>
  <si>
    <t>ΒΑΑΣΙΛΕΙΟΣ</t>
  </si>
  <si>
    <t>ΑΑ349346</t>
  </si>
  <si>
    <t>674,3</t>
  </si>
  <si>
    <t>926,3</t>
  </si>
  <si>
    <t>1266-1231-1232</t>
  </si>
  <si>
    <t>ΑΓΟΡΟΓΙΑΝΝΗΣ</t>
  </si>
  <si>
    <t>ΖΗΣΗΣ</t>
  </si>
  <si>
    <t>ΑΝ320104</t>
  </si>
  <si>
    <t>1259-1262-1264-1265-1263-1232-1229-1231-1266</t>
  </si>
  <si>
    <t>ΓΑΛΑΝΗ</t>
  </si>
  <si>
    <t>ΑΒ604257</t>
  </si>
  <si>
    <t>1260-1230-1264-1263-1262-1265-1229-1231-1232-1259-1266-1258</t>
  </si>
  <si>
    <t>ΜΠΑΠΚΑ</t>
  </si>
  <si>
    <t>ΑΖ309121</t>
  </si>
  <si>
    <t>1263-1259-1229-1264-1265-1231-1266-1232</t>
  </si>
  <si>
    <t>ΜΠΟΛΙΟΥΔΑΚΗΣ</t>
  </si>
  <si>
    <t>ΑΑ494142</t>
  </si>
  <si>
    <t>892,1</t>
  </si>
  <si>
    <t>922,1</t>
  </si>
  <si>
    <t>ΣΤΑΜΚΟΣ</t>
  </si>
  <si>
    <t>ΤΡΑΙΑΝΟΣ</t>
  </si>
  <si>
    <t>ΑΒ119627</t>
  </si>
  <si>
    <t>749,1</t>
  </si>
  <si>
    <t>921,1</t>
  </si>
  <si>
    <t>1229-1231-1259-1261-1262-1263-1264-1265</t>
  </si>
  <si>
    <t>ΓΕΜΕΝΤΖΟΠΟΥΛΟΣ</t>
  </si>
  <si>
    <t>ΚΥΡΙΑΚΟΣ</t>
  </si>
  <si>
    <t>ΑΖ379053</t>
  </si>
  <si>
    <t>669,9</t>
  </si>
  <si>
    <t>919,9</t>
  </si>
  <si>
    <t>1229-1231</t>
  </si>
  <si>
    <t>ΚΑΡΑΧΑΛΙΟΣ</t>
  </si>
  <si>
    <t>ΑΛΕΞΙΟΣ</t>
  </si>
  <si>
    <t>ΑΒ525550</t>
  </si>
  <si>
    <t>689,7</t>
  </si>
  <si>
    <t>919,7</t>
  </si>
  <si>
    <t>ΚΡΗΤΙΚΟΥ</t>
  </si>
  <si>
    <t xml:space="preserve">ΧΑΡΙΚΛΕΙΑ </t>
  </si>
  <si>
    <t>ΑΜ750733</t>
  </si>
  <si>
    <t>719,4</t>
  </si>
  <si>
    <t>919,4</t>
  </si>
  <si>
    <t>1232-1231-1259-1266</t>
  </si>
  <si>
    <t>ΛΑΜΠΡΟΠΟΥΛΟΣ</t>
  </si>
  <si>
    <t>ΑΕ542976</t>
  </si>
  <si>
    <t>917,6</t>
  </si>
  <si>
    <t>1265-1262-1264-1263-1229-1231-1259-1232-1258</t>
  </si>
  <si>
    <t>ΚΩΣΤΟΓΛΟΥ</t>
  </si>
  <si>
    <t>ΑΑ923282</t>
  </si>
  <si>
    <t>1229-1259-1263-1262-1264-1265-1232-1260-1258-1261-1231-1230-1266</t>
  </si>
  <si>
    <t>ΣΑΜΑΡΑ</t>
  </si>
  <si>
    <t>ΑΙ868142</t>
  </si>
  <si>
    <t>916,4</t>
  </si>
  <si>
    <t>1260-1262-1264-1263-1259-1229-1265-1232-1231-1266-1261</t>
  </si>
  <si>
    <t>ΤΟΣΚΑΣ</t>
  </si>
  <si>
    <t>ΑΣΤΕΡΙΟΣ</t>
  </si>
  <si>
    <t>Φ317346</t>
  </si>
  <si>
    <t>915,1</t>
  </si>
  <si>
    <t>1263-1259-1260-1258-1264-1229-1265-1262-1232-1266-1230-1231</t>
  </si>
  <si>
    <t>ΚΑΡΑΚΟΛΙΑ</t>
  </si>
  <si>
    <t>ΣΠΥΡΟΣ</t>
  </si>
  <si>
    <t>ΑΙ251590</t>
  </si>
  <si>
    <t>1229-1230-1231-1263-1262-1260-1264-1266-1259-1265-1258-1232-1261-1267-1203</t>
  </si>
  <si>
    <t>ΛΑΗΣ</t>
  </si>
  <si>
    <t>ΑΗ302589</t>
  </si>
  <si>
    <t>913,1</t>
  </si>
  <si>
    <t>1264-1259-1229-1262-1263-1231-1265</t>
  </si>
  <si>
    <t>Χ871894</t>
  </si>
  <si>
    <t>741,4</t>
  </si>
  <si>
    <t>911,4</t>
  </si>
  <si>
    <t>1229-1230-1231-1266-1258-1264-1259-1260-1262-1263-1265-1232</t>
  </si>
  <si>
    <t>ΖΕΚΙΟΣ</t>
  </si>
  <si>
    <t>Ν453673</t>
  </si>
  <si>
    <t>1230-1231-1266-1263-1229-1259-1262-1265-1232-1260-1264-1261-1258</t>
  </si>
  <si>
    <t>ΚΟΥΡΛΟΚΩΣΤΑΣ</t>
  </si>
  <si>
    <t>ΘΕΟΦΑΝΗΣ</t>
  </si>
  <si>
    <t>Χ959631</t>
  </si>
  <si>
    <t>905,4</t>
  </si>
  <si>
    <t>1229-1230-1231</t>
  </si>
  <si>
    <t>ΜΠΑΛΛΑΣ</t>
  </si>
  <si>
    <t>Φ180561</t>
  </si>
  <si>
    <t>874,5</t>
  </si>
  <si>
    <t>904,5</t>
  </si>
  <si>
    <t>1267-1258-1263-1229-1262-1230-1231</t>
  </si>
  <si>
    <t>ΚΑΛΑΚΟΣ</t>
  </si>
  <si>
    <t>ΤΡΥΦΩΝΑΣ</t>
  </si>
  <si>
    <t>ΑΒ202735</t>
  </si>
  <si>
    <t>752,4</t>
  </si>
  <si>
    <t>904,4</t>
  </si>
  <si>
    <t>1231-1264-1265-1266-1262</t>
  </si>
  <si>
    <t>ΣΟΒΑΤΖΙΔΟΥ</t>
  </si>
  <si>
    <t>ΕΥΓΕΝΙΑ</t>
  </si>
  <si>
    <t>ΑΕ389758</t>
  </si>
  <si>
    <t>904,3</t>
  </si>
  <si>
    <t>1273-1229-1267-1259-1262-1264-1263-1265-1232-1231-1266-1272-1274-1257-1258-1230-1260-1261</t>
  </si>
  <si>
    <t>ΚΑΚΑΒΕΛΗΣ</t>
  </si>
  <si>
    <t>Φ275142</t>
  </si>
  <si>
    <t>1259-1231-1273-1229-1232-1257-1262-1263-1264-1265-1266</t>
  </si>
  <si>
    <t>ΦΩΚΙΑΝΟΥ</t>
  </si>
  <si>
    <t>ΑΖ517417</t>
  </si>
  <si>
    <t>1231-1230-1266-1263-1264-1262-1232-1260-1267-1259-1229</t>
  </si>
  <si>
    <t>ΔΕΛΗΓΙΑΝΝΗ</t>
  </si>
  <si>
    <t>ΑΜ387573</t>
  </si>
  <si>
    <t>1262-1265-1260-1264-1263-1229-1259-1231-1230-1232</t>
  </si>
  <si>
    <t>ΚΩΝΣΤΑΝΤΑ</t>
  </si>
  <si>
    <t>ΑΙ290216</t>
  </si>
  <si>
    <t>900,4</t>
  </si>
  <si>
    <t>1257-1265-1262-1263-1264-1267-1229-1273-1232-1259-1274-1231-1266-1261</t>
  </si>
  <si>
    <t>ΧΑΡΑΧΛΕ</t>
  </si>
  <si>
    <t>ΑΖ797047</t>
  </si>
  <si>
    <t>667,7</t>
  </si>
  <si>
    <t>897,7</t>
  </si>
  <si>
    <t>1259-1264-1262-1263-1229-1267-1231-1266-1232-1265</t>
  </si>
  <si>
    <t>ΜΠΑΚΑΤΣΗΣ</t>
  </si>
  <si>
    <t>ΑΖ186850</t>
  </si>
  <si>
    <t>827,2</t>
  </si>
  <si>
    <t>897,2</t>
  </si>
  <si>
    <t>1259-1264-1267-1263-1265-1262-1273-1229-1232-1231-1266-1257-1274-1230-1258-1260-1272</t>
  </si>
  <si>
    <t>ΗΓΟΥΜΕΝΟΥ</t>
  </si>
  <si>
    <t>ΑΙ256484</t>
  </si>
  <si>
    <t>896,4</t>
  </si>
  <si>
    <t>1262-1263-1265-1264-1259-1229-1231-1266-1267-1232-1260-1203-1230-1258</t>
  </si>
  <si>
    <t>ΖΗΛΙΑΝΑΙΟΥ</t>
  </si>
  <si>
    <t>ΑΙ495274</t>
  </si>
  <si>
    <t>1232-1265-1264-1262-1266-1231-1263-1259-1229</t>
  </si>
  <si>
    <t>ΣΚΑΡΒΕΛΑΚΗΣ</t>
  </si>
  <si>
    <t>ΜΑΝΟΛΗΣ</t>
  </si>
  <si>
    <t>ΑΗ466330</t>
  </si>
  <si>
    <t>895,8</t>
  </si>
  <si>
    <t>1266-1231-1230-1229-1267-1264-1262-1263-1260-1259-1261-1258-1257-1232-1203-1274-1273-1272</t>
  </si>
  <si>
    <t>Καμίτσα</t>
  </si>
  <si>
    <t>Παναγιώτα</t>
  </si>
  <si>
    <t>Χ299308</t>
  </si>
  <si>
    <t>893,1</t>
  </si>
  <si>
    <t>1232-1231-1266-1229-1259-1262-1263-1264-1265</t>
  </si>
  <si>
    <t>ΒΟΜΒΟΛΑΚΗΣ</t>
  </si>
  <si>
    <t>ΑΑ494822</t>
  </si>
  <si>
    <t>811,8</t>
  </si>
  <si>
    <t>891,8</t>
  </si>
  <si>
    <t>ΡΑΜΜΟΣ</t>
  </si>
  <si>
    <t>ΑΙ776569</t>
  </si>
  <si>
    <t>705,1</t>
  </si>
  <si>
    <t>891,1</t>
  </si>
  <si>
    <t>1232-1229-1265-1264-1262-1263-1259-1266-1231</t>
  </si>
  <si>
    <t>ΣΤΟΓΙΑΝΝΗ</t>
  </si>
  <si>
    <t>ΟΛΓΑ</t>
  </si>
  <si>
    <t>ΑΕ817218</t>
  </si>
  <si>
    <t>1262-1229-1263-1231-1230-1264-1265-1232-1259-1258-1260-1266-1261</t>
  </si>
  <si>
    <t>ΚΟΝΤΟΓΟΥΝΗ</t>
  </si>
  <si>
    <t>ΑΖ999028</t>
  </si>
  <si>
    <t>889,5</t>
  </si>
  <si>
    <t>1265-1232-1262-1264-1263-1259-1229-1231-1266-1267</t>
  </si>
  <si>
    <t>ΤΣΙΓΚΑΚΗ</t>
  </si>
  <si>
    <t>ΜΑΡΙΑΝΝΑ</t>
  </si>
  <si>
    <t>Χ495125</t>
  </si>
  <si>
    <t>888,4</t>
  </si>
  <si>
    <t>1231-1266-1262-1265-1232</t>
  </si>
  <si>
    <t>ΚΑΝΑΡΗΣ</t>
  </si>
  <si>
    <t>ΑΒ782799</t>
  </si>
  <si>
    <t>1231-1232-1259-1261-1262-1263-1264-1265-1266</t>
  </si>
  <si>
    <t>ΣΕΛΑΜΑΝΙΔΟΥ</t>
  </si>
  <si>
    <t>ΜΑΓΔΑΛΗΝΗ</t>
  </si>
  <si>
    <t>ΣΑΒΒΑΣ</t>
  </si>
  <si>
    <t>Π139586</t>
  </si>
  <si>
    <t>1232-1267-1266-1231</t>
  </si>
  <si>
    <t>ΣΗΜΑΝΤΗΡΑΚΗ</t>
  </si>
  <si>
    <t>ΠΟΛΥΧΡΟΝΗΣ</t>
  </si>
  <si>
    <t>ΑΗ566720</t>
  </si>
  <si>
    <t>700,7</t>
  </si>
  <si>
    <t>883,7</t>
  </si>
  <si>
    <t>1230-1231-1266-1265-1229-1232-1264-1262-1260-1259-1263-1258-1267</t>
  </si>
  <si>
    <t>ΜΑΡΗ</t>
  </si>
  <si>
    <t>ΑΑ374347</t>
  </si>
  <si>
    <t>881,8</t>
  </si>
  <si>
    <t>ΜΟΥΣΟΥΛΗΣ</t>
  </si>
  <si>
    <t>ΑΗ284168</t>
  </si>
  <si>
    <t>880,4</t>
  </si>
  <si>
    <t>1231-1232-1259-1266</t>
  </si>
  <si>
    <t>ΚΑΚΟΥΡΗ</t>
  </si>
  <si>
    <t>ΜΑΡΓΑΡΙΤΑ</t>
  </si>
  <si>
    <t>ΚΩΝ/ΝΟΣ</t>
  </si>
  <si>
    <t>Σ564468</t>
  </si>
  <si>
    <t>1232-1265-1262-1264-1263-1259-1229-1231-1266</t>
  </si>
  <si>
    <t>ΚΑΡΑΘΑΝΑΣΗΣ</t>
  </si>
  <si>
    <t xml:space="preserve">ΚΩΝΣΤΑΝΤΙΝΟΣ </t>
  </si>
  <si>
    <t>ΑΗ523362</t>
  </si>
  <si>
    <t>874,3</t>
  </si>
  <si>
    <t>1201-1202-1224-1230-1231-1232-1258-1259-1260-1261-1262-1263-1264-1265-1266</t>
  </si>
  <si>
    <t>ΜΠΛΑΝΑΣ</t>
  </si>
  <si>
    <t>Χ937885</t>
  </si>
  <si>
    <t>673,2</t>
  </si>
  <si>
    <t>873,2</t>
  </si>
  <si>
    <t>1232-1259-1231-1266-1265-1262-1263-1264-1260-1203-1230-1229-1258-1261</t>
  </si>
  <si>
    <t>ΦΙΤΣΙΟΥ</t>
  </si>
  <si>
    <t>ΑΒ855885</t>
  </si>
  <si>
    <t>651,2</t>
  </si>
  <si>
    <t>872,2</t>
  </si>
  <si>
    <t>1259-1232-1231-1266-1274</t>
  </si>
  <si>
    <t>ΤΖΑΓΚΛΕΛΛΗ</t>
  </si>
  <si>
    <t>ΑΕ933312</t>
  </si>
  <si>
    <t>699,6</t>
  </si>
  <si>
    <t>869,6</t>
  </si>
  <si>
    <t>1261-1262-1229-1265-1264-1231-1266-1273</t>
  </si>
  <si>
    <t>ΚΟΥΣΚΟΥΡΙΔΗΣ</t>
  </si>
  <si>
    <t xml:space="preserve">ΙΩΑΝΝΗΣ </t>
  </si>
  <si>
    <t>ΑΕ844004</t>
  </si>
  <si>
    <t>868,5</t>
  </si>
  <si>
    <t>1231-1266-1263-1262-1264-1229-1259-1265-1232</t>
  </si>
  <si>
    <t>ΜΑΡΚΟΥΛΑΚΗΣ</t>
  </si>
  <si>
    <t>ΑΑ492917</t>
  </si>
  <si>
    <t>598,4</t>
  </si>
  <si>
    <t>868,4</t>
  </si>
  <si>
    <t>1229-1231-1232-1259-1261-1262-1263-1264-1265-1266</t>
  </si>
  <si>
    <t>ΒΑΡΒΟΥΤΗ</t>
  </si>
  <si>
    <t>ΑΒ881771</t>
  </si>
  <si>
    <t>1263-1258-1259-1260-1262-1264-1229-1265-1232-1231-1230-1266-1261</t>
  </si>
  <si>
    <t>ΠΑΣΧΑΛΙΔΗΣ</t>
  </si>
  <si>
    <t>Χ889784</t>
  </si>
  <si>
    <t>1259-1263-1260-1229-1262-1258-1264-1265-1232-1230-1231-1266-1261</t>
  </si>
  <si>
    <t>ΑΝΑΣΤΑΣΙΑΔΟΥ</t>
  </si>
  <si>
    <t>ΜΠΟΓΔΑΝΑ</t>
  </si>
  <si>
    <t>ΑΜ403109</t>
  </si>
  <si>
    <t>865,4</t>
  </si>
  <si>
    <t>1259-1267-1260-1229-1231-1266-1230-1262-1263-1264-1265-1258-1261-1232</t>
  </si>
  <si>
    <t>ΓΙΑΝΝΑΡΑΚΗ</t>
  </si>
  <si>
    <t>ΑΘΗΝΑ ΙΩΑΝΝΑ</t>
  </si>
  <si>
    <t>ΠΟΛΥΔΩΡΟΣ</t>
  </si>
  <si>
    <t>ΑΒ487390</t>
  </si>
  <si>
    <t>864,3</t>
  </si>
  <si>
    <t>ΠΑΝΟΠΟΥΛΟΥ</t>
  </si>
  <si>
    <t>ΑΕ478125</t>
  </si>
  <si>
    <t>864,2</t>
  </si>
  <si>
    <t>1265-1262-1264-1231</t>
  </si>
  <si>
    <t>ΛΥΒΕΡΗΣ</t>
  </si>
  <si>
    <t>Χ684015</t>
  </si>
  <si>
    <t>863,9</t>
  </si>
  <si>
    <t>1229-1230-1231-1232</t>
  </si>
  <si>
    <t>ΖΟΥΡΙΔΗΣ</t>
  </si>
  <si>
    <t>Φ345194</t>
  </si>
  <si>
    <t>862,7</t>
  </si>
  <si>
    <t>ΚΙΤΣΙΟΣ</t>
  </si>
  <si>
    <t>Τ071502</t>
  </si>
  <si>
    <t>1227-1267-1229-1232-1231-1263-1264-1262-1265-1259-1266</t>
  </si>
  <si>
    <t>ΜΑΥΡΙΔΟΥ</t>
  </si>
  <si>
    <t>Χ254322</t>
  </si>
  <si>
    <t>1267-1262-1229-1231-1266-1263</t>
  </si>
  <si>
    <t>ΚΑΤΣΩΡΑ</t>
  </si>
  <si>
    <t>ΧΡΥΣΟΒΑΛΑΝΤΗ</t>
  </si>
  <si>
    <t>Χ987605</t>
  </si>
  <si>
    <t>862,2</t>
  </si>
  <si>
    <t>1259-1267-1263-1229-1264-1232-1262-1265-1231-1266</t>
  </si>
  <si>
    <t>ΠΑΝΑΓΙΩΤΙΔΟΥ</t>
  </si>
  <si>
    <t>ΑΕ889682</t>
  </si>
  <si>
    <t>1226-1231-1229-1267-1273-1262-1263-1264-1230-1260</t>
  </si>
  <si>
    <t>ΓΚΟΡΟΓΙΑ</t>
  </si>
  <si>
    <t>ΑΗ587289</t>
  </si>
  <si>
    <t>861,8</t>
  </si>
  <si>
    <t>1265-1232-1231-1264-1262-1266</t>
  </si>
  <si>
    <t>ΤΕΤΡΑΔΗ</t>
  </si>
  <si>
    <t>ΑΚ775174</t>
  </si>
  <si>
    <t>790,9</t>
  </si>
  <si>
    <t>860,9</t>
  </si>
  <si>
    <t>1262-1265-1264-1263-1232-1229-1266-1231-1259</t>
  </si>
  <si>
    <t>ΖΑΛΟΥΜΗΣ</t>
  </si>
  <si>
    <t>ΑΗ376455</t>
  </si>
  <si>
    <t>829,4</t>
  </si>
  <si>
    <t>859,4</t>
  </si>
  <si>
    <t>1272-1273-1274-1257-1229-1230-1231-1232-1258-1259-1260-1261-1262-1263-1264-1265-1266</t>
  </si>
  <si>
    <t>ΓΕΩΡΓΑΚΗ</t>
  </si>
  <si>
    <t>ΑΕ726715</t>
  </si>
  <si>
    <t>1232-1259-1231</t>
  </si>
  <si>
    <t>ΗΛΕΚΤΡΙΔΟΥ</t>
  </si>
  <si>
    <t>ΑΙ322563</t>
  </si>
  <si>
    <t>857,9</t>
  </si>
  <si>
    <t>1264-1265-1262-1263-1229-1232-1259-1231-1266</t>
  </si>
  <si>
    <t>ΝΙΚΟΛΑΚΑΚΗΣ</t>
  </si>
  <si>
    <t>ΑΑ492119</t>
  </si>
  <si>
    <t>856,9</t>
  </si>
  <si>
    <t>1231-1230-1266-1265-1229-1232-1259-1258-1260-1264-1262-1261-1263</t>
  </si>
  <si>
    <t>ΡΑΝΤΗ</t>
  </si>
  <si>
    <t>ΑΒ199374</t>
  </si>
  <si>
    <t>1265-1262-1260-1264-1232-1259-1263-1258-1266-1231-1230</t>
  </si>
  <si>
    <t>ΑΛΑΦΟΣΤΈΡΓΙΟΣ</t>
  </si>
  <si>
    <t>ΝΙΚΌΛΑΟΣ</t>
  </si>
  <si>
    <t>ΑΕ-320541</t>
  </si>
  <si>
    <t>723,8</t>
  </si>
  <si>
    <t>1264-1262-1263-1265-1259-1232-1231</t>
  </si>
  <si>
    <t>ΒΟΥΡΟΥ</t>
  </si>
  <si>
    <t>ΙΣΙΔΩΡΟΣ</t>
  </si>
  <si>
    <t>ΑΒ584320</t>
  </si>
  <si>
    <t>675,4</t>
  </si>
  <si>
    <t>855,4</t>
  </si>
  <si>
    <t>1261-1229-1231-1232</t>
  </si>
  <si>
    <t>ΛΥΡΑΝΤΩΝΑΚΗ</t>
  </si>
  <si>
    <t>Φ347660</t>
  </si>
  <si>
    <t>ΝΤΑΛΑΦΟΥΡΑ</t>
  </si>
  <si>
    <t>ΣΩΤΗΡΙΑ</t>
  </si>
  <si>
    <t>ΑΖ499458</t>
  </si>
  <si>
    <t>1231-1259-1229-1263-1232-1262-1264-1265-1266-1203-1267</t>
  </si>
  <si>
    <t>ΤΣΟΛΗ</t>
  </si>
  <si>
    <t>Φ256462</t>
  </si>
  <si>
    <t>854,6</t>
  </si>
  <si>
    <t>1229-1259-1263-1262-1264-1231-1266-1232-1265-1261</t>
  </si>
  <si>
    <t>ΗΛΙΟΠΟΥΛΟΥ</t>
  </si>
  <si>
    <t>ΧΡΥΣΑΦΩ</t>
  </si>
  <si>
    <t>ΑΝ242365</t>
  </si>
  <si>
    <t>853,2</t>
  </si>
  <si>
    <t>1232-1262-1265-1260-1259-1229-1263-1264-1266-1231-1267-1203</t>
  </si>
  <si>
    <t>ΠΟΛΙΤΟΠΟΥΛΟΥ</t>
  </si>
  <si>
    <t>ΑΙ216080</t>
  </si>
  <si>
    <t>1232-1265-1262-1259-1264-1263-1229-1266-1231</t>
  </si>
  <si>
    <t>ΣΑΡΑΚΑΤΣΙΑΝΟΥ</t>
  </si>
  <si>
    <t>ΑΕ801365</t>
  </si>
  <si>
    <t>672,1</t>
  </si>
  <si>
    <t>852,1</t>
  </si>
  <si>
    <t>1231-1257</t>
  </si>
  <si>
    <t>ΚΟΥΜΟΥΛΙΔΗΣ</t>
  </si>
  <si>
    <t>ΑΕ890749</t>
  </si>
  <si>
    <t>ΤΖΟΤΖΟΛΑΚΗ</t>
  </si>
  <si>
    <t>ΑΒ489486</t>
  </si>
  <si>
    <t>751,3</t>
  </si>
  <si>
    <t>851,3</t>
  </si>
  <si>
    <t>ΜΠΑΛΙΟΥΣΚΑΣ</t>
  </si>
  <si>
    <t>ΑΙ223558</t>
  </si>
  <si>
    <t>1232-1231-1259-1261-1262-1263-1264-1265-1266-1229</t>
  </si>
  <si>
    <t>ΜΑΝΟΥΚΑΣ</t>
  </si>
  <si>
    <t>Χ749232</t>
  </si>
  <si>
    <t>1265-1260-1230-1231-1259-1262-1263-1264-1258-1232-1229-1261-1273-1274</t>
  </si>
  <si>
    <t>ΚΑΨΑΛΗ</t>
  </si>
  <si>
    <t>ΠΟΛΥΞΕΝΗ</t>
  </si>
  <si>
    <t>ΑΜ818859</t>
  </si>
  <si>
    <t>849,5</t>
  </si>
  <si>
    <t>1260-1264-1262-1263-1267-1269-1273-1231-1230-1274-1258-1272-1265-1259-1232-1266-1257</t>
  </si>
  <si>
    <t>ΜΑΡΑΚΑΚΗ</t>
  </si>
  <si>
    <t>ΑΖ551757</t>
  </si>
  <si>
    <t>849,2</t>
  </si>
  <si>
    <t>ΠΑΙΝΕΣΗ</t>
  </si>
  <si>
    <t>ΑΕ253600</t>
  </si>
  <si>
    <t>848,8</t>
  </si>
  <si>
    <t>1265-1262-1232-1264-1263-1229-1259-1231-1266-1261</t>
  </si>
  <si>
    <t>ΚΕΜΟΥ</t>
  </si>
  <si>
    <t>ΕΥΑΓΓΕΛΗ</t>
  </si>
  <si>
    <t>ΕΥΘΗΜΙΟΣ</t>
  </si>
  <si>
    <t>ΑΒ843804</t>
  </si>
  <si>
    <t>844,8</t>
  </si>
  <si>
    <t>1264-1260-1262-1231-1230-1266-1232-1274-1273-1229</t>
  </si>
  <si>
    <t>ΗΛΙΟΠΟΥΛΟΣ</t>
  </si>
  <si>
    <t>Ρ351610</t>
  </si>
  <si>
    <t>844,2</t>
  </si>
  <si>
    <t>1259-1260-1263-1264-1229-1262-1265-1232-1266-1231-1230-1258-1261-1267</t>
  </si>
  <si>
    <t>ΚΑΒΑΡΑΤΖΗ</t>
  </si>
  <si>
    <t>ΑΕ481702</t>
  </si>
  <si>
    <t>1265-1263-1262-1264-1259-1232-1266-1261-1229-1231</t>
  </si>
  <si>
    <t>ΚΤΕΝΑΣ</t>
  </si>
  <si>
    <t>ΣΤΑΜΑΤΗΣ</t>
  </si>
  <si>
    <t>ΧΡΙΣΤΟΦΥΛΗΣ</t>
  </si>
  <si>
    <t>ΑΖ366038</t>
  </si>
  <si>
    <t>1229-1263-1265-1260-1259-1262-1264-1232-1231-1230-1266</t>
  </si>
  <si>
    <t>ΚΑΡΑΛΗ</t>
  </si>
  <si>
    <t>ΑΠΟΣΤΟΛΙΑ</t>
  </si>
  <si>
    <t>ΣΤΕΦΑΝΟΣ</t>
  </si>
  <si>
    <t>ΑΜ377638</t>
  </si>
  <si>
    <t>1264-1262-1263-1259-1265-1232-1231-1266-1229</t>
  </si>
  <si>
    <t>ΤΣΙΣΜΕΝΑΚΗ</t>
  </si>
  <si>
    <t>ΧΡΥΣΗ</t>
  </si>
  <si>
    <t>ΑΗ972704</t>
  </si>
  <si>
    <t>1231-1230</t>
  </si>
  <si>
    <t>ΤΣΙΡΚΟΣ</t>
  </si>
  <si>
    <t>ΓΑΒΡΙΗΛ</t>
  </si>
  <si>
    <t>Χ844326</t>
  </si>
  <si>
    <t>843,5</t>
  </si>
  <si>
    <t>1263-1229-1259-1262-1264-1265-1232-1230-1231-1266</t>
  </si>
  <si>
    <t>ΔΑΣΚΑΛΑΚΗ</t>
  </si>
  <si>
    <t>ΑΑ463994</t>
  </si>
  <si>
    <t>710,6</t>
  </si>
  <si>
    <t>842,6</t>
  </si>
  <si>
    <t>1231-1266-1265-1262</t>
  </si>
  <si>
    <t>ΠΑΠΑΝΙΚΟΛΑΟΥ</t>
  </si>
  <si>
    <t>ΧΡΥΣΑ</t>
  </si>
  <si>
    <t>Σ440957</t>
  </si>
  <si>
    <t>1259-1262-1263-1229-1264-1232-1265-1266-1231</t>
  </si>
  <si>
    <t>ΘΕΟΔΩΡΟΠΟΥΛΟΣ</t>
  </si>
  <si>
    <t>ΑΝ240410</t>
  </si>
  <si>
    <t>841,5</t>
  </si>
  <si>
    <t>1232-1231-1266-1259-1274-1267</t>
  </si>
  <si>
    <t>ΔΑΚΑ</t>
  </si>
  <si>
    <t>ΓΑΡΥΦΑΛΛΙΑ</t>
  </si>
  <si>
    <t>ΑΖ777638</t>
  </si>
  <si>
    <t>771,1</t>
  </si>
  <si>
    <t>841,1</t>
  </si>
  <si>
    <t>1262-1265-1263-1264-1231-1266-1229-1259-1232-1267-1257-1261-1260-1230-1258</t>
  </si>
  <si>
    <t>ΠΑΠΑΖΟΓΛΟΥ</t>
  </si>
  <si>
    <t>ΣΕΡΑΦΕΙΜ</t>
  </si>
  <si>
    <t>ΑΜ855048</t>
  </si>
  <si>
    <t>810,7</t>
  </si>
  <si>
    <t>840,7</t>
  </si>
  <si>
    <t>1229-1231-1232-1267</t>
  </si>
  <si>
    <t>ΠΕΤΡΑΚΗΣ</t>
  </si>
  <si>
    <t>ΑΖ966814</t>
  </si>
  <si>
    <t>1230-1229-1231-1232</t>
  </si>
  <si>
    <t>ΣΑΜΙΟΣ</t>
  </si>
  <si>
    <t>ΑΖ974910</t>
  </si>
  <si>
    <t>809,6</t>
  </si>
  <si>
    <t>839,6</t>
  </si>
  <si>
    <t>1231-1266-1262-1259-1232</t>
  </si>
  <si>
    <t>ΜΗΛΙΩΝΗ</t>
  </si>
  <si>
    <t>ΑΖ764176</t>
  </si>
  <si>
    <t>839,5</t>
  </si>
  <si>
    <t>1262-1263-1264-1266-1230-1231-1232</t>
  </si>
  <si>
    <t>ΓΙΟΥΝΤΕΡΗΣ</t>
  </si>
  <si>
    <t>ΧΡΥΣΟΒΑΛΑΝΤΗΣ</t>
  </si>
  <si>
    <t>ΑΑ440231</t>
  </si>
  <si>
    <t>838,7</t>
  </si>
  <si>
    <t>ΜΥΛΩΖΗΣ</t>
  </si>
  <si>
    <t>ΑΖ787914</t>
  </si>
  <si>
    <t>838,5</t>
  </si>
  <si>
    <t>1259-1262-1263-1264-1229-1265-1232-1231-1266</t>
  </si>
  <si>
    <t>ΡΟΔΙΤΗΣ</t>
  </si>
  <si>
    <t>ΑΚ601789</t>
  </si>
  <si>
    <t>ΚΟΥΡΚΟΥΡΙΔΟΥ</t>
  </si>
  <si>
    <t>ΑΠΟΣΤΟΛΙΝΑ</t>
  </si>
  <si>
    <t>ΑΕ666511</t>
  </si>
  <si>
    <t>765,6</t>
  </si>
  <si>
    <t>835,6</t>
  </si>
  <si>
    <t>1229-1231-1259-1262-1263-1264-1265</t>
  </si>
  <si>
    <t>ΠΑΠΑΔΟΠΟΥΛΟΥ</t>
  </si>
  <si>
    <t>ΑΑ 385343</t>
  </si>
  <si>
    <t>834,3</t>
  </si>
  <si>
    <t>Χ828417</t>
  </si>
  <si>
    <t>833,7</t>
  </si>
  <si>
    <t>1262-1265-1260-1232-1264-1263-1259-1258-1229-1230-1231-1266</t>
  </si>
  <si>
    <t>ΖΓΙΑΛΤΟΥ</t>
  </si>
  <si>
    <t>ΑΙ884568</t>
  </si>
  <si>
    <t>1263-1260-1259-1258-1262-1229-1265-1264-1232-1230-1231-1266</t>
  </si>
  <si>
    <t>ΛΑΙΝΑ</t>
  </si>
  <si>
    <t>EΛΕΝΗ</t>
  </si>
  <si>
    <t>ΑΕ728847</t>
  </si>
  <si>
    <t>832,2</t>
  </si>
  <si>
    <t>1232-1260-1265-1264-1259-1258-1229-1262-1263-1230-1231-1266-1267</t>
  </si>
  <si>
    <t>ΤΣΑΚΙΡΑΚΗ</t>
  </si>
  <si>
    <t>ΜΑΛΑΜΩ</t>
  </si>
  <si>
    <t>Χ494454</t>
  </si>
  <si>
    <t>716,1</t>
  </si>
  <si>
    <t>831,1</t>
  </si>
  <si>
    <t>ΚΑΡΑΤΑΣΟΥ</t>
  </si>
  <si>
    <t>Χ790842</t>
  </si>
  <si>
    <t>830,8</t>
  </si>
  <si>
    <t>1266-1231-1265-1264-1262-1229-1232-1259-1263</t>
  </si>
  <si>
    <t>ΚΥΖΙΡΙΔΗ</t>
  </si>
  <si>
    <t>ΔΗΜΗΤΡΑ ΑΘΑΝΑΣΙΑ</t>
  </si>
  <si>
    <t>ΑΒ102241</t>
  </si>
  <si>
    <t>1267-1262-1264-1229-1230-1231-1266-1263-1260-1259-1232-1265-1273-1274</t>
  </si>
  <si>
    <t>ΑΡΓΥΡΙΑΔΗΣ</t>
  </si>
  <si>
    <t>ΑΚ426255</t>
  </si>
  <si>
    <t>1259-1267-1263-1273-1274-1229-1262-1264-1232-1257-1265-1266-1231-1261</t>
  </si>
  <si>
    <t>ΜΑΡΚΟΥΛΑΚΗ</t>
  </si>
  <si>
    <t>ΑΙ948647</t>
  </si>
  <si>
    <t>ΠΑΠΑΙΩΑΝΝΟΥ</t>
  </si>
  <si>
    <t>Χ985186</t>
  </si>
  <si>
    <t>1265-1264-1263-1260-1259-1266-1258-1232-1231-1229-1230</t>
  </si>
  <si>
    <t>ΤΕΝΤΟΛΟΥΡΗ</t>
  </si>
  <si>
    <t>ΔΑΦΝΗ</t>
  </si>
  <si>
    <t>ΑΚ976537</t>
  </si>
  <si>
    <t>829,7</t>
  </si>
  <si>
    <t>1264-1262-1267-1265-1257-1231-1263-1266-1229-1232-1259</t>
  </si>
  <si>
    <t>ΣΤΥΛΙΑΝΗ</t>
  </si>
  <si>
    <t>Π978034</t>
  </si>
  <si>
    <t>828,8</t>
  </si>
  <si>
    <t>ΓΕΡΑΚΗ</t>
  </si>
  <si>
    <t>Χ725289</t>
  </si>
  <si>
    <t>828,6</t>
  </si>
  <si>
    <t>1267-1272-1258-1274-1273-1263-1229-1262-1259-1260-1265-1257-1232-1231-1266-1230</t>
  </si>
  <si>
    <t>ΑΝΑΓΝΩΣΤΟΥ</t>
  </si>
  <si>
    <t>Ρ857688</t>
  </si>
  <si>
    <t>745,8</t>
  </si>
  <si>
    <t>825,8</t>
  </si>
  <si>
    <t>1263-1262-1229-1259-1231-1266-1264-1265</t>
  </si>
  <si>
    <t>ΤΣΑΠΑΚΗ</t>
  </si>
  <si>
    <t>ΔΗΜΗΤΡΗΣ</t>
  </si>
  <si>
    <t>ΑA496041</t>
  </si>
  <si>
    <t>795,3</t>
  </si>
  <si>
    <t>825,3</t>
  </si>
  <si>
    <t>ΒΑΛΚΑΝΙΩΤΟΥ</t>
  </si>
  <si>
    <t>ΟΥΡΑΝΙΑ</t>
  </si>
  <si>
    <t>Ρ406262</t>
  </si>
  <si>
    <t>1232-1259-1231-1266-1267</t>
  </si>
  <si>
    <t>ΔΡΙΒΑ</t>
  </si>
  <si>
    <t>ΓΛΥΚΕΡΙΑ</t>
  </si>
  <si>
    <t>ΧΡΙΣΤΟΔΟΥΛΟΣ</t>
  </si>
  <si>
    <t>ΑΒ421154</t>
  </si>
  <si>
    <t>824,6</t>
  </si>
  <si>
    <t>1262-1264-1263-1265-1259-1267-1229-1232-1231-1266-1261</t>
  </si>
  <si>
    <t>ΤΣΙΤΟΓΛΟΥ</t>
  </si>
  <si>
    <t>ΑΘΑΝΑΣΙΟΣ ΙΩΑΝ</t>
  </si>
  <si>
    <t>ΑΗ287611</t>
  </si>
  <si>
    <t>657,8</t>
  </si>
  <si>
    <t>823,8</t>
  </si>
  <si>
    <t>1264-1262-1232-1265-1259-1266-1229-1231-1263</t>
  </si>
  <si>
    <t>ΔΡΙΤΣΑ</t>
  </si>
  <si>
    <t>ΑΒ788376</t>
  </si>
  <si>
    <t>823,1</t>
  </si>
  <si>
    <t>1231-1229-1262-1266-1264-1265-1263-1259-1232</t>
  </si>
  <si>
    <t>ΜΙΣΥΡΛΑΚΗ</t>
  </si>
  <si>
    <t>Χ347703</t>
  </si>
  <si>
    <t>1266-1231-1259-1232</t>
  </si>
  <si>
    <t>ΓΥΠΑΚΗ</t>
  </si>
  <si>
    <t>ΑΖ978000</t>
  </si>
  <si>
    <t>ΑΒ466699</t>
  </si>
  <si>
    <t>1229-1230-1231-1232-1259-1260-1262-1263-1264-1265-1266-1267</t>
  </si>
  <si>
    <t>ΝΤΟΒΑ</t>
  </si>
  <si>
    <t>Φ260081</t>
  </si>
  <si>
    <t>817,9</t>
  </si>
  <si>
    <t>1264-1263-1232-1262-1229-1259-1265-1231-1266</t>
  </si>
  <si>
    <t>ΚΑΤΣΑΜΠΟΞΑΚΗ</t>
  </si>
  <si>
    <t>ΑΗ964989</t>
  </si>
  <si>
    <t>787,6</t>
  </si>
  <si>
    <t>817,6</t>
  </si>
  <si>
    <t>ΖΟΥΜΠΟΠΟΥΛΟΥ</t>
  </si>
  <si>
    <t>Φ336223</t>
  </si>
  <si>
    <t>617,1</t>
  </si>
  <si>
    <t>817,1</t>
  </si>
  <si>
    <t>1265-1262-1264-1230-1231-1260-1266-1259-1263-1261-1229</t>
  </si>
  <si>
    <t>ΤΣΟΥΡΤΣΟΥΛΗΣ</t>
  </si>
  <si>
    <t>Φ300972</t>
  </si>
  <si>
    <t>815,6</t>
  </si>
  <si>
    <t>1262-1257-1265-1264-1263-1273-1229-1274-1232-1231-1266-1272-1259-1267</t>
  </si>
  <si>
    <t>ΔΙΑΜΑΝΤΙΔΟΥ</t>
  </si>
  <si>
    <t>ΜΕΛΠΟΜΕΝΗ</t>
  </si>
  <si>
    <t>ΑΒ454692</t>
  </si>
  <si>
    <t>664,4</t>
  </si>
  <si>
    <t>814,4</t>
  </si>
  <si>
    <t>1258-1232-1266-1231</t>
  </si>
  <si>
    <t>ΤΡΙΑΝΤΑΦΥΛΛΟΥ</t>
  </si>
  <si>
    <t>ΘΕΟΔΩΡΑ</t>
  </si>
  <si>
    <t>ΑΕ042424</t>
  </si>
  <si>
    <t>732,6</t>
  </si>
  <si>
    <t>812,6</t>
  </si>
  <si>
    <t>1266-1231-1264-1262-1232-1229-1265-1263-1259-1261</t>
  </si>
  <si>
    <t>ΠΑΠΑΝΤΩΝΙΟΥ</t>
  </si>
  <si>
    <t>ΑΖ195908</t>
  </si>
  <si>
    <t>812,5</t>
  </si>
  <si>
    <t>1231-1232-1259</t>
  </si>
  <si>
    <t>ΧΑΛΚΙΑΔΑΚΗ</t>
  </si>
  <si>
    <t>ΔΟΞΑ</t>
  </si>
  <si>
    <t>ΔΙΚΑΙΟΚΡΑΤΗΣ</t>
  </si>
  <si>
    <t>ΑΖ471589</t>
  </si>
  <si>
    <t>ΧΑΝΤΑΒΑΡΙΔΟΥ</t>
  </si>
  <si>
    <t>ΣΩΚΡΑΤΗΣ</t>
  </si>
  <si>
    <t>ΑΙ324191</t>
  </si>
  <si>
    <t>1259-1263-1229-1265-1264-1262-1231-1266-1232</t>
  </si>
  <si>
    <t>ΒΛΑΧΟΣ</t>
  </si>
  <si>
    <t>ΠΑΡΑΣΚΕΥΑΣ</t>
  </si>
  <si>
    <t>ΑΚ854818</t>
  </si>
  <si>
    <t>810,8</t>
  </si>
  <si>
    <t>ΜΠΕΡΜΠΕΡΙΔΟΥ</t>
  </si>
  <si>
    <t>ΕΜΜΑΝΟΥΕΛΑ ΧΡΙΣΤΙΝΑ</t>
  </si>
  <si>
    <t>ΑΒ122985</t>
  </si>
  <si>
    <t>810,4</t>
  </si>
  <si>
    <t>1229-1263-1259-1262-1264-1265-1232-1231-1266-1261-1267</t>
  </si>
  <si>
    <t>ΔΡΑΓΟΥΜΑΝΑΚΗΣ</t>
  </si>
  <si>
    <t>ΑΜ959965</t>
  </si>
  <si>
    <t>740,3</t>
  </si>
  <si>
    <t>810,3</t>
  </si>
  <si>
    <t>1230-1231-1232-1263-1265</t>
  </si>
  <si>
    <t>ΑΝΔΡΟΥΛΑΚΗ</t>
  </si>
  <si>
    <t>ΕΥΠΡΑΞΙΑ</t>
  </si>
  <si>
    <t>ΑΗ455523</t>
  </si>
  <si>
    <t>ΒΙΔΑΛΑΚΗ</t>
  </si>
  <si>
    <t>ΚΟΡΙΝΑ</t>
  </si>
  <si>
    <t>Ρ994718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</si>
  <si>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</si>
  <si>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</si>
  <si>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</si>
  <si>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</si>
  <si>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</si>
  <si>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ΜΟΛΟΧΙΔΟΥ</t>
  </si>
  <si>
    <t>ΝΙΚΟΛΕΤΑ</t>
  </si>
  <si>
    <t>ΑΕ838838</t>
  </si>
  <si>
    <t>805,5</t>
  </si>
  <si>
    <t>1263-1262-1267-1229-1273-1274-1257-1259-1265-1264-1266-1231-1232</t>
  </si>
  <si>
    <t>ΛΑΣΚΗΣ</t>
  </si>
  <si>
    <t>Χ988386</t>
  </si>
  <si>
    <t>804,9</t>
  </si>
  <si>
    <t>1229-1231-1232-1259-1262-1263-1264-1265-1266-1273-1274-1258</t>
  </si>
  <si>
    <t>ΧΑΤΖΗΓΕΩΡΓΙΟΥ</t>
  </si>
  <si>
    <t>ΑΕ473984</t>
  </si>
  <si>
    <t>ΓΟΡΑΝΤΗ</t>
  </si>
  <si>
    <t>Χ378096</t>
  </si>
  <si>
    <t>774,4</t>
  </si>
  <si>
    <t>804,4</t>
  </si>
  <si>
    <t>1259-1263-1229-1262-1264-1265-1231-1267</t>
  </si>
  <si>
    <t>ΤΣΙΜΠΕΡΙΔΗΣ</t>
  </si>
  <si>
    <t>Χ318664</t>
  </si>
  <si>
    <t>1229-1259-1263-1262-1264-1265-1232-1266-1231</t>
  </si>
  <si>
    <t>ΜΑΡΚΟΥΤΣΑΚΗ</t>
  </si>
  <si>
    <t>ΑΜ473407</t>
  </si>
  <si>
    <t>1231-1266-1265-1264-1262-1263-1232-1259-1229-1273-1274-1267</t>
  </si>
  <si>
    <t>ΒΕΔΟΥΡΑ</t>
  </si>
  <si>
    <t>ΑΖ394727</t>
  </si>
  <si>
    <t>1259-1266-1231-1261-1229-1258-1262-1263-1264-1265-1260-1230</t>
  </si>
  <si>
    <t>ΜΑΡΑΓΚΑΚΗ</t>
  </si>
  <si>
    <t>ΑΖ966127</t>
  </si>
  <si>
    <t>653,4</t>
  </si>
  <si>
    <t>803,4</t>
  </si>
  <si>
    <t>ΛΑΛΟΣ</t>
  </si>
  <si>
    <t>ΑΚ983061</t>
  </si>
  <si>
    <t>1259-1260-1261-1258-1263-1264-1262-1265-1266-1229-1232-1230-1231</t>
  </si>
  <si>
    <t>ΚΕΝΤΕΠΟΖΙΔΗΣ</t>
  </si>
  <si>
    <t>ΑΗ791449</t>
  </si>
  <si>
    <t>802,6</t>
  </si>
  <si>
    <t>ΜΑΚΟΥΛΗ</t>
  </si>
  <si>
    <t>ΦΙΛΙΠΠΟΣ</t>
  </si>
  <si>
    <t>Χ845167</t>
  </si>
  <si>
    <t>1231-1230-1266-1262-1260-1263-1229-1259-1258-1264-1232-1265-1261</t>
  </si>
  <si>
    <t>ΛΙΒΑ</t>
  </si>
  <si>
    <t>ΦΡΕΙΔΕΡΙΚΗ</t>
  </si>
  <si>
    <t>ΑΙ436301</t>
  </si>
  <si>
    <t>ΛΑΙΟΣ</t>
  </si>
  <si>
    <t>ΑΗ203534</t>
  </si>
  <si>
    <t>801,9</t>
  </si>
  <si>
    <t>ΜΠΟΥΝΤΗ</t>
  </si>
  <si>
    <t>ΑΒ965538</t>
  </si>
  <si>
    <t>801,1</t>
  </si>
  <si>
    <t>1266-1231-1265-1264-1263-1262-1259-1229-1232-1230-1261-1258-1272-1273-1274</t>
  </si>
  <si>
    <t>ΜΠΑΤΣΑΚΗ</t>
  </si>
  <si>
    <t>ΑΗ079734</t>
  </si>
  <si>
    <t>800,4</t>
  </si>
  <si>
    <t>1231-1262-1264-1263-1266-1229-1265</t>
  </si>
  <si>
    <t>ΒΑΟΝΑΚΗΣ</t>
  </si>
  <si>
    <t>ΜΑΡΚΟΣ</t>
  </si>
  <si>
    <t>ΑΖ973741</t>
  </si>
  <si>
    <t xml:space="preserve">ΧΡΗΣΤΟΣ </t>
  </si>
  <si>
    <t>ΑΗ745276</t>
  </si>
  <si>
    <t>1232-1229-1231</t>
  </si>
  <si>
    <t>ΠΑΠΠΑΣ</t>
  </si>
  <si>
    <t>ΑΜ791006</t>
  </si>
  <si>
    <t>1231-1230-1266-1232-1262-1260-1229-1265-1264-1259-1263-1258</t>
  </si>
  <si>
    <t>ΦΩΛΙΝΑΣ</t>
  </si>
  <si>
    <t>ΑΖ298830</t>
  </si>
  <si>
    <t>ΑΖ805451</t>
  </si>
  <si>
    <t>797,2</t>
  </si>
  <si>
    <t>1229-1230-1231-1258-1259-1260-1262-1263-1264</t>
  </si>
  <si>
    <t>ΠΑΡΑΘΥΡΑ</t>
  </si>
  <si>
    <t>Ρ348409</t>
  </si>
  <si>
    <t>766,7</t>
  </si>
  <si>
    <t>796,7</t>
  </si>
  <si>
    <t>1264-1262-1265-1263-1267-1232-1259-1229-1260-1231-1266-1230</t>
  </si>
  <si>
    <t>ΠΑΠΑΔΑΤΟΥ</t>
  </si>
  <si>
    <t>ΑΕ717477</t>
  </si>
  <si>
    <t>796,3</t>
  </si>
  <si>
    <t>1232-1264-1262-1265-1229-1259-1231-1266-1263</t>
  </si>
  <si>
    <t>ΚΑΛΜΑΝΙΔΟΥ</t>
  </si>
  <si>
    <t>ΑΜ372975</t>
  </si>
  <si>
    <t>1264-1262-1263-1265-1259-1267-1232-1266-1231</t>
  </si>
  <si>
    <t>ΤΗΛΚΕΡΙΔΗΣ</t>
  </si>
  <si>
    <t>ΑΕ186632</t>
  </si>
  <si>
    <t>1267-1258-1272-1263-1274-1229-1273-1260-1203-1259-1262-1264-1265-1232-1261-1266-1231-1230</t>
  </si>
  <si>
    <t>ΚΑΤΣΕΛΑΣ</t>
  </si>
  <si>
    <t>Χ894065</t>
  </si>
  <si>
    <t>795,8</t>
  </si>
  <si>
    <t>1259-1263-1264-1262-1265-1232-1258-1231-1266</t>
  </si>
  <si>
    <t>ΑΡΧΟΝΤΗ</t>
  </si>
  <si>
    <t>ΧΡΥΣΑΝΘΗ</t>
  </si>
  <si>
    <t>ΑΗ303843</t>
  </si>
  <si>
    <t>1231-1232-1259-1266-1274</t>
  </si>
  <si>
    <t>ΘΕΟΔΟΣΙΟΥ</t>
  </si>
  <si>
    <t>ΑΗ988451</t>
  </si>
  <si>
    <t>794,5</t>
  </si>
  <si>
    <t>1262-1264-1265-1260-1230-1231-1261-1229-1259-1258-1263</t>
  </si>
  <si>
    <t>ΣΠΥΡΙΔΑΚΗ</t>
  </si>
  <si>
    <t>ΧΑΡΙΔΗΜΟΣ</t>
  </si>
  <si>
    <t>ΑΙ976258</t>
  </si>
  <si>
    <t>ΓΚΙΟΚΑ</t>
  </si>
  <si>
    <t>Χ365585</t>
  </si>
  <si>
    <t>1259-1231-1264-1232-1262-1265-1263-1229-1266-1267</t>
  </si>
  <si>
    <t>ΤΑΜΤΑΜΗ</t>
  </si>
  <si>
    <t>Φ080067</t>
  </si>
  <si>
    <t>793,4</t>
  </si>
  <si>
    <t>ΣΑΚΕΛΛΑΡΙΟΥ</t>
  </si>
  <si>
    <t>ΑΕ637158</t>
  </si>
  <si>
    <t>792,7</t>
  </si>
  <si>
    <t>1265-1262-1264-1263-1232-1229-1231</t>
  </si>
  <si>
    <t>ΤΣΙΡΙΓΩΤΑΚΗ</t>
  </si>
  <si>
    <t>ΑΕ972472</t>
  </si>
  <si>
    <t>ΚΟΝΤΖΕΔΑΚΗΣ</t>
  </si>
  <si>
    <t>ΑΗ958783</t>
  </si>
  <si>
    <t>ΚΑΝΑΚΗΣ</t>
  </si>
  <si>
    <t>ΑΝ463185</t>
  </si>
  <si>
    <t>762,3</t>
  </si>
  <si>
    <t>792,3</t>
  </si>
  <si>
    <t>1266-1231-1229-1232-1259-1262-1263-1264-1265-1273-1274</t>
  </si>
  <si>
    <t>ΤΣΑΜΗ</t>
  </si>
  <si>
    <t>Φ451569</t>
  </si>
  <si>
    <t>791,6</t>
  </si>
  <si>
    <t>1231-1232-1266-1229-1273-1274-1262-1263-1264-1265-1259-1261</t>
  </si>
  <si>
    <t>ΚΑΚΑΦΩΝΗΣ</t>
  </si>
  <si>
    <t>ΑΖ210914</t>
  </si>
  <si>
    <t>739,2</t>
  </si>
  <si>
    <t>789,2</t>
  </si>
  <si>
    <t>1229-1230-1231-1232-1258-1266-1265-1264-1263-1262-1261</t>
  </si>
  <si>
    <t>ΜΑΤΑ</t>
  </si>
  <si>
    <t>ΑΗ283689</t>
  </si>
  <si>
    <t>1264-1265-1262-1263-1260-1259-1258-1229-1232-1230-1231-1266-1261</t>
  </si>
  <si>
    <t>ΓΚΡΙΔΑΚΗ</t>
  </si>
  <si>
    <t>ΑΙ976035</t>
  </si>
  <si>
    <t>787,9</t>
  </si>
  <si>
    <t>ΚΑΡΑΓΙΑΝΝΙΔΟΥ</t>
  </si>
  <si>
    <t>ΑΗ808702</t>
  </si>
  <si>
    <t>1231-1232-1259-1266-1203-1229-1258-1261-1262-1264-1265</t>
  </si>
  <si>
    <t>ΚΑΡΔΑΚΟΣ</t>
  </si>
  <si>
    <t>ΑΝΕΣΤΗΣ</t>
  </si>
  <si>
    <t>ΑΜ852029</t>
  </si>
  <si>
    <t>717,2</t>
  </si>
  <si>
    <t>787,2</t>
  </si>
  <si>
    <t>1259-1263-1258-1264-1260-1229-1262-1265-1230-1261-1231</t>
  </si>
  <si>
    <t>ΠΡΟΔΡΟΜΙΔΗΣ</t>
  </si>
  <si>
    <t>ΠΡΟΔΡΟΜΟΣ</t>
  </si>
  <si>
    <t>ΑΖ825160</t>
  </si>
  <si>
    <t>786,9</t>
  </si>
  <si>
    <t>ΜΠΟΛΑΝΗ</t>
  </si>
  <si>
    <t>ΑΜ977595</t>
  </si>
  <si>
    <t>756,8</t>
  </si>
  <si>
    <t>786,8</t>
  </si>
  <si>
    <t>ΜΠΑΒΕΤΣΙΑ</t>
  </si>
  <si>
    <t>ΛΑΜΡΠΙΝΗ</t>
  </si>
  <si>
    <t>Χ795563</t>
  </si>
  <si>
    <t>786,4</t>
  </si>
  <si>
    <t>ΜΠΕΙΝΟΓΛΟΥ</t>
  </si>
  <si>
    <t>ΑΖ973914</t>
  </si>
  <si>
    <t>ΣΤΡΑΒΟΚΩΣΤΑΣ</t>
  </si>
  <si>
    <t>Φ288671</t>
  </si>
  <si>
    <t>1260-1263-1262-1264-1265-1229-1259-1258-1231-1230-1232-1266-1261</t>
  </si>
  <si>
    <t>ΚΟΣΜΙΔΗΣ</t>
  </si>
  <si>
    <t>ΑΖ290007</t>
  </si>
  <si>
    <t>1266-1231-1267</t>
  </si>
  <si>
    <t>Λιόντας</t>
  </si>
  <si>
    <t xml:space="preserve">Γεώργιος </t>
  </si>
  <si>
    <t xml:space="preserve">Αθανάσιος </t>
  </si>
  <si>
    <t>ΑΗ764715</t>
  </si>
  <si>
    <t>1260-1262-1264-1263-1259-1265-1232-1229-1266-1231-1230-1261</t>
  </si>
  <si>
    <t>Χ153215</t>
  </si>
  <si>
    <t>784,6</t>
  </si>
  <si>
    <t>1232-1264-1262-1265-1231-1266-1259-1263-1229</t>
  </si>
  <si>
    <t>ΧΑΤΖΟΠΟΥΛΟΣ</t>
  </si>
  <si>
    <t>Χ988293</t>
  </si>
  <si>
    <t>1231-1266-1259</t>
  </si>
  <si>
    <t>ΣΚΑΡΛΗ</t>
  </si>
  <si>
    <t>ΑΜ288305</t>
  </si>
  <si>
    <t>783,8</t>
  </si>
  <si>
    <t>1263-1262-1231-1229-1266-1259-1264-1265-1232</t>
  </si>
  <si>
    <t>ΚΑΝΙΟΥΡΑ</t>
  </si>
  <si>
    <t>ΓΡΑΜΜΑΤΙΑ</t>
  </si>
  <si>
    <t>ΑΖ781248</t>
  </si>
  <si>
    <t>783,7</t>
  </si>
  <si>
    <t>1264-1260-1262-1263-1259-1266-1261-1229-1232-1230-1231-1258</t>
  </si>
  <si>
    <t>ΠΑΠΑΜΙΧΑΗΛ</t>
  </si>
  <si>
    <t>Ρ622534</t>
  </si>
  <si>
    <t>783,5</t>
  </si>
  <si>
    <t>1231-1230-1266-1262-1263-1232-1265-1229-1259-1264-1260</t>
  </si>
  <si>
    <t>ΑΡΒΑΝΙΤΙΔΟΥ</t>
  </si>
  <si>
    <t>ΑΓΑΠΗ</t>
  </si>
  <si>
    <t>ΑΝ195452</t>
  </si>
  <si>
    <t>1231-1267-1229-1232-1259-1262-1263-1264-1265-1266</t>
  </si>
  <si>
    <t>ΔΙΝΟΠΟΥΛΟΥ</t>
  </si>
  <si>
    <t>BAIA</t>
  </si>
  <si>
    <t>ΑΗ836420</t>
  </si>
  <si>
    <t>782,6</t>
  </si>
  <si>
    <t>1263-1259-1262-1229-1264-1265-1232-1231-1266-1261</t>
  </si>
  <si>
    <t>ΣΙΣΜΑΝΙΔΟΥ</t>
  </si>
  <si>
    <t>ΑΝΑΤΟΛΗ</t>
  </si>
  <si>
    <t>ΑΗ880160</t>
  </si>
  <si>
    <t>781,3</t>
  </si>
  <si>
    <t>1229-1263-1262-1259-1264-1265-1232-1231-1266-1267</t>
  </si>
  <si>
    <t>ΛΑΔΑΚΗΣ</t>
  </si>
  <si>
    <t>ΑΒ974397</t>
  </si>
  <si>
    <t>780,6</t>
  </si>
  <si>
    <t>1231-1266-1263</t>
  </si>
  <si>
    <t>ΔΙΑΜΑΝΤΗ</t>
  </si>
  <si>
    <t>ΕΥΘΥΜΙΟΣ</t>
  </si>
  <si>
    <t>Χ934717</t>
  </si>
  <si>
    <t>780,5</t>
  </si>
  <si>
    <t>ΖΟΥΠΙΝΑ</t>
  </si>
  <si>
    <t>ΑΛΙΚΗ ΕΥΦΡΟΣΥΝΗ</t>
  </si>
  <si>
    <t>ΑΗ217931</t>
  </si>
  <si>
    <t>750,2</t>
  </si>
  <si>
    <t>780,2</t>
  </si>
  <si>
    <t>1232-1262-1264-1265-1229-1259-1231-1266-1263</t>
  </si>
  <si>
    <t>ΝΑΝΟΣ</t>
  </si>
  <si>
    <t>Φ340178</t>
  </si>
  <si>
    <t>779,9</t>
  </si>
  <si>
    <t>1266-1259-1232-1231-1264-1263-1262-1229-1265-1230-1258-1260</t>
  </si>
  <si>
    <t>ΘΑΝΑΣΗ</t>
  </si>
  <si>
    <t>ΕΥΣΤΑΘΙΑ</t>
  </si>
  <si>
    <t>ΑΕ255458</t>
  </si>
  <si>
    <t>779,5</t>
  </si>
  <si>
    <t>1264-1262-1265-1259-1232-1263-1229-1231-1266</t>
  </si>
  <si>
    <t>ΔΕΛΗΓΙΑΝΝΗΣ</t>
  </si>
  <si>
    <t>Φ212603</t>
  </si>
  <si>
    <t>779,3</t>
  </si>
  <si>
    <t>1231-1265-1262-1264-1229-1263-1259-1266-1232-1230-1260</t>
  </si>
  <si>
    <t>ΜΠΟΤΟΥ</t>
  </si>
  <si>
    <t>ΑΚ409147</t>
  </si>
  <si>
    <t>1231-1232-1259-1266-1267</t>
  </si>
  <si>
    <t>ΡΗΜΟΥ</t>
  </si>
  <si>
    <t>ΔΟΜΝΑ</t>
  </si>
  <si>
    <t>Χ378836</t>
  </si>
  <si>
    <t>708,4</t>
  </si>
  <si>
    <t>778,4</t>
  </si>
  <si>
    <t>1259-1229-1262-1264-1263-1265-1232-1258-1231-1266-1230-1260-1261</t>
  </si>
  <si>
    <t>ΜΑΣΤΡΑΦΤΣΗΣ</t>
  </si>
  <si>
    <t>ΑΕ376880</t>
  </si>
  <si>
    <t>1229-1230-1260-1259-1263-1262-1264-1265-1266-1231-1232-1258-1274</t>
  </si>
  <si>
    <t>ΣΩΤΗΡΧΟΥ</t>
  </si>
  <si>
    <t>ΤΑΞΙΑΡΧΗΣ</t>
  </si>
  <si>
    <t>ΑΗ480771</t>
  </si>
  <si>
    <t>1267-1231-1232-1259-1266-1274</t>
  </si>
  <si>
    <t>ΙΣΚΑΦ</t>
  </si>
  <si>
    <t>ΜΑΡΓΑΡΙΤΑ ΜΑΡΙΑ</t>
  </si>
  <si>
    <t>ΑΚ315739</t>
  </si>
  <si>
    <t>777,3</t>
  </si>
  <si>
    <t>1229-1263-1259-1262-1264-1265-1232-1231-1266</t>
  </si>
  <si>
    <t>ΜΑΥΡΙΔΗ</t>
  </si>
  <si>
    <t>Χ426894</t>
  </si>
  <si>
    <t>776,9</t>
  </si>
  <si>
    <t>1259-1229-1232-1231-1266-1262-1264-1263-1265</t>
  </si>
  <si>
    <t>Χ894936</t>
  </si>
  <si>
    <t>1259-1263-1229-1264-1262-1232-1265-1266-1231</t>
  </si>
  <si>
    <t>ΘΕΟΔΩΡΙΔΗΣ</t>
  </si>
  <si>
    <t>ΧΑΡΑΛAΜΠΟΣ</t>
  </si>
  <si>
    <t>Σ346527</t>
  </si>
  <si>
    <t>775,8</t>
  </si>
  <si>
    <t>1267-1263-1262-1259-1264-1229-1232-1265-1231-1266</t>
  </si>
  <si>
    <t>ΑΜΑΞΟΠΟΥΛΟΥ</t>
  </si>
  <si>
    <t>ΑΖ374296</t>
  </si>
  <si>
    <t>1263-1229-1259-1262-1264-1265-1231-1232-1266</t>
  </si>
  <si>
    <t>ΣΕΒΑΣΤΗ</t>
  </si>
  <si>
    <t>ΑΑ496544</t>
  </si>
  <si>
    <t>ΤΖΕΗΣ</t>
  </si>
  <si>
    <t>ΓΕΡΑΣΙΜΟΣ</t>
  </si>
  <si>
    <t>ΑΜ215000</t>
  </si>
  <si>
    <t>1231-1259-1232-1262-1263-1264-1265-1266</t>
  </si>
  <si>
    <t>ΤΑΛΑΝΤΖΗ</t>
  </si>
  <si>
    <t>ΜΑΡΙΑ ΕΛΕΝΗ</t>
  </si>
  <si>
    <t>ΑΕ250975</t>
  </si>
  <si>
    <t>1232-1262-1260-1229-1231-1230-1265-1266-1264-1263-1259-1261-1258</t>
  </si>
  <si>
    <t>ΜΑΡΙΑ-ΑΝΝΑ</t>
  </si>
  <si>
    <t>ΑΒ420150</t>
  </si>
  <si>
    <t>744,7</t>
  </si>
  <si>
    <t>774,7</t>
  </si>
  <si>
    <t>ΜΠΑΡΚΑ</t>
  </si>
  <si>
    <t>ΑΖ247639</t>
  </si>
  <si>
    <t>1230-1231-1259-1263-1265-1266-1264</t>
  </si>
  <si>
    <t>ΑΒΡΑΑΜ</t>
  </si>
  <si>
    <t>ΑΒ115607</t>
  </si>
  <si>
    <t>774,1</t>
  </si>
  <si>
    <t>1263-1259-1264-1262-1266-1265-1231-1232-1267</t>
  </si>
  <si>
    <t>ΣΤΑΥΡΟΥΛΑΚΗ</t>
  </si>
  <si>
    <t>ΦΙΛΟΘΕΗ</t>
  </si>
  <si>
    <t>ΑΜ453145</t>
  </si>
  <si>
    <t>1231-1230-1266-1260-1265-1262-1232-1264-1263-1229-1259-1258-1261</t>
  </si>
  <si>
    <t>ΚΟΛΟΒΟΣ</t>
  </si>
  <si>
    <t>ΑΡΤΕΜΙΟΣ</t>
  </si>
  <si>
    <t>ΑΜ256116</t>
  </si>
  <si>
    <t>1263-1262-1229-1264-1265-1259-1266-1261-1231-1232</t>
  </si>
  <si>
    <t>ΠΕΡΡΑΚΗΣ</t>
  </si>
  <si>
    <t>ΑΕ974656</t>
  </si>
  <si>
    <t>773,8</t>
  </si>
  <si>
    <t>ΣΑΜΙΩΤΗΣ</t>
  </si>
  <si>
    <t>ΑΜ107413</t>
  </si>
  <si>
    <t>743,6</t>
  </si>
  <si>
    <t>773,6</t>
  </si>
  <si>
    <t>1265-1262-1264-1232-1260-1267-1263-1259-1258-1229-1261-1266-1230-1231-1203</t>
  </si>
  <si>
    <t>ΠΡΙΦΤΗ</t>
  </si>
  <si>
    <t>ΡΟΒΕΝΑ</t>
  </si>
  <si>
    <t>ΚΟΣΜΑΣ</t>
  </si>
  <si>
    <t>ΑΙ280992</t>
  </si>
  <si>
    <t>ΠΑΠΑΦΙΛΙΠΠΟΥ</t>
  </si>
  <si>
    <t>ΜΑΡΙΑ ΔΕΣΠΟΙΝΑ</t>
  </si>
  <si>
    <t>Σ405831</t>
  </si>
  <si>
    <t>772,5</t>
  </si>
  <si>
    <t>1260-1230-1262-1229-1263-1264-1259-1231-1266-1265-1232</t>
  </si>
  <si>
    <t>ΠΑΥΛΙΔΗΣ</t>
  </si>
  <si>
    <t>ΑΒ189571</t>
  </si>
  <si>
    <t>ΚΥΡΟΥ</t>
  </si>
  <si>
    <t>ΑΙ325448</t>
  </si>
  <si>
    <t>771,8</t>
  </si>
  <si>
    <t>1259-1263-1267-1264-1229-1262-1265-1232-1231-1266-1261</t>
  </si>
  <si>
    <t>ΤΣΙΓΚΑ</t>
  </si>
  <si>
    <t>ΑΒ460629</t>
  </si>
  <si>
    <t>771,4</t>
  </si>
  <si>
    <t>1229-1260-1266-1231-1262-1264-1259-1263-1265-1232</t>
  </si>
  <si>
    <t>ΚΥΡΜΙΤΖΟΓΛΟΥ</t>
  </si>
  <si>
    <t>ΑΑ 491866</t>
  </si>
  <si>
    <t>1231-1266-1267-1265-1262-1232-1264-1263-1229-1259</t>
  </si>
  <si>
    <t>ΚΥΡΙΤΣΗΣ</t>
  </si>
  <si>
    <t>ΑΡΙΣΤΕΙΔΗΣ</t>
  </si>
  <si>
    <t>ΑΕ290228</t>
  </si>
  <si>
    <t>1259-1232-1266-1231</t>
  </si>
  <si>
    <t>ΚΕΛΕΠΟΥΡΗΣ</t>
  </si>
  <si>
    <t>Χ778824</t>
  </si>
  <si>
    <t>1231-1266-1232-1259-1267</t>
  </si>
  <si>
    <t>ΓΚΟΥΡΜΠΑΛΙΩΤΗΣ</t>
  </si>
  <si>
    <t>ΑΧΙΛΛΕΥΣ</t>
  </si>
  <si>
    <t>ΑΜ391191</t>
  </si>
  <si>
    <t>1259-1231-1266</t>
  </si>
  <si>
    <t>ΣΑΚΚΟΣ</t>
  </si>
  <si>
    <t>ΓΙΩΡΓΟΣ</t>
  </si>
  <si>
    <t>ΑΑ869438</t>
  </si>
  <si>
    <t>1259-1231-1232-1266-1267-1274-1229-1262-1263-1264-1265-1230-1257-1258-1261-1272-1273-1260</t>
  </si>
  <si>
    <t>ΜΠΙΘΑΣ</t>
  </si>
  <si>
    <t>Χ838814</t>
  </si>
  <si>
    <t>633,6</t>
  </si>
  <si>
    <t>769,6</t>
  </si>
  <si>
    <t>1232-1259-1231-1266</t>
  </si>
  <si>
    <t>ΓΙΑΝΝΟΥΛΑΚΗΣ</t>
  </si>
  <si>
    <t>ΑΚ719894</t>
  </si>
  <si>
    <t>769,4</t>
  </si>
  <si>
    <t>1265-1262-1264-1263-1266-1231-1229-1232-1259</t>
  </si>
  <si>
    <t>ΜΑΓΙΑΝΝΗ</t>
  </si>
  <si>
    <t>ΑΖ380698</t>
  </si>
  <si>
    <t>769,2</t>
  </si>
  <si>
    <t>1229-1231-1259-1262-1263-1264-1265-1266-1232</t>
  </si>
  <si>
    <t>ΣΤΡΙΓΓΛΗΣ</t>
  </si>
  <si>
    <t>ΑΒ388402</t>
  </si>
  <si>
    <t>1232-1265-1262-1264-1260-1263-1259-1230-1231-1266-1261-1258</t>
  </si>
  <si>
    <t>ΧΑΝΤΖΟΠΟΥΛΟΣ</t>
  </si>
  <si>
    <t>ΑΗ999818</t>
  </si>
  <si>
    <t>1265-1262-1264-1259-1232-1263-1266-1231</t>
  </si>
  <si>
    <t>ΜΠΑΚΑΣ</t>
  </si>
  <si>
    <t>ΑΙ135219</t>
  </si>
  <si>
    <t>768,5</t>
  </si>
  <si>
    <t>1232-1230-1231-1259-1260-1262-1263-1264-1265-1266</t>
  </si>
  <si>
    <t>ΤΕΛΛΙΟΣ</t>
  </si>
  <si>
    <t>ΑΖ273117</t>
  </si>
  <si>
    <t>738,1</t>
  </si>
  <si>
    <t>768,1</t>
  </si>
  <si>
    <t>1264-1262-1259-1263-1229-1265-1232-1267-1231-1266</t>
  </si>
  <si>
    <t>ΚΟΥΤΗ</t>
  </si>
  <si>
    <t>ΑΖ785647</t>
  </si>
  <si>
    <t>1264-1260-1262-1265-1259-1263-1258-1229-1232-1266-1231-1230-1261</t>
  </si>
  <si>
    <t>ΣΠΑΝΑΚΗ</t>
  </si>
  <si>
    <t>ΑΝ463593</t>
  </si>
  <si>
    <t>1266-1231-1232-1265-1262-1229-1263-1264-1259</t>
  </si>
  <si>
    <t>ΤΟΨΗΣ</t>
  </si>
  <si>
    <t>ΝΑΠΟΛΕΩΝ</t>
  </si>
  <si>
    <t>ΑΖ791803</t>
  </si>
  <si>
    <t>1259-1263-1260-1262-1258-1264-1229-1265-1232-1231-1230-1266</t>
  </si>
  <si>
    <t>ΕΥΜΟΡΦΙΑ</t>
  </si>
  <si>
    <t>ΑΗ970744</t>
  </si>
  <si>
    <t>766,1</t>
  </si>
  <si>
    <t>ΚΑΡΤΣΩΝΑΚΗΣ</t>
  </si>
  <si>
    <t>Χ997715</t>
  </si>
  <si>
    <t>765,9</t>
  </si>
  <si>
    <t>ΣΕΡΣΕΜΗΣ</t>
  </si>
  <si>
    <t>ΑΑ411300</t>
  </si>
  <si>
    <t>1259-1232-1231-1266-1267</t>
  </si>
  <si>
    <t>ΑΣΠΡΟΓΕΝΙΔΗ</t>
  </si>
  <si>
    <t>ΑΖ605304</t>
  </si>
  <si>
    <t>764,8</t>
  </si>
  <si>
    <t>1265-1262-1232-1231-1266-1263-1259-1229-1264-1258</t>
  </si>
  <si>
    <t>ΚΟΝΤΗΣ</t>
  </si>
  <si>
    <t>Χ799489</t>
  </si>
  <si>
    <t>1267-1232-1262-1264-1265-1263-1231-1266-1229-1259</t>
  </si>
  <si>
    <t>ΚΟΥΤΑΝΤΟΥ</t>
  </si>
  <si>
    <t>Χ917706</t>
  </si>
  <si>
    <t>763,7</t>
  </si>
  <si>
    <t>ΚΑΚΙΑΣ</t>
  </si>
  <si>
    <t>ΑΒ425097</t>
  </si>
  <si>
    <t>1264-1262-1265-1263-1259-1232-1229-1266-1231</t>
  </si>
  <si>
    <t>ΠΟΠΗ</t>
  </si>
  <si>
    <t>Τ795466</t>
  </si>
  <si>
    <t>1267-1231-1230-1266-1263-1229-1258-1262-1260-1259-1265-1264-1232-1261</t>
  </si>
  <si>
    <t>ΑΘΑΝΑΣΙΑΔΟΥ</t>
  </si>
  <si>
    <t>Ρ310530</t>
  </si>
  <si>
    <t>1267-1259-1263-1229-1262-1264-1265-1232-1266-1231-1261</t>
  </si>
  <si>
    <t>ΚΡΑΣΑΚΗ</t>
  </si>
  <si>
    <t>ΧΡΙΣΤΙΝΑ ΕΥΑΓΓΕΛΙΑ</t>
  </si>
  <si>
    <t>ΑΖ470223</t>
  </si>
  <si>
    <t>ΓΚΟΓΚΑΣ</t>
  </si>
  <si>
    <t>ΑΙ265448</t>
  </si>
  <si>
    <t>1259-1264-1262-1229-1265-1232-1266-1231-1261</t>
  </si>
  <si>
    <t>ΠΟΥΤΑΧΙΔΗΣ</t>
  </si>
  <si>
    <t>ΑΧΙΛΛΕΑΣ</t>
  </si>
  <si>
    <t>ΑΝΑΤΟΛΙΣ</t>
  </si>
  <si>
    <t>ΑΝ346789</t>
  </si>
  <si>
    <t>1259-1231-1261-1265-1232-1263-1266-1264-1262-1229</t>
  </si>
  <si>
    <t>ΓΑΛΙΑΤΣΑΤΟΥ</t>
  </si>
  <si>
    <t>ΝΙΚΟΛΕΤΤΑ</t>
  </si>
  <si>
    <t>ΑΖ216832</t>
  </si>
  <si>
    <t>762,6</t>
  </si>
  <si>
    <t>1232-1262-1265-1264-1263-1259-1229-1231-1266</t>
  </si>
  <si>
    <t>ΚΑΣΤΡΙΝΑΚΗΣ</t>
  </si>
  <si>
    <t>ΛΕΩΝΙΔΑΣ</t>
  </si>
  <si>
    <t>Φ253167</t>
  </si>
  <si>
    <t>ΜΑΝΤΑΔΑΚΗ</t>
  </si>
  <si>
    <t>ΝΙΚΗ</t>
  </si>
  <si>
    <t>ΑΑ490268</t>
  </si>
  <si>
    <t>761,8</t>
  </si>
  <si>
    <t>ΖΗΛΕΛΙΔΗΣ</t>
  </si>
  <si>
    <t>Χ388754</t>
  </si>
  <si>
    <t>761,5</t>
  </si>
  <si>
    <t>1258-1263-1259-1229-1262-1260-1264-1232-1265-1230-1231-1266</t>
  </si>
  <si>
    <t>ΠΕΡΑΚΗΣ</t>
  </si>
  <si>
    <t>ΑΒ485042</t>
  </si>
  <si>
    <t>1266-1231-1230-1264-1229-1260-1262-1232-1259-1263-1265-1261-1258</t>
  </si>
  <si>
    <t>ΜΠΑΤΣΟΣ</t>
  </si>
  <si>
    <t>Φ257860</t>
  </si>
  <si>
    <t>1231-1230-1232-1264-1266-1263-1262-1261-1265-1229-1260-1259-1258</t>
  </si>
  <si>
    <t>ΔΑΜΑ</t>
  </si>
  <si>
    <t>ΓΕΩΡΓΙΑ ΜΑΡΙΑ</t>
  </si>
  <si>
    <t>ΑΔΑΜ</t>
  </si>
  <si>
    <t>ΑΕ719195</t>
  </si>
  <si>
    <t>760,4</t>
  </si>
  <si>
    <t>ΣΦΑΚΙΑΝΑΚΗ</t>
  </si>
  <si>
    <t>ΑΗ467801</t>
  </si>
  <si>
    <t>ΙΟΥΛΙΑ</t>
  </si>
  <si>
    <t>Χ924392</t>
  </si>
  <si>
    <t>759,3</t>
  </si>
  <si>
    <t>1260-1267-1259-1232-1231-1230-1266</t>
  </si>
  <si>
    <t>ΜΠΟΥΖΟΥΝΙΕΡΑΚΗ</t>
  </si>
  <si>
    <t>ΑΙ470079</t>
  </si>
  <si>
    <t>758,2</t>
  </si>
  <si>
    <t>ΛΥΜΠΕΡΑΤΟΥ</t>
  </si>
  <si>
    <t>ΜΑΡΙΑ ΑΝΑΣΤΑΣΙΑ</t>
  </si>
  <si>
    <t>ΑΝ258071</t>
  </si>
  <si>
    <t>1232-1262-1264-1231-1229-1266-1265-1263-1259-1267</t>
  </si>
  <si>
    <t>ΠΑΤΣΟΥ</t>
  </si>
  <si>
    <t>ΑΖ804768</t>
  </si>
  <si>
    <t>1267-1263-1259-1262-1229-1266-1231-1232-1264-1265-1260-1258-1261-1230-1203</t>
  </si>
  <si>
    <t>ΧΕΛΙΑΤΣΙΔΟΥ</t>
  </si>
  <si>
    <t>ΑΕ331280</t>
  </si>
  <si>
    <t>756,6</t>
  </si>
  <si>
    <t>1259-1229-1260-1230-1263-1264-1265-1232-1262-1231-1266-1258</t>
  </si>
  <si>
    <t>ΘΕΟΧΑΡΙΔΟΥ</t>
  </si>
  <si>
    <t>ΑΜ395617</t>
  </si>
  <si>
    <t>1259-1260-1264-1263-1262-1258-1265-1232-1261-1266-1230-1231</t>
  </si>
  <si>
    <t>ΠΑΠΑΕΥΘΥΜΙΟΥ</t>
  </si>
  <si>
    <t>ΑΙ724342</t>
  </si>
  <si>
    <t>1232-1259-1269-1231-1230-1260</t>
  </si>
  <si>
    <t>ΝΤΟΥΣΛΑΤΖΗ</t>
  </si>
  <si>
    <t>ΑΝΤΩΝΙΑ</t>
  </si>
  <si>
    <t>Σ154203</t>
  </si>
  <si>
    <t>1231-1266-1232-1262-1265-1264-1259-1263-1229-1273-1274-1258</t>
  </si>
  <si>
    <t>ΑΠΤΙΔΟΥ</t>
  </si>
  <si>
    <t>ΑΖ888351</t>
  </si>
  <si>
    <t>1229-1263-1262-1259-1264-1265-1232-1231-1266</t>
  </si>
  <si>
    <t>ΜΑΓΚΛΑΒΕΡΟΣ</t>
  </si>
  <si>
    <t>ΑΜ429968</t>
  </si>
  <si>
    <t>619,3</t>
  </si>
  <si>
    <t>755,3</t>
  </si>
  <si>
    <t>ΖΑΧΑΡΑΚΗΣ</t>
  </si>
  <si>
    <t>ΑΒ346214</t>
  </si>
  <si>
    <t>614,9</t>
  </si>
  <si>
    <t>754,9</t>
  </si>
  <si>
    <t>1261-1229-1263-1259-1258-1264-1262-1230-1231-1265-1266-1232-1260</t>
  </si>
  <si>
    <t>ΚΟΣΜΑΔΑΚΗ</t>
  </si>
  <si>
    <t>ΑΜ482377</t>
  </si>
  <si>
    <t>753,8</t>
  </si>
  <si>
    <t>ΜΙΚΡΟΠΟΥΛΟΥ</t>
  </si>
  <si>
    <t>Ρ262196</t>
  </si>
  <si>
    <t>ΔΑΣΚΑΛΟΥ</t>
  </si>
  <si>
    <t>ΑΒ410008</t>
  </si>
  <si>
    <t>1230-1232-1264-1259-1231-1229-1265-1258-1256</t>
  </si>
  <si>
    <t>ΣΙΝΗΣ</t>
  </si>
  <si>
    <t>ΑΕ000947</t>
  </si>
  <si>
    <t>752,9</t>
  </si>
  <si>
    <t>ΧΑΧΟΥΤΑΣ</t>
  </si>
  <si>
    <t>ΠΑΝΑΓΙΩΩΤΗΣ</t>
  </si>
  <si>
    <t>ΑΒ167819</t>
  </si>
  <si>
    <t>1231-1261-1267-1266-1263-1262-1259-1229-1232</t>
  </si>
  <si>
    <t>ΜΕΙΝΤΑΝΗΣ</t>
  </si>
  <si>
    <t>Χ041951</t>
  </si>
  <si>
    <t>751,6</t>
  </si>
  <si>
    <t>1231-1266-1265-1264-1262-1263-1259-1232-1229-1203-1267</t>
  </si>
  <si>
    <t>ΡΟΓΚΑΣ</t>
  </si>
  <si>
    <t>Χ978459</t>
  </si>
  <si>
    <t>750,9</t>
  </si>
  <si>
    <t>1264-1262-1263-1259-1265-1232-1229-1231-1266-1261-1274-1273</t>
  </si>
  <si>
    <t>ΗΛΙΑΝΑ</t>
  </si>
  <si>
    <t>Χ487555</t>
  </si>
  <si>
    <t>750,7</t>
  </si>
  <si>
    <t>1259-1229-1263-1260-1264-1262-1232-1230-1266-1231-1265</t>
  </si>
  <si>
    <t>ΜΕΛΙΣΣΟΣ</t>
  </si>
  <si>
    <t>ΕΥΡΙΠΙΔΗΣ</t>
  </si>
  <si>
    <t>ΑΖ784965</t>
  </si>
  <si>
    <t>1262-1264-1266-1265-1267-1231-1232-1229-1259-1263-1230-1260</t>
  </si>
  <si>
    <t>ΡΕΝΤΟΥΛΗ</t>
  </si>
  <si>
    <t>ΕΥΘΥΜΊΑ</t>
  </si>
  <si>
    <t>ΣΠΥΡΙΔΟΝ</t>
  </si>
  <si>
    <t>ΑΖ212807</t>
  </si>
  <si>
    <t>750,5</t>
  </si>
  <si>
    <t>1230-1231-1232-1265-1262-1260-1264-1259-1263-1266</t>
  </si>
  <si>
    <t>ΑΠΟΣΤΟΛΟΥ</t>
  </si>
  <si>
    <t>Σ405723</t>
  </si>
  <si>
    <t>679,8</t>
  </si>
  <si>
    <t>749,8</t>
  </si>
  <si>
    <t>1273-1274-1272-1257-1267-1259-1263-1262-1264-1265-1229-1232-1231-1266-1261-1258-1230-1203</t>
  </si>
  <si>
    <t>ΤΣΕΜΠΕΚΙΔΗΣ</t>
  </si>
  <si>
    <t>ΑΙ181583</t>
  </si>
  <si>
    <t>749,4</t>
  </si>
  <si>
    <t>1229-1230-1231-1258-1259-1260-1262-1263-1266-1267</t>
  </si>
  <si>
    <t>ΧΑΤΖΗΣΤΑΜΟΥ</t>
  </si>
  <si>
    <t>ΑΙ286502</t>
  </si>
  <si>
    <t>1260-1262-1264-1263-1265-1259-1258-1229-1232-1266-1230-1231</t>
  </si>
  <si>
    <t>ΣΟΥΡΔΗ</t>
  </si>
  <si>
    <t>ΑΗ748435</t>
  </si>
  <si>
    <t>1231-1232-1266-1259-1230-1260-1229-1262-1263-1264-1265-1258-1261</t>
  </si>
  <si>
    <t>ΜΠΛΑΧΑΒΑ</t>
  </si>
  <si>
    <t>ΑΚ984154</t>
  </si>
  <si>
    <t>718,3</t>
  </si>
  <si>
    <t>748,3</t>
  </si>
  <si>
    <t>1259-1263-1229-1264-1265-1232-1262-1231-1266-1260</t>
  </si>
  <si>
    <t>ΔΟΥΡΟΥΔΗ</t>
  </si>
  <si>
    <t>ΖΑΧΑΡΟΥΛΑ</t>
  </si>
  <si>
    <t>ΑΙ387715</t>
  </si>
  <si>
    <t>1229-1259-1258-1231-1265-1261-1260-1262-1263-1264</t>
  </si>
  <si>
    <t>ΒΑΡΜΑΖΗΣ</t>
  </si>
  <si>
    <t>ΑΖ314784</t>
  </si>
  <si>
    <t>1231-1263-1229-1262-1264-1259-1265-1257-1266-1232</t>
  </si>
  <si>
    <t>ΦΑΚΑΚΗ</t>
  </si>
  <si>
    <t>ΜΕΛΩΔΙΤΣΑ</t>
  </si>
  <si>
    <t>ΑΜ428097</t>
  </si>
  <si>
    <t>1259-1258-1231-1266-1232</t>
  </si>
  <si>
    <t>ΓΕΡΟΝΙΚΟΣ</t>
  </si>
  <si>
    <t>Φ239185</t>
  </si>
  <si>
    <t>1231-1258-1259</t>
  </si>
  <si>
    <t>ΚΟΝΤΟΤΑΣΙΟΥ</t>
  </si>
  <si>
    <t>Χ374464</t>
  </si>
  <si>
    <t>1231-1232-1259-1266-1230-1258-1260</t>
  </si>
  <si>
    <t>Φ214915</t>
  </si>
  <si>
    <t>747,6</t>
  </si>
  <si>
    <t>1230-1260-1232-1266-1262-1231-1263-1265-1264-1229-1259-1261</t>
  </si>
  <si>
    <t>ΒΑΤΣΙΝΑΡΑ</t>
  </si>
  <si>
    <t>ΕΛΙΣΣΑΒΕΤ</t>
  </si>
  <si>
    <t>ΑΖ710308</t>
  </si>
  <si>
    <t>746,1</t>
  </si>
  <si>
    <t>1232-1265-1262-1263-1264-1259-1231-1266-1261</t>
  </si>
  <si>
    <t>ΣΑΡΑΝΤΙΔΗΣ</t>
  </si>
  <si>
    <t>Χ466597</t>
  </si>
  <si>
    <t>1267-1259-1263-1272-1273-1274-1258-1229-1230-1260-1264-1232-1231-1262-1265-1257-1266-1227</t>
  </si>
  <si>
    <t>ΙΩΣΗΦΙΔΗΣ</t>
  </si>
  <si>
    <t>ΑΕ394857</t>
  </si>
  <si>
    <t>ΖΩΙΔΑΚΗ</t>
  </si>
  <si>
    <t>ΕΛΠΙΝΙΚΗ</t>
  </si>
  <si>
    <t>ΑΙ472861</t>
  </si>
  <si>
    <t>ΜΑΡΑΒΕΛΑΚΗΣ</t>
  </si>
  <si>
    <t>Τ323388</t>
  </si>
  <si>
    <t>ΝΤΙΟΥΔΗ</t>
  </si>
  <si>
    <t>ΑΒ148054</t>
  </si>
  <si>
    <t>1267-1259-1263-1262-1229-1264-1265-1232-1231-1266</t>
  </si>
  <si>
    <t>ΙΟΡΔΑΝΙΔΗΣ</t>
  </si>
  <si>
    <t>ΕΥΣΤΑΘΙΟΣ</t>
  </si>
  <si>
    <t>ΑΗ875744</t>
  </si>
  <si>
    <t>743,9</t>
  </si>
  <si>
    <t>1273-1229-1259-1263-1267-1264-1265-1262-1257-1232-1231-1266-1274-1272</t>
  </si>
  <si>
    <t>ΓΏΓΟΥ</t>
  </si>
  <si>
    <t>ΑΙ996548</t>
  </si>
  <si>
    <t>1262-1265-1263-1259-1264-1229-1231-1267</t>
  </si>
  <si>
    <t>ΤΣΙΟΓΚΑ</t>
  </si>
  <si>
    <t>ΑΗ226669</t>
  </si>
  <si>
    <t>743,2</t>
  </si>
  <si>
    <t>1231-1232-1266-1265-1264-1260-1262-1229-1261-1263-1258-1259-1202-1272-1273-1274-1203-1267</t>
  </si>
  <si>
    <t>ΔΑΜΙΑΝΙΔΗΣ</t>
  </si>
  <si>
    <t>ΠΕΤΡΟΣ-ΘΕΜΙΣΤΟΚΛΗΣ</t>
  </si>
  <si>
    <t>ΑΗ803615</t>
  </si>
  <si>
    <t>742,2</t>
  </si>
  <si>
    <t>1266-1259-1229-1263-1264-1265-1262-1232-1231-1273</t>
  </si>
  <si>
    <t>ΔΙΓΑΛΕΤΟΣ</t>
  </si>
  <si>
    <t>ΑΑ353057</t>
  </si>
  <si>
    <t>1232-1265-1263-1262-1264-1259-1266-1231</t>
  </si>
  <si>
    <t>ΑΝΤΑΜΗΣ ΑΝΑΣΤΑΣΙΟΥ</t>
  </si>
  <si>
    <t>Χ431792</t>
  </si>
  <si>
    <t>741,9</t>
  </si>
  <si>
    <t>1262-1260-1229-1230-1231-1232-1258-1259-1263-1264-1265-1266-1272</t>
  </si>
  <si>
    <t>ΝΤΟΒΟΛΗ</t>
  </si>
  <si>
    <t>ΑΗ291740</t>
  </si>
  <si>
    <t>711,7</t>
  </si>
  <si>
    <t>741,7</t>
  </si>
  <si>
    <t>1259-1263-1264-1229-1262-1265-1232-1231-1266-1260-1230-1258-1261</t>
  </si>
  <si>
    <t>ΜΑΡΕΤΗΣ</t>
  </si>
  <si>
    <t>ΑΙ885997</t>
  </si>
  <si>
    <t>740,6</t>
  </si>
  <si>
    <t>1263-1267-1262-1264-1265-1229-1259-1232-1266-1231</t>
  </si>
  <si>
    <t>ΠΑΤΕΛΗΣ</t>
  </si>
  <si>
    <t>ΑΗ422269</t>
  </si>
  <si>
    <t>1266-1231-1229-1259-1263-1264-1262-1265-1232-1267</t>
  </si>
  <si>
    <t>ΤΟΣΙΟΣ</t>
  </si>
  <si>
    <t>Χ907738</t>
  </si>
  <si>
    <t>ΤΣΙΡΟΓΙΑΝΝΗΣ</t>
  </si>
  <si>
    <t>ΑΙ370102</t>
  </si>
  <si>
    <t>739,8</t>
  </si>
  <si>
    <t>1230-1231-1266-1260-1262-1259-1229-1273-1263-1264-1265-1257-1232-1274-1258-1272-1261</t>
  </si>
  <si>
    <t>ΓΕΩΡΓΙΟΥ</t>
  </si>
  <si>
    <t>ΑΜ585374</t>
  </si>
  <si>
    <t>739,5</t>
  </si>
  <si>
    <t>1231-1265-1264-1262-1263-1229-1232-1259</t>
  </si>
  <si>
    <t>ΜΟΥΝΤΖΟΥΡΗΣ</t>
  </si>
  <si>
    <t>ΑΖ720100</t>
  </si>
  <si>
    <t>1232-1259-1263-1264-1265-1262-1231-1266</t>
  </si>
  <si>
    <t>ΣΩΜΑΡΑΣ</t>
  </si>
  <si>
    <t>ΙΩΑΝΝ</t>
  </si>
  <si>
    <t>ΑΝΔΡΕΑ</t>
  </si>
  <si>
    <t>ΑΙ945202</t>
  </si>
  <si>
    <t>738,4</t>
  </si>
  <si>
    <t>ΤΣΑΜΠΗ</t>
  </si>
  <si>
    <t>Χ092215</t>
  </si>
  <si>
    <t>1231-1266-1265-1262-1264-1263-1229-1259-1232</t>
  </si>
  <si>
    <t>ΡΟΥΣΑΚΗ</t>
  </si>
  <si>
    <t>ΑΒ185653</t>
  </si>
  <si>
    <t>1229-1230-1231-1232-1266-1259-1260-1261-1262-1263-1264-1265</t>
  </si>
  <si>
    <t>ΟΡΦΑΝΟΥΔΑΚΗ</t>
  </si>
  <si>
    <t>ΑΑ372136</t>
  </si>
  <si>
    <t>ΠΛΑΙΤΗΣ</t>
  </si>
  <si>
    <t xml:space="preserve">ΑΝΤΩΝΙΟΣ </t>
  </si>
  <si>
    <t>Τ454219</t>
  </si>
  <si>
    <t>737,5</t>
  </si>
  <si>
    <t>ΣΠΥΡΌΠΟΥΛΟΣ</t>
  </si>
  <si>
    <t>ΔΗΜΉΤΡΙΟΣ</t>
  </si>
  <si>
    <t>ΠΑΝΑΓΙΏΤΗΣ</t>
  </si>
  <si>
    <t>ΑΑ359465</t>
  </si>
  <si>
    <t>1229-1231-1232-1259-1261-1262-1263-1264-1265-1266-1267</t>
  </si>
  <si>
    <t>ΓΚΑΡΤΖΟΝΙΚΑΣ</t>
  </si>
  <si>
    <t>ΑΒ604518</t>
  </si>
  <si>
    <t>1264-1262-1265-1232-1267-1231-1266-1229-1273-1274-1263-1259</t>
  </si>
  <si>
    <t>ΓΡΗΓΟΡΙΑΔΗΣ</t>
  </si>
  <si>
    <t>ΑΕ335090</t>
  </si>
  <si>
    <t>736,4</t>
  </si>
  <si>
    <t>1259-1229-1231-1232-1263-1264-1265-1266-1261-1258</t>
  </si>
  <si>
    <t>ΑΡΣΕΝΙΔΟΥ</t>
  </si>
  <si>
    <t>ΑΝ347931</t>
  </si>
  <si>
    <t>1259-1263-1266-1231-1230</t>
  </si>
  <si>
    <t>ΚΥΡΙΑΖΟΠΟΥΛΟΥ</t>
  </si>
  <si>
    <t>ΖΗΝΟΒΙΑ</t>
  </si>
  <si>
    <t>ΑΙ365924</t>
  </si>
  <si>
    <t>735,1</t>
  </si>
  <si>
    <t>1230-1229-1263-1262-1259-1260-1264-1265-1231-1266-1258-1232</t>
  </si>
  <si>
    <t>ΚΟΚΟΣΗ</t>
  </si>
  <si>
    <t>ΑΕ728911</t>
  </si>
  <si>
    <t>ΑΔΑΜΗΣ</t>
  </si>
  <si>
    <t>ΑΕ254797</t>
  </si>
  <si>
    <t>1229-1230-1231-1232-1258-1259-1260-1261-1262-1263-1264-1265-1266-1272-1273-1274-1257</t>
  </si>
  <si>
    <t>ΠΙΣΤΟΦΙΔΗΣ</t>
  </si>
  <si>
    <t>Σ403911</t>
  </si>
  <si>
    <t>1231-1232-1258-1259-1266</t>
  </si>
  <si>
    <t>ΓΑΛΑΝΑΚΗΣ</t>
  </si>
  <si>
    <t>ΑΜ479514</t>
  </si>
  <si>
    <t>1230-1231-1264-1266</t>
  </si>
  <si>
    <t>ΔΗΜΗΤΡΟΠΟΥΛΟΣ</t>
  </si>
  <si>
    <t>ΑΙ976208</t>
  </si>
  <si>
    <t>ΜΑΝΙΚΑ</t>
  </si>
  <si>
    <t>ΑΗ742841</t>
  </si>
  <si>
    <t>1232-1259-1264-1260-1262-1263-1265-1266-1230-1231-1229</t>
  </si>
  <si>
    <t>ΝΙΤΣΙΟΠΟΥΛΟΥ</t>
  </si>
  <si>
    <t>Σ084143</t>
  </si>
  <si>
    <t>1263-1260-1229-1262-1259-1258-1264-1265-1231-1266-1261</t>
  </si>
  <si>
    <t>ΣΦΥΡΑΚΗ</t>
  </si>
  <si>
    <t>ΑΖ464942</t>
  </si>
  <si>
    <t>ΧΡΥΣΑΦΟΓΕΩΡΓΟΥ</t>
  </si>
  <si>
    <t>Χ332722</t>
  </si>
  <si>
    <t>733,2</t>
  </si>
  <si>
    <t>1262-1265-1264-1263-1259-1229-1231</t>
  </si>
  <si>
    <t>ΣΤΕΦΟΥ</t>
  </si>
  <si>
    <t>ΑΒ103666</t>
  </si>
  <si>
    <t>733,1</t>
  </si>
  <si>
    <t>1264-1262-1265-1257-1267-1263-1233-1232-1259-1274-1273-1229-1266-1231-1261</t>
  </si>
  <si>
    <t>ΒΑΣΙΛΕΙΑΔΗΣ</t>
  </si>
  <si>
    <t>ΑΝ353588</t>
  </si>
  <si>
    <t>732,9</t>
  </si>
  <si>
    <t>1259-1263-1262-1264-1229-1273-1265-1231-1266-1232</t>
  </si>
  <si>
    <t>ΝΙΚΟΛΑΙΔΟΥ</t>
  </si>
  <si>
    <t>ΧΑΡΟΥΛΑ</t>
  </si>
  <si>
    <t>ΑΙ878093</t>
  </si>
  <si>
    <t>731,8</t>
  </si>
  <si>
    <t>1259-1267-1263-1229-1262-1264-1265-1232-1266-1231</t>
  </si>
  <si>
    <t>ΚΟΥΤΣΑΦΤΑΚΙΣ</t>
  </si>
  <si>
    <t>ΑΖ128385</t>
  </si>
  <si>
    <t>ΟΡΦΑΝΙΔΗΣ</t>
  </si>
  <si>
    <t>ΑΒ372243</t>
  </si>
  <si>
    <t>1261-1266-1231-1232-1262-1263-1265-1229-1264</t>
  </si>
  <si>
    <t>ΑΖ792255</t>
  </si>
  <si>
    <t>1259-1231-1266-1262-1267-1264-1229-1232-1265-1263</t>
  </si>
  <si>
    <t>ΧΕΙΛΟΥΔΑΚΗ</t>
  </si>
  <si>
    <t>ΑΜ979915</t>
  </si>
  <si>
    <t>ΚΑΣΤΡΙΝΑΚΗ</t>
  </si>
  <si>
    <t>ΑΡΙΣΤΙΤΕΚΗΣ</t>
  </si>
  <si>
    <t>ΑΜ975108</t>
  </si>
  <si>
    <t>730,7</t>
  </si>
  <si>
    <t>ΚΥΡΑΝΟΣ</t>
  </si>
  <si>
    <t>ΑΜ853228</t>
  </si>
  <si>
    <t>1259-1231-1232-1266-1229-1261-1262-1263-1264-1265</t>
  </si>
  <si>
    <t>ΚΕΔΙΚΟΓΛΟΥ</t>
  </si>
  <si>
    <t>ΑΙ306393</t>
  </si>
  <si>
    <t>729,9</t>
  </si>
  <si>
    <t>ΧΑΝΙΩΤΑΚΗΣ</t>
  </si>
  <si>
    <t>ΑΖ457082</t>
  </si>
  <si>
    <t>729,6</t>
  </si>
  <si>
    <t>ΑΙ981098</t>
  </si>
  <si>
    <t>728,7</t>
  </si>
  <si>
    <t>1260-1262-1263-1264-1259-1265-1229-1230-1258-1231-1232-1267-1266</t>
  </si>
  <si>
    <t>Τ314175</t>
  </si>
  <si>
    <t>728,5</t>
  </si>
  <si>
    <t>1229-1231-1232-1259-1262-1263-1264-1265-1266-1273</t>
  </si>
  <si>
    <t>ΣΦΕΤΣΙΑ</t>
  </si>
  <si>
    <t>Χ925763</t>
  </si>
  <si>
    <t>1262-1264-1231-1266-1229-1265-1263-1259-1232</t>
  </si>
  <si>
    <t>ΓΡΑΜΜΑΤΙΚΑΚΗΣ</t>
  </si>
  <si>
    <t>Χ859312</t>
  </si>
  <si>
    <t>1266-1231-1230-1232-1262-1263-1265-1260-1261-1273-1264-1274-1259-1229-1258-1272</t>
  </si>
  <si>
    <t>ΨΑΘΑ</t>
  </si>
  <si>
    <t>Φ206284</t>
  </si>
  <si>
    <t>1261-1229-1273-1274-1263-1264-1266-1231-1230-1260-1262-1258-1232-1259-1265-1272-1257</t>
  </si>
  <si>
    <t>ΚΟΥΤΣΩΝΑΣ</t>
  </si>
  <si>
    <t>ΑΝ179000</t>
  </si>
  <si>
    <t>727,4</t>
  </si>
  <si>
    <t>1266-1231-1232-1264-1267-1274-1273-1229-1259-1257-1263-1262-1265</t>
  </si>
  <si>
    <t>ΑΝΤΩΝΙΑΔΟΥ</t>
  </si>
  <si>
    <t>ΑΙ392198</t>
  </si>
  <si>
    <t>1262-1264-1231-1266-1263-1265-1229-1259-1232</t>
  </si>
  <si>
    <t>ΚΟΥΤΣΟΜΥΤΗΣ</t>
  </si>
  <si>
    <t>ΑΖ896591</t>
  </si>
  <si>
    <t>ΜΑΝΤΣΙΩΚΑΣ</t>
  </si>
  <si>
    <t>ΑΙ838273</t>
  </si>
  <si>
    <t>ΠΗΝΙΩΤΗ</t>
  </si>
  <si>
    <t>ΧΑΡΑΛΑΜΠΙΑ</t>
  </si>
  <si>
    <t>ΑΖ334233</t>
  </si>
  <si>
    <t>1259-1266-1231-1232-1267</t>
  </si>
  <si>
    <t>ΜΠΑΚΑΣΗ</t>
  </si>
  <si>
    <t>ΦΑΝΗ</t>
  </si>
  <si>
    <t>ΑΜ377875</t>
  </si>
  <si>
    <t>725,5</t>
  </si>
  <si>
    <t>1264-1262-1263-1265-1259-1232-1231-1266</t>
  </si>
  <si>
    <t>Χ842307</t>
  </si>
  <si>
    <t>724,1</t>
  </si>
  <si>
    <t>1232-1265-1262-1264-1263-1266-1231-1259-1229-1267</t>
  </si>
  <si>
    <t>ΜΙΧΑΛΙΟΣ</t>
  </si>
  <si>
    <t>ΑΕ701800</t>
  </si>
  <si>
    <t>1232-1229-1231-1259-1230-1260</t>
  </si>
  <si>
    <t>ΑΛΕΞΑΝΔΡΙΔΟΥ</t>
  </si>
  <si>
    <t>ΕΛΛΗ</t>
  </si>
  <si>
    <t>ΑΝ895482</t>
  </si>
  <si>
    <t>1258-1263-1259-1260-1229-1262-1230-1231-1232-1264-1265-1266</t>
  </si>
  <si>
    <t>ΔΑΝΔΟΥΛΑΚΗ</t>
  </si>
  <si>
    <t>ΕΥΤΕΡΠΗ</t>
  </si>
  <si>
    <t>ΔΗΜΟΣΘΕΝΗΣ</t>
  </si>
  <si>
    <t>ΑΚ480710</t>
  </si>
  <si>
    <t>ΔΕΜΙΡΗΣ</t>
  </si>
  <si>
    <t>ΑΑ967372</t>
  </si>
  <si>
    <t>1264-1262-1265-1263-1259-1232-1258-1229-1231-1266-1267</t>
  </si>
  <si>
    <t>ΜΠΟΥΤΕΤΣΙΟΥ</t>
  </si>
  <si>
    <t>ΑΜΑΛΙΑ</t>
  </si>
  <si>
    <t>Σ804788</t>
  </si>
  <si>
    <t>1232-1259-1266-1231</t>
  </si>
  <si>
    <t>ΞΑΓΟΡΑΡΑΚΗ</t>
  </si>
  <si>
    <t>ΑΜ585373</t>
  </si>
  <si>
    <t>1266-1231-1232-1259</t>
  </si>
  <si>
    <t>ΡΑΖΟΥ</t>
  </si>
  <si>
    <t>Χ828832</t>
  </si>
  <si>
    <t>662,2</t>
  </si>
  <si>
    <t>722,2</t>
  </si>
  <si>
    <t>ΚΥΡΚΟΠΟΥΛΟΣ</t>
  </si>
  <si>
    <t>ΑΗ301285</t>
  </si>
  <si>
    <t>721,9</t>
  </si>
  <si>
    <t>ΜΗΤΚΑΣ</t>
  </si>
  <si>
    <t>ΑΜ855417</t>
  </si>
  <si>
    <t>1258-1259-1260-1261-1262-1263-1264-1265-1266-1230-1231-1232-1204-1205</t>
  </si>
  <si>
    <t>ΚΑΛΑΙΤΖΙΔΟΥ</t>
  </si>
  <si>
    <t>ΚΟΡΝΗΛΙΑ</t>
  </si>
  <si>
    <t>ΑΒ117826</t>
  </si>
  <si>
    <t>1263-1267-1259-1260-1262-1264-1265-1266-1229-1231-1230-1232-1261-1258</t>
  </si>
  <si>
    <t>ΑΝΤΩΝΑΚΗΣ</t>
  </si>
  <si>
    <t>Σ862398</t>
  </si>
  <si>
    <t>650,1</t>
  </si>
  <si>
    <t>720,1</t>
  </si>
  <si>
    <t>1266-1231-1229-1232-1262-1263-1264-1265</t>
  </si>
  <si>
    <t>ΣΤΑΜΠΟΛΙΔΟΥ</t>
  </si>
  <si>
    <t>ΑΖ826665</t>
  </si>
  <si>
    <t>718,6</t>
  </si>
  <si>
    <t>1259-1263-1262-1229-1264-1265-1232-1266-1231</t>
  </si>
  <si>
    <t>ΜΑΡΟΥΔΑΣ</t>
  </si>
  <si>
    <t>ΑΚ850284</t>
  </si>
  <si>
    <t>ΓΕΩΡΓΙΑΔΟΥ</t>
  </si>
  <si>
    <t>ΑΙ875284</t>
  </si>
  <si>
    <t>717,7</t>
  </si>
  <si>
    <t>1264-1231-1266-1262-1229-1263-1259-1232-1265-1273-1261-1274-1257-1267</t>
  </si>
  <si>
    <t>ΚΟΤΣΑΠΟΥΙΚΙΔΟΥ</t>
  </si>
  <si>
    <t>ΒΑΣΙΛΕΙΑ</t>
  </si>
  <si>
    <t>Χ887704</t>
  </si>
  <si>
    <t>1273-1259-1263-1264-1257-1232-1231-1274</t>
  </si>
  <si>
    <t>ΦΕΛΕΣΑΚΗ</t>
  </si>
  <si>
    <t>ΧΡΙΣΤΙΝΗ</t>
  </si>
  <si>
    <t>ΑΙ461975</t>
  </si>
  <si>
    <t>717,5</t>
  </si>
  <si>
    <t>1231-1267-1266-1263-1259-1229-1265-1262</t>
  </si>
  <si>
    <t>ΜΟΥΛΑ</t>
  </si>
  <si>
    <t>Χ950105</t>
  </si>
  <si>
    <t>1259-1262-1229-1273-1263-1274-1267-1231-1266-1230-1264-1258-1272</t>
  </si>
  <si>
    <t>ΜΑΥΡΟΓΕΝΗΣ</t>
  </si>
  <si>
    <t>ΑΑ490296</t>
  </si>
  <si>
    <t>716,4</t>
  </si>
  <si>
    <t>1231-1230-1266-1229-1232-1258-1259-1260-1261-1262-1263-1264-1265</t>
  </si>
  <si>
    <t>ΧΑΤΖΗΠΑΝΑΓΟΥ</t>
  </si>
  <si>
    <t>Χ494527</t>
  </si>
  <si>
    <t>685,3</t>
  </si>
  <si>
    <t>715,3</t>
  </si>
  <si>
    <t>ΚΑΚΑΒΕΛΑΚΗΣ</t>
  </si>
  <si>
    <t>ΑΙ461349</t>
  </si>
  <si>
    <t>1231-1230-1266-1232-1259</t>
  </si>
  <si>
    <t>ΑΝΤΩΝΟΠΟΥΛΟΣ</t>
  </si>
  <si>
    <t>ΑΒ662863</t>
  </si>
  <si>
    <t>1231-1232-1267-1266-1258-1259</t>
  </si>
  <si>
    <t>ΚΑΡΑΜΕΡΗΣ</t>
  </si>
  <si>
    <t>Π921423</t>
  </si>
  <si>
    <t>1231-1232-1258-1259-1266-1267</t>
  </si>
  <si>
    <t>ΑΝΔΡΕΑΔΑΚΗ</t>
  </si>
  <si>
    <t>ΑΚ480329</t>
  </si>
  <si>
    <t>ΚΑΡΑΒΑ</t>
  </si>
  <si>
    <t>ΑΕ984909</t>
  </si>
  <si>
    <t>684,2</t>
  </si>
  <si>
    <t>714,2</t>
  </si>
  <si>
    <t>1265-1262-1232-1264-1263-1259-1229-1266-1231</t>
  </si>
  <si>
    <t>ΑΚ231354</t>
  </si>
  <si>
    <t>713,1</t>
  </si>
  <si>
    <t>ΜΙΖΑΡΗ</t>
  </si>
  <si>
    <t>ΕΛΕΝΗ ΑΝΝΑ</t>
  </si>
  <si>
    <t>ΑΒ353735</t>
  </si>
  <si>
    <t>1266-1231-1232-1259-1262-1267-1264-1263-1229</t>
  </si>
  <si>
    <t>ΔΡΟΣΟΥ</t>
  </si>
  <si>
    <t>Χ985678</t>
  </si>
  <si>
    <t>1232-1230-1231-1258-1259-1260-1262-1263-1264-1265-1266</t>
  </si>
  <si>
    <t>ΠΑΣΠΑΛΑ</t>
  </si>
  <si>
    <t>ΑΖ477777</t>
  </si>
  <si>
    <t>1231-1232-1266-1274</t>
  </si>
  <si>
    <t>ΤΣΑΜΠΑΛΑ</t>
  </si>
  <si>
    <t>Φ469536</t>
  </si>
  <si>
    <t>712,2</t>
  </si>
  <si>
    <t>1259-1263-1229-1262-1264-1231-1265-1232-1266-1267</t>
  </si>
  <si>
    <t>ΡΙΓΓΟΣ</t>
  </si>
  <si>
    <t>ΑΕ644983</t>
  </si>
  <si>
    <t>1258-1259-1260-1261-1262-1263-1264-1265-1266-1229-1230-1231-1232</t>
  </si>
  <si>
    <t>ΜΑΡΚΑΚΗΣ</t>
  </si>
  <si>
    <t>Π262560</t>
  </si>
  <si>
    <t>1230-1231-1262-1264-1265-1266-1260-1263-1229-1258-1259-1232</t>
  </si>
  <si>
    <t>ΛΕΟΥΣΙΔΟΥ</t>
  </si>
  <si>
    <t>ΚΡΥΣΤΑΛΛΩ</t>
  </si>
  <si>
    <t>ΑΗ316798</t>
  </si>
  <si>
    <t>ΣΜΥΡΛΗΣ</t>
  </si>
  <si>
    <t>ΑΖ 220642</t>
  </si>
  <si>
    <t>1266-1229-1230-1231-1232-1258-1259-1260-1261-1262-1263-1264-1265</t>
  </si>
  <si>
    <t>ΤΣΙΑΡΚΑ</t>
  </si>
  <si>
    <t>ΑΙ324198</t>
  </si>
  <si>
    <t>1259-1274-1231-1266-1232</t>
  </si>
  <si>
    <t>ΑΝΑΓΝΩΣΤΟΠΟΥΛΟΥ</t>
  </si>
  <si>
    <t>Σ809663</t>
  </si>
  <si>
    <t>710,9</t>
  </si>
  <si>
    <t>1264-1229-1273-1259-1263-1265-1257-1262-1232-1231-1266-1260-1230</t>
  </si>
  <si>
    <t>ΧΑΛΙΛΙΔΗΣ</t>
  </si>
  <si>
    <t>ΑΝ382840</t>
  </si>
  <si>
    <t>1229-1262-1231-1263-1259-1264-1265-1266</t>
  </si>
  <si>
    <t>ΧΡΥΣΙΔΟΥ</t>
  </si>
  <si>
    <t>ΕΥΘΥΜΙΑ</t>
  </si>
  <si>
    <t>Φ316370</t>
  </si>
  <si>
    <t>709,8</t>
  </si>
  <si>
    <t>1264-1231-1229</t>
  </si>
  <si>
    <t>ΜΠΟΖΑΤΖΙΔΗΣ</t>
  </si>
  <si>
    <t>ΑΖ 926799</t>
  </si>
  <si>
    <t>1229-1231-1230-1259-1260-1262-1263-1264-1265-1266</t>
  </si>
  <si>
    <t>ΚΟΡΝΑΡΟΥ</t>
  </si>
  <si>
    <t>ΑΗ970482</t>
  </si>
  <si>
    <t>708,7</t>
  </si>
  <si>
    <t>ΚΑΤΣΙΑΚΟΣ</t>
  </si>
  <si>
    <t>Τ477861</t>
  </si>
  <si>
    <t>1232-1259-1267-1231-1266</t>
  </si>
  <si>
    <t>ΣΑΝΙΔΑ</t>
  </si>
  <si>
    <t>ΛΟΥΚΙΑ</t>
  </si>
  <si>
    <t>ΑΕ492434</t>
  </si>
  <si>
    <t>707,6</t>
  </si>
  <si>
    <t>1263-1265-1262-1266-1231-1232-1264-1229-1259-1230-1261-1260-1258</t>
  </si>
  <si>
    <t>ΣΤΕΡΓΙΟΥ</t>
  </si>
  <si>
    <t>ΕΛΠΙΔΑ</t>
  </si>
  <si>
    <t>ΑΖ293342</t>
  </si>
  <si>
    <t>1229-1231-1232-1259-1260-1262-1263-1264-1265-1266-1257</t>
  </si>
  <si>
    <t>ΑΡΓΥΡΗΣ</t>
  </si>
  <si>
    <t>ΑΒ402652</t>
  </si>
  <si>
    <t>1264-1265-1229-1259-1262-1263-1232-1231-1266</t>
  </si>
  <si>
    <t>ΑΕ722701</t>
  </si>
  <si>
    <t>706,5</t>
  </si>
  <si>
    <t>1265-1262-1260-1203-1264-1267-1263-1232-1230-1231-1266-1261-1229-1259-1258</t>
  </si>
  <si>
    <t xml:space="preserve">ΒΑΣΙΛΑΚΗΣ </t>
  </si>
  <si>
    <t>ΑΗ455758</t>
  </si>
  <si>
    <t>ΠΕΤΡΕΝΤΣΗ</t>
  </si>
  <si>
    <t>ΓΙΑΝΝΟΥΛΑ</t>
  </si>
  <si>
    <t>ΑΕ473570</t>
  </si>
  <si>
    <t>1231-1258-1266</t>
  </si>
  <si>
    <t>ΤΕΡΝΕΝΟΠΟΥΛΟΣ</t>
  </si>
  <si>
    <t>Ρ875827</t>
  </si>
  <si>
    <t>1260-1259-1264-1262-1263-1265-1266-1231-1230</t>
  </si>
  <si>
    <t>ΙΓΓΛΕΖΟΣ</t>
  </si>
  <si>
    <t>ΑΙ977067</t>
  </si>
  <si>
    <t>Φ474740</t>
  </si>
  <si>
    <t>1259-1231-1266-1232</t>
  </si>
  <si>
    <t>ΣΟΥΚΟΥΛΗΣ</t>
  </si>
  <si>
    <t>ΑΚ360923</t>
  </si>
  <si>
    <t>1232-1231-1266-1259-1274-1258</t>
  </si>
  <si>
    <t>ΚΑΡΠΑΘΙΟΥ</t>
  </si>
  <si>
    <t>ΑΑ486642</t>
  </si>
  <si>
    <t>652,3</t>
  </si>
  <si>
    <t>702,3</t>
  </si>
  <si>
    <t>1229-1231-1232-1259-1261-1262-1263-1264-1265</t>
  </si>
  <si>
    <t>ΚΥΡΙΑΚΗ</t>
  </si>
  <si>
    <t>ΑΜ421672</t>
  </si>
  <si>
    <t>702,1</t>
  </si>
  <si>
    <t>1229-1262-1263-1231-1264-1266-1265-1259</t>
  </si>
  <si>
    <t>ΣΥΜΙΑΝΑΚΗΣ</t>
  </si>
  <si>
    <t>ΠΑΝΤΕΛΕΗΜΩΝ</t>
  </si>
  <si>
    <t>ΑΑ367837</t>
  </si>
  <si>
    <t>ΠΙΤΣΙΔΗΜΟΣ</t>
  </si>
  <si>
    <t>ΠΡΟΚΟΠΙΟΣ</t>
  </si>
  <si>
    <t>Π861928</t>
  </si>
  <si>
    <t>1232-1259-1231-1266-1265</t>
  </si>
  <si>
    <t>ΓΙΑΝΝΟΠΟΥΛΟΣ</t>
  </si>
  <si>
    <t>ΑΗ716729</t>
  </si>
  <si>
    <t>1230-1231-1262-1266-1229</t>
  </si>
  <si>
    <t>ΖΟΥΚΑΣ</t>
  </si>
  <si>
    <t>Ρ349927</t>
  </si>
  <si>
    <t>1264-1265-1262-1231</t>
  </si>
  <si>
    <t>ΜΗΤΤΑ</t>
  </si>
  <si>
    <t>ΑΚ289561</t>
  </si>
  <si>
    <t>1229-1230-1263-1231-1232-1258-1259-1260-1262-1264-1265-1266-1274-1273</t>
  </si>
  <si>
    <t>ΜΗΤΤΑΣ</t>
  </si>
  <si>
    <t>ΑΗ851100</t>
  </si>
  <si>
    <t>1274-1259-1232-1231-1266</t>
  </si>
  <si>
    <t>ΤΣΟΛΚΑ</t>
  </si>
  <si>
    <t>ΑΙ227895</t>
  </si>
  <si>
    <t>699,9</t>
  </si>
  <si>
    <t>ΒΑΝΤΣΙΩΤΗΣ</t>
  </si>
  <si>
    <t>Χ892380</t>
  </si>
  <si>
    <t>697,7</t>
  </si>
  <si>
    <t>1259-1262-1263-1264-1265-1229-1266-1231-1230</t>
  </si>
  <si>
    <t>ΤΖΟΥΜΕΡΚΙΩΤΗΣ</t>
  </si>
  <si>
    <t>ΑΜ795077</t>
  </si>
  <si>
    <t>1259-1260-1262-1263-1264-1265-1258-1229-1230-1231-1232</t>
  </si>
  <si>
    <t>ΚΑΡΑΜΠΑΛΙΟΣ</t>
  </si>
  <si>
    <t>ΑΜ815492</t>
  </si>
  <si>
    <t>696,6</t>
  </si>
  <si>
    <t>1257-1273-1274-1272-1267-1262-1263-1264-1229-1266-1265-1230-1231-1259-1232-1258-1261-1260</t>
  </si>
  <si>
    <t>ΠΑΝΑΓΟΥΛΗΣ</t>
  </si>
  <si>
    <t>Τ399389</t>
  </si>
  <si>
    <t>1259-1232-1267-1258-1231-1266-1260-1262-1264-1263-1265-1229-1230</t>
  </si>
  <si>
    <t>ΒΕΛΙΣΣΑΡΟΠΟΥΛΟΥ</t>
  </si>
  <si>
    <t>Χ329852</t>
  </si>
  <si>
    <t>695,5</t>
  </si>
  <si>
    <t>1266-1230-1231-1262-1265-1264-1263-1229-1259-1261</t>
  </si>
  <si>
    <t>ANASTASOPOULOU</t>
  </si>
  <si>
    <t>MARIA</t>
  </si>
  <si>
    <t>SPYRIDON</t>
  </si>
  <si>
    <t>ΑΚ751940</t>
  </si>
  <si>
    <t>1232-1265-1262-1264-1260-1263-1259-1258-1229-1266-1261-1231-1272-1274-1273-1267-1257-1230</t>
  </si>
  <si>
    <t>ΤΣΙΚΑΛΑΚΙΣ</t>
  </si>
  <si>
    <t>ΝΙΚΟΛΑΟΣ-ΔΗΜΗΤΡΙΟΣ</t>
  </si>
  <si>
    <t>Φ253616</t>
  </si>
  <si>
    <t>ΑΡΒΑΝΙΤΗΣ</t>
  </si>
  <si>
    <t>ΑΜ840615</t>
  </si>
  <si>
    <t>ΣΑΧΛΙΚΙΔΗΣ</t>
  </si>
  <si>
    <t>ΑΚ328842</t>
  </si>
  <si>
    <t>694,4</t>
  </si>
  <si>
    <t>1262-1229-1263-1231-1259-1264-1232-1266-1265</t>
  </si>
  <si>
    <t>ΧΟΡΟΜΙΔΟΥ</t>
  </si>
  <si>
    <t>ΩΡΑΙΟΖΙΛΗ</t>
  </si>
  <si>
    <t>Τ370070</t>
  </si>
  <si>
    <t>1258-1229-1230-1231-1259-1264-1260-1262-1263-1265-1267</t>
  </si>
  <si>
    <t>ΤΣΙΑΚΙΡΗΣ</t>
  </si>
  <si>
    <t>X816685</t>
  </si>
  <si>
    <t>1259-1232-1231</t>
  </si>
  <si>
    <t>Θεοδωρη</t>
  </si>
  <si>
    <t>Χριστινα</t>
  </si>
  <si>
    <t>Ιωάννης</t>
  </si>
  <si>
    <t>ΑΜ348262</t>
  </si>
  <si>
    <t>663,3</t>
  </si>
  <si>
    <t>693,3</t>
  </si>
  <si>
    <t>1229-1232-1258-1259-1264-1260-1265-1262-1263-1266-1231</t>
  </si>
  <si>
    <t>ΓΡΑΣΑΚΗ</t>
  </si>
  <si>
    <t>ΑΙ949524</t>
  </si>
  <si>
    <t>1231-1266-1261-1230-1262-1260-1229-1259-1258-1263-1264-1265-1232</t>
  </si>
  <si>
    <t>ΚΑΛΤΣΑΣ</t>
  </si>
  <si>
    <t>Χ482385</t>
  </si>
  <si>
    <t>1266-1231-1232-1259-1258</t>
  </si>
  <si>
    <t>ΜΟΝΙΟΣ</t>
  </si>
  <si>
    <t>Χ999512</t>
  </si>
  <si>
    <t>1262-1265-1264-1260-1263-1266-1231-1232-1230-1229-1259-1258</t>
  </si>
  <si>
    <t>ΚΟΚΟΤΣΑΚΗ</t>
  </si>
  <si>
    <t>ΑΖ127807</t>
  </si>
  <si>
    <t>1231-1266-1232-1259</t>
  </si>
  <si>
    <t>ΓΕΩΡΟΓΛΙΔΟΥ</t>
  </si>
  <si>
    <t>ΑΒ880444</t>
  </si>
  <si>
    <t>1266-1231-1232-1259-1267</t>
  </si>
  <si>
    <t>ΜΠΟΜΠΟΛΑΚΗΣ</t>
  </si>
  <si>
    <t>ΦΩΤΗΣ</t>
  </si>
  <si>
    <t>ΑΕ472326</t>
  </si>
  <si>
    <t>ΣΕΡΕΤΙΔΗΣ</t>
  </si>
  <si>
    <t>Σ954006</t>
  </si>
  <si>
    <t>1263-1231-1266-1229-1262-1264-1265-1259-1232</t>
  </si>
  <si>
    <t>ΤΖΗΚΟΥΛΑΣ</t>
  </si>
  <si>
    <t>ΑΗ761759</t>
  </si>
  <si>
    <t>1260-1262-1263-1264-1259-1232-1229-1230-1231-1265-1266</t>
  </si>
  <si>
    <t>ΑΑ419581</t>
  </si>
  <si>
    <t>ΑΗ992060</t>
  </si>
  <si>
    <t>1231-1232-1266</t>
  </si>
  <si>
    <t>ΔΟΥΜΑ</t>
  </si>
  <si>
    <t>ΣΤΕΦΑΝΙΑ</t>
  </si>
  <si>
    <t>Χ410344</t>
  </si>
  <si>
    <t>688,9</t>
  </si>
  <si>
    <t>1203-1230-1231-1232-1258-1259-1229-1260-1262-1263-1264-1265-1267</t>
  </si>
  <si>
    <t>Τ991308</t>
  </si>
  <si>
    <t>1265-1264-1262-1263-1232-1229-1259-1231-1260</t>
  </si>
  <si>
    <t>ΜΟΣΚΑΛΕΒ</t>
  </si>
  <si>
    <t>ΑΙ253383</t>
  </si>
  <si>
    <t>ΠΑΠΑΚΙΤΣΟΣ</t>
  </si>
  <si>
    <t>ΑΕ283532</t>
  </si>
  <si>
    <t>686,7</t>
  </si>
  <si>
    <t>1229-1231-1259-1262-1263-1264-1265-1267</t>
  </si>
  <si>
    <t>ΚΑΡΑΓΕΩΡΓΙΟΥ</t>
  </si>
  <si>
    <t>Σ881778</t>
  </si>
  <si>
    <t>1229-1231-1266-1262-1263-1264-1232-1259-1265</t>
  </si>
  <si>
    <t>ΔΗΜΑΚΗ</t>
  </si>
  <si>
    <t>Χ793428</t>
  </si>
  <si>
    <t>1231-1229-1232-1257-1259-1260-1262-1263-1264-1265-1266-1273-1258-1261-1230-1272-1274-1203</t>
  </si>
  <si>
    <t>ΔΟΜΑΚΙΝΗ</t>
  </si>
  <si>
    <t>ΑΚ858456</t>
  </si>
  <si>
    <t>1231-1266-1230</t>
  </si>
  <si>
    <t>ΠΑΠΑΧΡΗΣΤΟΣ</t>
  </si>
  <si>
    <t>ΑΜ782743</t>
  </si>
  <si>
    <t>624,8</t>
  </si>
  <si>
    <t>684,8</t>
  </si>
  <si>
    <t>1266-1230-1231-1229-1232-1260-1259-1262-1263-1264-1265-1258</t>
  </si>
  <si>
    <t>ΓΕΩΡΓΑΚΟΠΟΥΛΟΣ</t>
  </si>
  <si>
    <t>ΜΑΡΙΟΣ</t>
  </si>
  <si>
    <t>ΑΗ723121</t>
  </si>
  <si>
    <t>684,5</t>
  </si>
  <si>
    <t>1265-1262-1260-1231-1230-1266-1229-1264-1232-1263-1259</t>
  </si>
  <si>
    <t>ΡΟΓΔΑΚΗΣ</t>
  </si>
  <si>
    <t>Τ323876</t>
  </si>
  <si>
    <t>1266-1231-1232-1267</t>
  </si>
  <si>
    <t>ΛΩΛΑΚΟΣ</t>
  </si>
  <si>
    <t>Ρ968255</t>
  </si>
  <si>
    <t>1258-1232-1266-1231-1259</t>
  </si>
  <si>
    <t>ΜΟΥΣΤΑΚΑΣ</t>
  </si>
  <si>
    <t>Τ985643</t>
  </si>
  <si>
    <t>Χ274404</t>
  </si>
  <si>
    <t>1266-1258-1259-1260-1261-1262-1263-1264-1265-1229-1230-1231-1232</t>
  </si>
  <si>
    <t>ΚΥΡΙΑΖΗ</t>
  </si>
  <si>
    <t>ΑΙ215130</t>
  </si>
  <si>
    <t>ΓΚΑΡΑΒΕΛΑ</t>
  </si>
  <si>
    <t>ΑΙ353083</t>
  </si>
  <si>
    <t>ΓΙΑΝΝΑΔΟΥ</t>
  </si>
  <si>
    <t>ΚΩΝ</t>
  </si>
  <si>
    <t>ΑΜ856435</t>
  </si>
  <si>
    <t>1259-1258-1231</t>
  </si>
  <si>
    <t>ΚΑΝΤΕΡΕΣ</t>
  </si>
  <si>
    <t>Μ524533</t>
  </si>
  <si>
    <t>1232-1260-1262-1263-1265-1231-1230-1264-1266-1259</t>
  </si>
  <si>
    <t>ΠΑΝΤΑΖΟΠΟΥΛΟΣ</t>
  </si>
  <si>
    <t>ΘΕΜΙΣΤΟΚΛΗΣ</t>
  </si>
  <si>
    <t>ΑΝ764254</t>
  </si>
  <si>
    <t>1229-1230-1231-1232-1259-1260-1262-1263-1265-1266</t>
  </si>
  <si>
    <t>ΔΟΥΚΑ</t>
  </si>
  <si>
    <t>ΑΛΕΞΙΑ</t>
  </si>
  <si>
    <t>ΑΒ862128</t>
  </si>
  <si>
    <t>1259-1258-1260-1264-1263-1265-1266-1230-1231-1232-1262-1261</t>
  </si>
  <si>
    <t>ΠΑΠΑΜΙΚΡΟΥΛΗ</t>
  </si>
  <si>
    <t>ΑΗ958457</t>
  </si>
  <si>
    <t>ΑΒ776638</t>
  </si>
  <si>
    <t>647,9</t>
  </si>
  <si>
    <t>677,9</t>
  </si>
  <si>
    <t>1232-1260-1262-1264-1265-1263-1259-1266-1258-1230-1231-1229-1267-1272-1273-1274-1257-1227</t>
  </si>
  <si>
    <t>ΓΑΛΑΝΟΥ</t>
  </si>
  <si>
    <t>ΛΑΜΠΡΙΝΗ</t>
  </si>
  <si>
    <t>Τ872625</t>
  </si>
  <si>
    <t>ΜΠΑΝΤΖΟΣ</t>
  </si>
  <si>
    <t>ΑΖ437280</t>
  </si>
  <si>
    <t>1261-1230-1231-1266-1260-1262-1264-1265-1229-1259-1263-1232-1258</t>
  </si>
  <si>
    <t>ΠΡΟΚΟΠΙΟΥ</t>
  </si>
  <si>
    <t>ΑΑ438408</t>
  </si>
  <si>
    <t>645,7</t>
  </si>
  <si>
    <t>675,7</t>
  </si>
  <si>
    <t>1262-1264-1263-1265-1259-1232-1231-1266-1229</t>
  </si>
  <si>
    <t>ΔΡΟΥΓΚΑ</t>
  </si>
  <si>
    <t>ΑΜ783461</t>
  </si>
  <si>
    <t>ΖΑΦΕΙΡΙΔΗΣ</t>
  </si>
  <si>
    <t>ΟΡΕΣΤΗΣ ΕΥΣΤΑΘΙΟΣ</t>
  </si>
  <si>
    <t>ΑΕ143239</t>
  </si>
  <si>
    <t>1262-1263-1264-1265-1266-1259-1229-1231-1232</t>
  </si>
  <si>
    <t>ΑΙ438158</t>
  </si>
  <si>
    <t>644,6</t>
  </si>
  <si>
    <t>674,6</t>
  </si>
  <si>
    <t>ΡΙΖΟΥ</t>
  </si>
  <si>
    <t>ΣΤΕΡΓΙΑΝΗ</t>
  </si>
  <si>
    <t>ΑΖ350891</t>
  </si>
  <si>
    <t>1263-1266-1229-1259-1262-1264-1265-1232-1231</t>
  </si>
  <si>
    <t>ΠΑΤΕΑΣ</t>
  </si>
  <si>
    <t>ΣΩΤΗΡΗΣ</t>
  </si>
  <si>
    <t>Χ842697</t>
  </si>
  <si>
    <t>1231-1232-1259-1262-1263-1264-1265-1266-1230</t>
  </si>
  <si>
    <t>ΠΑΙΖΑΚΗ</t>
  </si>
  <si>
    <t>ΑΚ739420</t>
  </si>
  <si>
    <t>642,4</t>
  </si>
  <si>
    <t>672,4</t>
  </si>
  <si>
    <t>ΣΙΣΚΟΣ</t>
  </si>
  <si>
    <t>ΑΖ293829</t>
  </si>
  <si>
    <t>ΑΛΕΞΑΝΔΡΙΔΗΣ</t>
  </si>
  <si>
    <t>Χ987963</t>
  </si>
  <si>
    <t>1231-1267-1259-1266-1232-1264-1263-1262-1265-1261-1230-1258-1260-1229</t>
  </si>
  <si>
    <t>ΤΣΙΑΚΑΣ</t>
  </si>
  <si>
    <t>ΑΖ769749</t>
  </si>
  <si>
    <t>1264-1262-1265-1263-1232-1259-1266-1231-1229-1267</t>
  </si>
  <si>
    <t>ΚΟΝΤΟΥΛΗΣ</t>
  </si>
  <si>
    <t>Βασιλειος</t>
  </si>
  <si>
    <t>ΑΒ392006</t>
  </si>
  <si>
    <t>566,5</t>
  </si>
  <si>
    <t>666,5</t>
  </si>
  <si>
    <t>1232-1230-1231</t>
  </si>
  <si>
    <t xml:space="preserve">ΑΡΧΟΝΤΑΚΗΣ </t>
  </si>
  <si>
    <t>ΑΚ604623</t>
  </si>
  <si>
    <t>1231-1266-1259-1232-1267</t>
  </si>
  <si>
    <t>ΘΕΟΧΑΡΗΣ</t>
  </si>
  <si>
    <t>ΑΙ340603</t>
  </si>
  <si>
    <t>ΑΝΔΡΙΑΝΟΠΟΥΛΟΣ</t>
  </si>
  <si>
    <t>Φ438165</t>
  </si>
  <si>
    <t>ΑΘΑΝΑΣΟΠΟΥΛΟΣ</t>
  </si>
  <si>
    <t>Φ204430</t>
  </si>
  <si>
    <t>661,1</t>
  </si>
  <si>
    <t>ΜΑΥΡΕΔΑΚΗΣ</t>
  </si>
  <si>
    <t>Χ997561</t>
  </si>
  <si>
    <t>1231-1266-1259-1258-1230-1260</t>
  </si>
  <si>
    <t>ΒΗΧΑΣ</t>
  </si>
  <si>
    <t>ΑΒ812031</t>
  </si>
  <si>
    <t>1232-1260-1262-1264-1230-1231</t>
  </si>
  <si>
    <t>ΜΑΜΜΟΥ</t>
  </si>
  <si>
    <t>ΑΗ211801</t>
  </si>
  <si>
    <t>1232-1265-1264-1263-1231-1259-1266</t>
  </si>
  <si>
    <t>ΜΑΡΑΚΗ</t>
  </si>
  <si>
    <t>ΑΗ562554</t>
  </si>
  <si>
    <t>1229-1230-1231-1232-1258-1266-1265</t>
  </si>
  <si>
    <t>Σιδηροπούλου</t>
  </si>
  <si>
    <t>Άννα</t>
  </si>
  <si>
    <t>Δημήτριος</t>
  </si>
  <si>
    <t>ΑΙ872136</t>
  </si>
  <si>
    <t>ΤΣΑΚΙΡΑΚΗΣ</t>
  </si>
  <si>
    <t>ΑΜ289473</t>
  </si>
  <si>
    <t>1231-1232</t>
  </si>
  <si>
    <t>ΠΑΛΗΟΓΙΑΝΝΗ</t>
  </si>
  <si>
    <t>ΥΠΑΠΑΝΤΗ</t>
  </si>
  <si>
    <t>ΑΗ222536</t>
  </si>
  <si>
    <t>ΚΑΤΣΑΡΟΥ</t>
  </si>
  <si>
    <t>ΑΜ326405</t>
  </si>
  <si>
    <t>1231-1267-1259-1266</t>
  </si>
  <si>
    <t>ΤΣΑΙΚΟΥ</t>
  </si>
  <si>
    <t>Σ781709</t>
  </si>
  <si>
    <t>ΚΑΙΤΑΤΖΗ</t>
  </si>
  <si>
    <t>ΑΖ891533</t>
  </si>
  <si>
    <t>1259-1232-1231-1269</t>
  </si>
  <si>
    <t>ΚΟΚΚΙΝΑΚΗ</t>
  </si>
  <si>
    <t>Χ993582</t>
  </si>
  <si>
    <t>ΤΡΙΚΚΑ</t>
  </si>
  <si>
    <t>ΧΡΥΣΑΥΓΗ</t>
  </si>
  <si>
    <t>ΑΗ208719</t>
  </si>
  <si>
    <t>621,5</t>
  </si>
  <si>
    <t>651,5</t>
  </si>
  <si>
    <t>1231-1232-1259-1266-1267-1229-1262-1263-1264-1265</t>
  </si>
  <si>
    <t>ΣΚΟΠΕΛΙΤΗΣ</t>
  </si>
  <si>
    <t>Σ333970</t>
  </si>
  <si>
    <t>ΜΗΤΣΙΟΥ</t>
  </si>
  <si>
    <t>ΑΑ374478</t>
  </si>
  <si>
    <t>649,3</t>
  </si>
  <si>
    <t>ΓΕΩΡΓΙΚΟΠΟΥΛΟΣ</t>
  </si>
  <si>
    <t>ΑΕ988297</t>
  </si>
  <si>
    <t>1229-1230-1231-1232-1259-1260-1262-1263-1264-1265-1266-1272-1273-1274</t>
  </si>
  <si>
    <t>ΠΡΟΙΣΚΟΣ</t>
  </si>
  <si>
    <t>ΑΖ010505</t>
  </si>
  <si>
    <t>646,8</t>
  </si>
  <si>
    <t>1231-1259-1258-1230</t>
  </si>
  <si>
    <t>ΜΟΥΤΣΟΥΓΙΑΝΝΗΣ</t>
  </si>
  <si>
    <t>ΓΕΩΡΓ</t>
  </si>
  <si>
    <t>ΑΜ927612</t>
  </si>
  <si>
    <t>1261-1231-1229-1259-1262-1263-1264-1265-1266</t>
  </si>
  <si>
    <t>ΣΤΑΛΙΑΣ</t>
  </si>
  <si>
    <t>ΘΕΟΔΟΣΙΟΣ</t>
  </si>
  <si>
    <t>ΑΑ968307</t>
  </si>
  <si>
    <t>644,9</t>
  </si>
  <si>
    <t>1267-1229-1230-1231-1232-1258-1259-1260-1261-1262-1263-1264-1265-1266-1272-1273-1274-1257</t>
  </si>
  <si>
    <t>Μαρκοπουλου</t>
  </si>
  <si>
    <t>Ελενη</t>
  </si>
  <si>
    <t>Αντώνιος</t>
  </si>
  <si>
    <t>ΑΖ719194</t>
  </si>
  <si>
    <t>1232-1231</t>
  </si>
  <si>
    <t>ΒΑΦΟΠΟΥΛΟΥ</t>
  </si>
  <si>
    <t>ΣΤΕΛΛΙΟΣ</t>
  </si>
  <si>
    <t>Χ494551</t>
  </si>
  <si>
    <t>ΒΑΤΣΙΘΙΑΝΟΣ</t>
  </si>
  <si>
    <t>ΑΙ941226</t>
  </si>
  <si>
    <t>ΚΙΟΥΡΤΙΔΟΥ</t>
  </si>
  <si>
    <t>ΕΥΔΟΚΙΑ</t>
  </si>
  <si>
    <t>ΑΝ387696</t>
  </si>
  <si>
    <t>1266-1231-1259-1258-1232-1230-1263-1262-1264-1265</t>
  </si>
  <si>
    <t>ΙΩΣΗΦΙΔΟΥ</t>
  </si>
  <si>
    <t>ΑΗ361850</t>
  </si>
  <si>
    <t>636,9</t>
  </si>
  <si>
    <t>1258-1259-1231-1263-1229-1265-1264-1262-1230-1260</t>
  </si>
  <si>
    <t>ΚΑΛΟΓΗΡΟΥ</t>
  </si>
  <si>
    <t>ΑΕ730454</t>
  </si>
  <si>
    <t>632,5</t>
  </si>
  <si>
    <t>ΡΕΓΚΛΗ</t>
  </si>
  <si>
    <t>ΜΑΡΘΑ</t>
  </si>
  <si>
    <t>ΑΙ221526</t>
  </si>
  <si>
    <t>631,4</t>
  </si>
  <si>
    <t>ΧΑΤΖΗΜΙΧΑΗΛ</t>
  </si>
  <si>
    <t>ΑΜ587745</t>
  </si>
  <si>
    <t>628,1</t>
  </si>
  <si>
    <t>ΔΟΛΓΗΡΑΣ</t>
  </si>
  <si>
    <t>ΑΖ586384</t>
  </si>
  <si>
    <t>625,9</t>
  </si>
  <si>
    <t>1259-1267-1232-1231-1266</t>
  </si>
  <si>
    <t>ΓΕΝΝΑΡΑΚΗΣ</t>
  </si>
  <si>
    <t>ΑΙ521093</t>
  </si>
  <si>
    <t>ΛΑΜΠΡΙΝΟΣ</t>
  </si>
  <si>
    <t>ΑΗ879002</t>
  </si>
  <si>
    <t>1229-1273-1230-1263-1258-1231-1232-1262-1264-1265-1266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</si>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</sst>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8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5975</v>
      </c>
      <c r="C8" t="s">
        <v>13</v>
      </c>
      <c r="D8" t="s">
        <v>14</v>
      </c>
      <c r="E8" t="s">
        <v>15</v>
      </c>
      <c r="F8" t="s">
        <v>16</v>
      </c>
      <c r="G8" t="str">
        <f>"201410006838"</f>
        <v>201410006838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30</v>
      </c>
      <c r="N8">
        <v>30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22</v>
      </c>
      <c r="AA8">
        <v>374</v>
      </c>
      <c r="AB8" t="s">
        <v>18</v>
      </c>
    </row>
    <row r="9" spans="1:28" x14ac:dyDescent="0.25">
      <c r="H9" t="s">
        <v>19</v>
      </c>
    </row>
    <row r="10" spans="1:28" x14ac:dyDescent="0.25">
      <c r="A10">
        <v>2</v>
      </c>
      <c r="B10">
        <v>5054</v>
      </c>
      <c r="C10" t="s">
        <v>20</v>
      </c>
      <c r="D10" t="s">
        <v>21</v>
      </c>
      <c r="E10" t="s">
        <v>22</v>
      </c>
      <c r="F10" t="s">
        <v>23</v>
      </c>
      <c r="G10" t="str">
        <f>"00027798"</f>
        <v>00027798</v>
      </c>
      <c r="H10" t="s">
        <v>24</v>
      </c>
      <c r="I10">
        <v>150</v>
      </c>
      <c r="J10">
        <v>0</v>
      </c>
      <c r="K10">
        <v>0</v>
      </c>
      <c r="L10">
        <v>0</v>
      </c>
      <c r="M10">
        <v>0</v>
      </c>
      <c r="N10">
        <v>70</v>
      </c>
      <c r="O10">
        <v>30</v>
      </c>
      <c r="P10">
        <v>50</v>
      </c>
      <c r="Q10">
        <v>0</v>
      </c>
      <c r="R10">
        <v>70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24</v>
      </c>
      <c r="AA10">
        <v>408</v>
      </c>
      <c r="AB10" t="s">
        <v>25</v>
      </c>
    </row>
    <row r="11" spans="1:28" x14ac:dyDescent="0.25">
      <c r="H11" t="s">
        <v>26</v>
      </c>
    </row>
    <row r="12" spans="1:28" x14ac:dyDescent="0.25">
      <c r="A12">
        <v>3</v>
      </c>
      <c r="B12">
        <v>3756</v>
      </c>
      <c r="C12" t="s">
        <v>27</v>
      </c>
      <c r="D12" t="s">
        <v>28</v>
      </c>
      <c r="E12" t="s">
        <v>29</v>
      </c>
      <c r="F12" t="s">
        <v>30</v>
      </c>
      <c r="G12" t="str">
        <f>"00025212"</f>
        <v>00025212</v>
      </c>
      <c r="H12" t="s">
        <v>31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24</v>
      </c>
      <c r="AA12">
        <v>408</v>
      </c>
      <c r="AB12" t="s">
        <v>32</v>
      </c>
    </row>
    <row r="13" spans="1:28" x14ac:dyDescent="0.25">
      <c r="H13" t="s">
        <v>33</v>
      </c>
    </row>
    <row r="14" spans="1:28" x14ac:dyDescent="0.25">
      <c r="A14">
        <v>4</v>
      </c>
      <c r="B14">
        <v>2882</v>
      </c>
      <c r="C14" t="s">
        <v>34</v>
      </c>
      <c r="D14" t="s">
        <v>35</v>
      </c>
      <c r="E14" t="s">
        <v>36</v>
      </c>
      <c r="F14" t="s">
        <v>37</v>
      </c>
      <c r="G14" t="str">
        <f>"200712002192"</f>
        <v>200712002192</v>
      </c>
      <c r="H14">
        <v>682</v>
      </c>
      <c r="I14">
        <v>0</v>
      </c>
      <c r="J14">
        <v>0</v>
      </c>
      <c r="K14">
        <v>0</v>
      </c>
      <c r="L14">
        <v>260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24</v>
      </c>
      <c r="AA14">
        <v>408</v>
      </c>
      <c r="AB14">
        <v>1380</v>
      </c>
    </row>
    <row r="15" spans="1:28" x14ac:dyDescent="0.25">
      <c r="H15" t="s">
        <v>38</v>
      </c>
    </row>
    <row r="16" spans="1:28" x14ac:dyDescent="0.25">
      <c r="A16">
        <v>5</v>
      </c>
      <c r="B16">
        <v>1089</v>
      </c>
      <c r="C16" t="s">
        <v>39</v>
      </c>
      <c r="D16" t="s">
        <v>40</v>
      </c>
      <c r="E16" t="s">
        <v>41</v>
      </c>
      <c r="F16" t="s">
        <v>42</v>
      </c>
      <c r="G16" t="str">
        <f>"201204000098"</f>
        <v>201204000098</v>
      </c>
      <c r="H16" t="s">
        <v>43</v>
      </c>
      <c r="I16">
        <v>150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5</v>
      </c>
      <c r="AA16">
        <v>85</v>
      </c>
      <c r="AB16" t="s">
        <v>44</v>
      </c>
    </row>
    <row r="17" spans="1:28" x14ac:dyDescent="0.25">
      <c r="H17" t="s">
        <v>45</v>
      </c>
    </row>
    <row r="18" spans="1:28" x14ac:dyDescent="0.25">
      <c r="A18">
        <v>6</v>
      </c>
      <c r="B18">
        <v>636</v>
      </c>
      <c r="C18" t="s">
        <v>46</v>
      </c>
      <c r="D18" t="s">
        <v>47</v>
      </c>
      <c r="E18" t="s">
        <v>48</v>
      </c>
      <c r="F18" t="s">
        <v>49</v>
      </c>
      <c r="G18" t="str">
        <f>"201601000324"</f>
        <v>201601000324</v>
      </c>
      <c r="H18">
        <v>704</v>
      </c>
      <c r="I18">
        <v>150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50</v>
      </c>
      <c r="R18">
        <v>0</v>
      </c>
      <c r="S18">
        <v>0</v>
      </c>
      <c r="T18">
        <v>0</v>
      </c>
      <c r="U18">
        <v>0</v>
      </c>
      <c r="V18">
        <v>0</v>
      </c>
      <c r="X18">
        <v>3</v>
      </c>
      <c r="Y18">
        <v>0</v>
      </c>
      <c r="Z18">
        <v>24</v>
      </c>
      <c r="AA18">
        <v>408</v>
      </c>
      <c r="AB18">
        <v>1342</v>
      </c>
    </row>
    <row r="19" spans="1:28" x14ac:dyDescent="0.25">
      <c r="H19" t="s">
        <v>50</v>
      </c>
    </row>
    <row r="20" spans="1:28" x14ac:dyDescent="0.25">
      <c r="A20">
        <v>7</v>
      </c>
      <c r="B20">
        <v>2000</v>
      </c>
      <c r="C20" t="s">
        <v>51</v>
      </c>
      <c r="D20" t="s">
        <v>52</v>
      </c>
      <c r="E20" t="s">
        <v>53</v>
      </c>
      <c r="F20" t="s">
        <v>54</v>
      </c>
      <c r="G20" t="str">
        <f>"201511017783"</f>
        <v>201511017783</v>
      </c>
      <c r="H20" t="s">
        <v>55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0</v>
      </c>
      <c r="AA20">
        <v>0</v>
      </c>
      <c r="AB20" t="s">
        <v>56</v>
      </c>
    </row>
    <row r="21" spans="1:28" x14ac:dyDescent="0.25">
      <c r="H21" t="s">
        <v>57</v>
      </c>
    </row>
    <row r="22" spans="1:28" x14ac:dyDescent="0.25">
      <c r="A22">
        <v>8</v>
      </c>
      <c r="B22">
        <v>2259</v>
      </c>
      <c r="C22" t="s">
        <v>58</v>
      </c>
      <c r="D22" t="s">
        <v>59</v>
      </c>
      <c r="E22" t="s">
        <v>60</v>
      </c>
      <c r="F22" t="s">
        <v>61</v>
      </c>
      <c r="G22" t="str">
        <f>"201412004024"</f>
        <v>201412004024</v>
      </c>
      <c r="H22" t="s">
        <v>62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0</v>
      </c>
      <c r="AA22">
        <v>0</v>
      </c>
      <c r="AB22" t="s">
        <v>63</v>
      </c>
    </row>
    <row r="23" spans="1:28" x14ac:dyDescent="0.25">
      <c r="H23" t="s">
        <v>64</v>
      </c>
    </row>
    <row r="24" spans="1:28" x14ac:dyDescent="0.25">
      <c r="A24">
        <v>9</v>
      </c>
      <c r="B24">
        <v>1151</v>
      </c>
      <c r="C24" t="s">
        <v>65</v>
      </c>
      <c r="D24" t="s">
        <v>66</v>
      </c>
      <c r="E24" t="s">
        <v>67</v>
      </c>
      <c r="F24" t="s">
        <v>68</v>
      </c>
      <c r="G24" t="str">
        <f>"00012488"</f>
        <v>00012488</v>
      </c>
      <c r="H24" t="s">
        <v>69</v>
      </c>
      <c r="I24">
        <v>150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1</v>
      </c>
      <c r="Y24">
        <v>0</v>
      </c>
      <c r="Z24">
        <v>0</v>
      </c>
      <c r="AA24">
        <v>0</v>
      </c>
      <c r="AB24" t="s">
        <v>70</v>
      </c>
    </row>
    <row r="25" spans="1:28" x14ac:dyDescent="0.25">
      <c r="H25" t="s">
        <v>71</v>
      </c>
    </row>
    <row r="26" spans="1:28" x14ac:dyDescent="0.25">
      <c r="A26">
        <v>10</v>
      </c>
      <c r="B26">
        <v>4958</v>
      </c>
      <c r="C26" t="s">
        <v>72</v>
      </c>
      <c r="D26" t="s">
        <v>53</v>
      </c>
      <c r="E26" t="s">
        <v>73</v>
      </c>
      <c r="F26" t="s">
        <v>74</v>
      </c>
      <c r="G26" t="str">
        <f>"00026067"</f>
        <v>00026067</v>
      </c>
      <c r="H26" t="s">
        <v>75</v>
      </c>
      <c r="I26">
        <v>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24</v>
      </c>
      <c r="AA26">
        <v>408</v>
      </c>
      <c r="AB26" t="s">
        <v>76</v>
      </c>
    </row>
    <row r="27" spans="1:28" x14ac:dyDescent="0.25">
      <c r="H27" t="s">
        <v>77</v>
      </c>
    </row>
    <row r="28" spans="1:28" x14ac:dyDescent="0.25">
      <c r="A28">
        <v>11</v>
      </c>
      <c r="B28">
        <v>4235</v>
      </c>
      <c r="C28" t="s">
        <v>78</v>
      </c>
      <c r="D28" t="s">
        <v>79</v>
      </c>
      <c r="E28" t="s">
        <v>80</v>
      </c>
      <c r="F28" t="s">
        <v>81</v>
      </c>
      <c r="G28" t="str">
        <f>"00016134"</f>
        <v>00016134</v>
      </c>
      <c r="H28" t="s">
        <v>82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13</v>
      </c>
      <c r="AA28">
        <v>221</v>
      </c>
      <c r="AB28" t="s">
        <v>83</v>
      </c>
    </row>
    <row r="29" spans="1:28" x14ac:dyDescent="0.25">
      <c r="H29" t="s">
        <v>84</v>
      </c>
    </row>
    <row r="30" spans="1:28" x14ac:dyDescent="0.25">
      <c r="A30">
        <v>12</v>
      </c>
      <c r="B30">
        <v>1035</v>
      </c>
      <c r="C30" t="s">
        <v>85</v>
      </c>
      <c r="D30" t="s">
        <v>86</v>
      </c>
      <c r="E30" t="s">
        <v>87</v>
      </c>
      <c r="F30" t="s">
        <v>88</v>
      </c>
      <c r="G30" t="str">
        <f>"00019677"</f>
        <v>00019677</v>
      </c>
      <c r="H30" t="s">
        <v>89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30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19</v>
      </c>
      <c r="AA30">
        <v>323</v>
      </c>
      <c r="AB30" t="s">
        <v>83</v>
      </c>
    </row>
    <row r="31" spans="1:28" x14ac:dyDescent="0.25">
      <c r="H31" t="s">
        <v>90</v>
      </c>
    </row>
    <row r="32" spans="1:28" x14ac:dyDescent="0.25">
      <c r="A32">
        <v>13</v>
      </c>
      <c r="B32">
        <v>64</v>
      </c>
      <c r="C32" t="s">
        <v>91</v>
      </c>
      <c r="D32" t="s">
        <v>92</v>
      </c>
      <c r="E32" t="s">
        <v>93</v>
      </c>
      <c r="F32" t="s">
        <v>94</v>
      </c>
      <c r="G32" t="str">
        <f>"00275807"</f>
        <v>00275807</v>
      </c>
      <c r="H32">
        <v>946</v>
      </c>
      <c r="I32">
        <v>150</v>
      </c>
      <c r="J32">
        <v>0</v>
      </c>
      <c r="K32">
        <v>0</v>
      </c>
      <c r="L32">
        <v>0</v>
      </c>
      <c r="M32">
        <v>100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0</v>
      </c>
      <c r="AA32">
        <v>0</v>
      </c>
      <c r="AB32">
        <v>1266</v>
      </c>
    </row>
    <row r="33" spans="1:28" x14ac:dyDescent="0.25">
      <c r="H33" t="s">
        <v>95</v>
      </c>
    </row>
    <row r="34" spans="1:28" x14ac:dyDescent="0.25">
      <c r="A34">
        <v>14</v>
      </c>
      <c r="B34">
        <v>5259</v>
      </c>
      <c r="C34" t="s">
        <v>96</v>
      </c>
      <c r="D34" t="s">
        <v>97</v>
      </c>
      <c r="E34" t="s">
        <v>22</v>
      </c>
      <c r="F34" t="s">
        <v>98</v>
      </c>
      <c r="G34" t="str">
        <f>"200802007333"</f>
        <v>200802007333</v>
      </c>
      <c r="H34" t="s">
        <v>99</v>
      </c>
      <c r="I34">
        <v>150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30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0</v>
      </c>
      <c r="AA34">
        <v>0</v>
      </c>
      <c r="AB34" t="s">
        <v>100</v>
      </c>
    </row>
    <row r="35" spans="1:28" x14ac:dyDescent="0.25">
      <c r="H35" t="s">
        <v>101</v>
      </c>
    </row>
    <row r="36" spans="1:28" x14ac:dyDescent="0.25">
      <c r="A36">
        <v>15</v>
      </c>
      <c r="B36">
        <v>1981</v>
      </c>
      <c r="C36" t="s">
        <v>102</v>
      </c>
      <c r="D36" t="s">
        <v>66</v>
      </c>
      <c r="E36" t="s">
        <v>103</v>
      </c>
      <c r="F36" t="s">
        <v>104</v>
      </c>
      <c r="G36" t="str">
        <f>"00321280"</f>
        <v>00321280</v>
      </c>
      <c r="H36" t="s">
        <v>105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24</v>
      </c>
      <c r="AA36">
        <v>408</v>
      </c>
      <c r="AB36" t="s">
        <v>106</v>
      </c>
    </row>
    <row r="37" spans="1:28" x14ac:dyDescent="0.25">
      <c r="H37" t="s">
        <v>107</v>
      </c>
    </row>
    <row r="38" spans="1:28" x14ac:dyDescent="0.25">
      <c r="A38">
        <v>16</v>
      </c>
      <c r="B38">
        <v>1843</v>
      </c>
      <c r="C38" t="s">
        <v>108</v>
      </c>
      <c r="D38" t="s">
        <v>109</v>
      </c>
      <c r="E38" t="s">
        <v>53</v>
      </c>
      <c r="F38" t="s">
        <v>110</v>
      </c>
      <c r="G38" t="str">
        <f>"00150025"</f>
        <v>00150025</v>
      </c>
      <c r="H38" t="s">
        <v>111</v>
      </c>
      <c r="I38">
        <v>150</v>
      </c>
      <c r="J38">
        <v>0</v>
      </c>
      <c r="K38">
        <v>0</v>
      </c>
      <c r="L38">
        <v>200</v>
      </c>
      <c r="M38">
        <v>0</v>
      </c>
      <c r="N38">
        <v>30</v>
      </c>
      <c r="O38">
        <v>0</v>
      </c>
      <c r="P38">
        <v>0</v>
      </c>
      <c r="Q38">
        <v>30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0</v>
      </c>
      <c r="AA38">
        <v>0</v>
      </c>
      <c r="AB38" t="s">
        <v>112</v>
      </c>
    </row>
    <row r="39" spans="1:28" x14ac:dyDescent="0.25">
      <c r="H39" t="s">
        <v>113</v>
      </c>
    </row>
    <row r="40" spans="1:28" x14ac:dyDescent="0.25">
      <c r="A40">
        <v>17</v>
      </c>
      <c r="B40">
        <v>4573</v>
      </c>
      <c r="C40" t="s">
        <v>114</v>
      </c>
      <c r="D40" t="s">
        <v>115</v>
      </c>
      <c r="E40" t="s">
        <v>116</v>
      </c>
      <c r="F40" t="s">
        <v>117</v>
      </c>
      <c r="G40" t="str">
        <f>"00258605"</f>
        <v>00258605</v>
      </c>
      <c r="H40">
        <v>825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2</v>
      </c>
      <c r="Y40">
        <v>0</v>
      </c>
      <c r="Z40">
        <v>24</v>
      </c>
      <c r="AA40">
        <v>408</v>
      </c>
      <c r="AB40">
        <v>1233</v>
      </c>
    </row>
    <row r="41" spans="1:28" x14ac:dyDescent="0.25">
      <c r="H41" t="s">
        <v>118</v>
      </c>
    </row>
    <row r="42" spans="1:28" x14ac:dyDescent="0.25">
      <c r="A42">
        <v>18</v>
      </c>
      <c r="B42">
        <v>4713</v>
      </c>
      <c r="C42" t="s">
        <v>119</v>
      </c>
      <c r="D42" t="s">
        <v>115</v>
      </c>
      <c r="E42" t="s">
        <v>120</v>
      </c>
      <c r="F42" t="s">
        <v>121</v>
      </c>
      <c r="G42" t="str">
        <f>"00229730"</f>
        <v>00229730</v>
      </c>
      <c r="H42" t="s">
        <v>122</v>
      </c>
      <c r="I42">
        <v>0</v>
      </c>
      <c r="J42">
        <v>0</v>
      </c>
      <c r="K42">
        <v>0</v>
      </c>
      <c r="L42">
        <v>0</v>
      </c>
      <c r="M42">
        <v>100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0</v>
      </c>
      <c r="AA42">
        <v>0</v>
      </c>
      <c r="AB42" t="s">
        <v>123</v>
      </c>
    </row>
    <row r="43" spans="1:28" x14ac:dyDescent="0.25">
      <c r="H43" t="s">
        <v>124</v>
      </c>
    </row>
    <row r="44" spans="1:28" x14ac:dyDescent="0.25">
      <c r="A44">
        <v>19</v>
      </c>
      <c r="B44">
        <v>5753</v>
      </c>
      <c r="C44" t="s">
        <v>125</v>
      </c>
      <c r="D44" t="s">
        <v>126</v>
      </c>
      <c r="E44" t="s">
        <v>93</v>
      </c>
      <c r="F44" t="s">
        <v>127</v>
      </c>
      <c r="G44" t="str">
        <f>"00346447"</f>
        <v>00346447</v>
      </c>
      <c r="H44" t="s">
        <v>128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24</v>
      </c>
      <c r="AA44">
        <v>408</v>
      </c>
      <c r="AB44" t="s">
        <v>129</v>
      </c>
    </row>
    <row r="45" spans="1:28" x14ac:dyDescent="0.25">
      <c r="H45" t="s">
        <v>130</v>
      </c>
    </row>
    <row r="46" spans="1:28" x14ac:dyDescent="0.25">
      <c r="A46">
        <v>20</v>
      </c>
      <c r="B46">
        <v>2947</v>
      </c>
      <c r="C46" t="s">
        <v>131</v>
      </c>
      <c r="D46" t="s">
        <v>103</v>
      </c>
      <c r="E46" t="s">
        <v>67</v>
      </c>
      <c r="F46" t="s">
        <v>132</v>
      </c>
      <c r="G46" t="str">
        <f>"00008926"</f>
        <v>00008926</v>
      </c>
      <c r="H46" t="s">
        <v>133</v>
      </c>
      <c r="I46">
        <v>150</v>
      </c>
      <c r="J46">
        <v>0</v>
      </c>
      <c r="K46">
        <v>0</v>
      </c>
      <c r="L46">
        <v>260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1</v>
      </c>
      <c r="Y46">
        <v>0</v>
      </c>
      <c r="Z46">
        <v>0</v>
      </c>
      <c r="AA46">
        <v>0</v>
      </c>
      <c r="AB46" t="s">
        <v>134</v>
      </c>
    </row>
    <row r="47" spans="1:28" x14ac:dyDescent="0.25">
      <c r="H47" t="s">
        <v>135</v>
      </c>
    </row>
    <row r="48" spans="1:28" x14ac:dyDescent="0.25">
      <c r="A48">
        <v>21</v>
      </c>
      <c r="B48">
        <v>3477</v>
      </c>
      <c r="C48" t="s">
        <v>136</v>
      </c>
      <c r="D48" t="s">
        <v>137</v>
      </c>
      <c r="E48" t="s">
        <v>103</v>
      </c>
      <c r="F48" t="s">
        <v>138</v>
      </c>
      <c r="G48" t="str">
        <f>"00021189"</f>
        <v>00021189</v>
      </c>
      <c r="H48" t="s">
        <v>139</v>
      </c>
      <c r="I48">
        <v>150</v>
      </c>
      <c r="J48">
        <v>0</v>
      </c>
      <c r="K48">
        <v>0</v>
      </c>
      <c r="L48">
        <v>0</v>
      </c>
      <c r="M48">
        <v>100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0</v>
      </c>
      <c r="AA48">
        <v>0</v>
      </c>
      <c r="AB48" t="s">
        <v>140</v>
      </c>
    </row>
    <row r="49" spans="1:28" x14ac:dyDescent="0.25">
      <c r="H49" t="s">
        <v>141</v>
      </c>
    </row>
    <row r="50" spans="1:28" x14ac:dyDescent="0.25">
      <c r="A50">
        <v>22</v>
      </c>
      <c r="B50">
        <v>322</v>
      </c>
      <c r="C50" t="s">
        <v>142</v>
      </c>
      <c r="D50" t="s">
        <v>143</v>
      </c>
      <c r="E50" t="s">
        <v>103</v>
      </c>
      <c r="F50" t="s">
        <v>144</v>
      </c>
      <c r="G50" t="str">
        <f>"00185684"</f>
        <v>00185684</v>
      </c>
      <c r="H50" t="s">
        <v>133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30</v>
      </c>
      <c r="R50">
        <v>0</v>
      </c>
      <c r="S50">
        <v>0</v>
      </c>
      <c r="T50">
        <v>0</v>
      </c>
      <c r="U50">
        <v>0</v>
      </c>
      <c r="V50">
        <v>0</v>
      </c>
      <c r="X50">
        <v>1</v>
      </c>
      <c r="Y50">
        <v>0</v>
      </c>
      <c r="Z50">
        <v>24</v>
      </c>
      <c r="AA50">
        <v>408</v>
      </c>
      <c r="AB50" t="s">
        <v>145</v>
      </c>
    </row>
    <row r="51" spans="1:28" x14ac:dyDescent="0.25">
      <c r="H51" t="s">
        <v>146</v>
      </c>
    </row>
    <row r="52" spans="1:28" x14ac:dyDescent="0.25">
      <c r="A52">
        <v>23</v>
      </c>
      <c r="B52">
        <v>2168</v>
      </c>
      <c r="C52" t="s">
        <v>147</v>
      </c>
      <c r="D52" t="s">
        <v>148</v>
      </c>
      <c r="E52" t="s">
        <v>149</v>
      </c>
      <c r="F52" t="s">
        <v>150</v>
      </c>
      <c r="G52" t="str">
        <f>"00324420"</f>
        <v>00324420</v>
      </c>
      <c r="H52" t="s">
        <v>151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24</v>
      </c>
      <c r="AA52">
        <v>408</v>
      </c>
      <c r="AB52" t="s">
        <v>152</v>
      </c>
    </row>
    <row r="53" spans="1:28" x14ac:dyDescent="0.25">
      <c r="H53" t="s">
        <v>153</v>
      </c>
    </row>
    <row r="54" spans="1:28" x14ac:dyDescent="0.25">
      <c r="A54">
        <v>24</v>
      </c>
      <c r="B54">
        <v>4672</v>
      </c>
      <c r="C54" t="s">
        <v>154</v>
      </c>
      <c r="D54" t="s">
        <v>155</v>
      </c>
      <c r="E54" t="s">
        <v>15</v>
      </c>
      <c r="F54" t="s">
        <v>156</v>
      </c>
      <c r="G54" t="str">
        <f>"00250006"</f>
        <v>00250006</v>
      </c>
      <c r="H54" t="s">
        <v>157</v>
      </c>
      <c r="I54">
        <v>0</v>
      </c>
      <c r="J54">
        <v>0</v>
      </c>
      <c r="K54">
        <v>0</v>
      </c>
      <c r="L54">
        <v>0</v>
      </c>
      <c r="M54">
        <v>0</v>
      </c>
      <c r="N54">
        <v>70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24</v>
      </c>
      <c r="AA54">
        <v>408</v>
      </c>
      <c r="AB54" t="s">
        <v>158</v>
      </c>
    </row>
    <row r="55" spans="1:28" x14ac:dyDescent="0.25">
      <c r="H55" t="s">
        <v>159</v>
      </c>
    </row>
    <row r="56" spans="1:28" x14ac:dyDescent="0.25">
      <c r="A56">
        <v>25</v>
      </c>
      <c r="B56">
        <v>400</v>
      </c>
      <c r="C56" t="s">
        <v>160</v>
      </c>
      <c r="D56" t="s">
        <v>103</v>
      </c>
      <c r="E56" t="s">
        <v>22</v>
      </c>
      <c r="F56" t="s">
        <v>161</v>
      </c>
      <c r="G56" t="str">
        <f>"00234633"</f>
        <v>00234633</v>
      </c>
      <c r="H56" t="s">
        <v>162</v>
      </c>
      <c r="I56">
        <v>0</v>
      </c>
      <c r="J56">
        <v>400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A56">
        <v>0</v>
      </c>
      <c r="AB56" t="s">
        <v>163</v>
      </c>
    </row>
    <row r="57" spans="1:28" x14ac:dyDescent="0.25">
      <c r="H57" t="s">
        <v>164</v>
      </c>
    </row>
    <row r="58" spans="1:28" x14ac:dyDescent="0.25">
      <c r="A58">
        <v>26</v>
      </c>
      <c r="B58">
        <v>3667</v>
      </c>
      <c r="C58" t="s">
        <v>165</v>
      </c>
      <c r="D58" t="s">
        <v>166</v>
      </c>
      <c r="E58" t="s">
        <v>167</v>
      </c>
      <c r="F58" t="s">
        <v>168</v>
      </c>
      <c r="G58" t="str">
        <f>"201502001445"</f>
        <v>201502001445</v>
      </c>
      <c r="H58" t="s">
        <v>169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24</v>
      </c>
      <c r="AA58">
        <v>408</v>
      </c>
      <c r="AB58" t="s">
        <v>170</v>
      </c>
    </row>
    <row r="59" spans="1:28" x14ac:dyDescent="0.25">
      <c r="H59" t="s">
        <v>171</v>
      </c>
    </row>
    <row r="60" spans="1:28" x14ac:dyDescent="0.25">
      <c r="A60">
        <v>27</v>
      </c>
      <c r="B60">
        <v>6168</v>
      </c>
      <c r="C60" t="s">
        <v>172</v>
      </c>
      <c r="D60" t="s">
        <v>67</v>
      </c>
      <c r="E60" t="s">
        <v>22</v>
      </c>
      <c r="F60" t="s">
        <v>173</v>
      </c>
      <c r="G60" t="str">
        <f>"00367032"</f>
        <v>00367032</v>
      </c>
      <c r="H60">
        <v>715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24</v>
      </c>
      <c r="AA60">
        <v>408</v>
      </c>
      <c r="AB60">
        <v>1193</v>
      </c>
    </row>
    <row r="61" spans="1:28" x14ac:dyDescent="0.25">
      <c r="H61" t="s">
        <v>174</v>
      </c>
    </row>
    <row r="62" spans="1:28" x14ac:dyDescent="0.25">
      <c r="A62">
        <v>28</v>
      </c>
      <c r="B62">
        <v>745</v>
      </c>
      <c r="C62" t="s">
        <v>175</v>
      </c>
      <c r="D62" t="s">
        <v>93</v>
      </c>
      <c r="E62" t="s">
        <v>176</v>
      </c>
      <c r="F62" t="s">
        <v>177</v>
      </c>
      <c r="G62" t="str">
        <f>"00003566"</f>
        <v>00003566</v>
      </c>
      <c r="H62">
        <v>781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24</v>
      </c>
      <c r="AA62">
        <v>408</v>
      </c>
      <c r="AB62">
        <v>1189</v>
      </c>
    </row>
    <row r="63" spans="1:28" x14ac:dyDescent="0.25">
      <c r="H63" t="s">
        <v>178</v>
      </c>
    </row>
    <row r="64" spans="1:28" x14ac:dyDescent="0.25">
      <c r="A64">
        <v>29</v>
      </c>
      <c r="B64">
        <v>2630</v>
      </c>
      <c r="C64" t="s">
        <v>179</v>
      </c>
      <c r="D64" t="s">
        <v>166</v>
      </c>
      <c r="E64" t="s">
        <v>36</v>
      </c>
      <c r="F64" t="s">
        <v>180</v>
      </c>
      <c r="G64" t="str">
        <f>"201410012130"</f>
        <v>201410012130</v>
      </c>
      <c r="H64" t="s">
        <v>181</v>
      </c>
      <c r="I64">
        <v>0</v>
      </c>
      <c r="J64">
        <v>0</v>
      </c>
      <c r="K64">
        <v>0</v>
      </c>
      <c r="L64">
        <v>200</v>
      </c>
      <c r="M64">
        <v>0</v>
      </c>
      <c r="N64">
        <v>50</v>
      </c>
      <c r="O64">
        <v>0</v>
      </c>
      <c r="P64">
        <v>30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11</v>
      </c>
      <c r="AA64">
        <v>187</v>
      </c>
      <c r="AB64" t="s">
        <v>182</v>
      </c>
    </row>
    <row r="65" spans="1:28" x14ac:dyDescent="0.25">
      <c r="H65" t="s">
        <v>183</v>
      </c>
    </row>
    <row r="66" spans="1:28" x14ac:dyDescent="0.25">
      <c r="A66">
        <v>30</v>
      </c>
      <c r="B66">
        <v>1092</v>
      </c>
      <c r="C66" t="s">
        <v>184</v>
      </c>
      <c r="D66" t="s">
        <v>67</v>
      </c>
      <c r="E66" t="s">
        <v>176</v>
      </c>
      <c r="F66" t="s">
        <v>185</v>
      </c>
      <c r="G66" t="str">
        <f>"200801004128"</f>
        <v>200801004128</v>
      </c>
      <c r="H66" t="s">
        <v>186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30</v>
      </c>
      <c r="R66">
        <v>30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0</v>
      </c>
      <c r="AA66">
        <v>0</v>
      </c>
      <c r="AB66" t="s">
        <v>187</v>
      </c>
    </row>
    <row r="67" spans="1:28" x14ac:dyDescent="0.25">
      <c r="H67" t="s">
        <v>188</v>
      </c>
    </row>
    <row r="68" spans="1:28" x14ac:dyDescent="0.25">
      <c r="A68">
        <v>31</v>
      </c>
      <c r="B68">
        <v>4944</v>
      </c>
      <c r="C68" t="s">
        <v>189</v>
      </c>
      <c r="D68" t="s">
        <v>190</v>
      </c>
      <c r="E68" t="s">
        <v>60</v>
      </c>
      <c r="F68" t="s">
        <v>191</v>
      </c>
      <c r="G68" t="str">
        <f>"00362512"</f>
        <v>00362512</v>
      </c>
      <c r="H68">
        <v>737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24</v>
      </c>
      <c r="AA68">
        <v>408</v>
      </c>
      <c r="AB68">
        <v>1175</v>
      </c>
    </row>
    <row r="69" spans="1:28" x14ac:dyDescent="0.25">
      <c r="H69" t="s">
        <v>192</v>
      </c>
    </row>
    <row r="70" spans="1:28" x14ac:dyDescent="0.25">
      <c r="A70">
        <v>32</v>
      </c>
      <c r="B70">
        <v>302</v>
      </c>
      <c r="C70" t="s">
        <v>193</v>
      </c>
      <c r="D70" t="s">
        <v>194</v>
      </c>
      <c r="E70" t="s">
        <v>67</v>
      </c>
      <c r="F70" t="s">
        <v>195</v>
      </c>
      <c r="G70" t="str">
        <f>"00241022"</f>
        <v>00241022</v>
      </c>
      <c r="H70">
        <v>737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2</v>
      </c>
      <c r="Y70">
        <v>0</v>
      </c>
      <c r="Z70">
        <v>24</v>
      </c>
      <c r="AA70">
        <v>408</v>
      </c>
      <c r="AB70">
        <v>1175</v>
      </c>
    </row>
    <row r="71" spans="1:28" x14ac:dyDescent="0.25">
      <c r="H71" t="s">
        <v>196</v>
      </c>
    </row>
    <row r="72" spans="1:28" x14ac:dyDescent="0.25">
      <c r="A72">
        <v>33</v>
      </c>
      <c r="B72">
        <v>3457</v>
      </c>
      <c r="C72" t="s">
        <v>197</v>
      </c>
      <c r="D72" t="s">
        <v>198</v>
      </c>
      <c r="E72" t="s">
        <v>36</v>
      </c>
      <c r="F72" t="s">
        <v>199</v>
      </c>
      <c r="G72" t="str">
        <f>"200802011676"</f>
        <v>200802011676</v>
      </c>
      <c r="H72" t="s">
        <v>200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30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24</v>
      </c>
      <c r="AA72">
        <v>408</v>
      </c>
      <c r="AB72" t="s">
        <v>201</v>
      </c>
    </row>
    <row r="73" spans="1:28" x14ac:dyDescent="0.25">
      <c r="H73" t="s">
        <v>202</v>
      </c>
    </row>
    <row r="74" spans="1:28" x14ac:dyDescent="0.25">
      <c r="A74">
        <v>34</v>
      </c>
      <c r="B74">
        <v>1539</v>
      </c>
      <c r="C74" t="s">
        <v>203</v>
      </c>
      <c r="D74" t="s">
        <v>66</v>
      </c>
      <c r="E74" t="s">
        <v>204</v>
      </c>
      <c r="F74" t="s">
        <v>205</v>
      </c>
      <c r="G74" t="str">
        <f>"00156489"</f>
        <v>00156489</v>
      </c>
      <c r="H74" t="s">
        <v>206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0</v>
      </c>
      <c r="Z74">
        <v>0</v>
      </c>
      <c r="AA74">
        <v>0</v>
      </c>
      <c r="AB74" t="s">
        <v>207</v>
      </c>
    </row>
    <row r="75" spans="1:28" x14ac:dyDescent="0.25">
      <c r="H75" t="s">
        <v>208</v>
      </c>
    </row>
    <row r="76" spans="1:28" x14ac:dyDescent="0.25">
      <c r="A76">
        <v>35</v>
      </c>
      <c r="B76">
        <v>2526</v>
      </c>
      <c r="C76" t="s">
        <v>209</v>
      </c>
      <c r="D76" t="s">
        <v>36</v>
      </c>
      <c r="E76" t="s">
        <v>93</v>
      </c>
      <c r="F76" t="s">
        <v>210</v>
      </c>
      <c r="G76" t="str">
        <f>"00028980"</f>
        <v>00028980</v>
      </c>
      <c r="H76">
        <v>792</v>
      </c>
      <c r="I76">
        <v>150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2</v>
      </c>
      <c r="Y76">
        <v>0</v>
      </c>
      <c r="Z76">
        <v>0</v>
      </c>
      <c r="AA76">
        <v>0</v>
      </c>
      <c r="AB76">
        <v>1172</v>
      </c>
    </row>
    <row r="77" spans="1:28" x14ac:dyDescent="0.25">
      <c r="H77" t="s">
        <v>211</v>
      </c>
    </row>
    <row r="78" spans="1:28" x14ac:dyDescent="0.25">
      <c r="A78">
        <v>36</v>
      </c>
      <c r="B78">
        <v>2548</v>
      </c>
      <c r="C78" t="s">
        <v>212</v>
      </c>
      <c r="D78" t="s">
        <v>166</v>
      </c>
      <c r="E78" t="s">
        <v>213</v>
      </c>
      <c r="F78" t="s">
        <v>214</v>
      </c>
      <c r="G78" t="str">
        <f>"00002293"</f>
        <v>00002293</v>
      </c>
      <c r="H78" t="s">
        <v>215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24</v>
      </c>
      <c r="AA78">
        <v>408</v>
      </c>
      <c r="AB78" t="s">
        <v>216</v>
      </c>
    </row>
    <row r="79" spans="1:28" x14ac:dyDescent="0.25">
      <c r="H79" t="s">
        <v>217</v>
      </c>
    </row>
    <row r="80" spans="1:28" x14ac:dyDescent="0.25">
      <c r="A80">
        <v>37</v>
      </c>
      <c r="B80">
        <v>421</v>
      </c>
      <c r="C80" t="s">
        <v>218</v>
      </c>
      <c r="D80" t="s">
        <v>52</v>
      </c>
      <c r="E80" t="s">
        <v>36</v>
      </c>
      <c r="F80" t="s">
        <v>219</v>
      </c>
      <c r="G80" t="str">
        <f>"00153479"</f>
        <v>00153479</v>
      </c>
      <c r="H80" t="s">
        <v>220</v>
      </c>
      <c r="I80">
        <v>150</v>
      </c>
      <c r="J80">
        <v>0</v>
      </c>
      <c r="K80">
        <v>0</v>
      </c>
      <c r="L80">
        <v>200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0</v>
      </c>
      <c r="AA80">
        <v>0</v>
      </c>
      <c r="AB80" t="s">
        <v>221</v>
      </c>
    </row>
    <row r="81" spans="1:28" x14ac:dyDescent="0.25">
      <c r="H81" t="s">
        <v>222</v>
      </c>
    </row>
    <row r="82" spans="1:28" x14ac:dyDescent="0.25">
      <c r="A82">
        <v>38</v>
      </c>
      <c r="B82">
        <v>840</v>
      </c>
      <c r="C82" t="s">
        <v>223</v>
      </c>
      <c r="D82" t="s">
        <v>22</v>
      </c>
      <c r="E82" t="s">
        <v>224</v>
      </c>
      <c r="F82" t="s">
        <v>225</v>
      </c>
      <c r="G82" t="str">
        <f>"201411001158"</f>
        <v>201411001158</v>
      </c>
      <c r="H82" t="s">
        <v>226</v>
      </c>
      <c r="I82">
        <v>150</v>
      </c>
      <c r="J82">
        <v>0</v>
      </c>
      <c r="K82">
        <v>0</v>
      </c>
      <c r="L82">
        <v>200</v>
      </c>
      <c r="M82">
        <v>0</v>
      </c>
      <c r="N82">
        <v>70</v>
      </c>
      <c r="O82">
        <v>50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0</v>
      </c>
      <c r="AA82">
        <v>0</v>
      </c>
      <c r="AB82" t="s">
        <v>227</v>
      </c>
    </row>
    <row r="83" spans="1:28" x14ac:dyDescent="0.25">
      <c r="H83" t="s">
        <v>228</v>
      </c>
    </row>
    <row r="84" spans="1:28" x14ac:dyDescent="0.25">
      <c r="A84">
        <v>39</v>
      </c>
      <c r="B84">
        <v>1626</v>
      </c>
      <c r="C84" t="s">
        <v>229</v>
      </c>
      <c r="D84" t="s">
        <v>22</v>
      </c>
      <c r="E84" t="s">
        <v>230</v>
      </c>
      <c r="F84" t="s">
        <v>231</v>
      </c>
      <c r="G84" t="str">
        <f>"200802008940"</f>
        <v>200802008940</v>
      </c>
      <c r="H84">
        <v>726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24</v>
      </c>
      <c r="AA84">
        <v>408</v>
      </c>
      <c r="AB84">
        <v>1164</v>
      </c>
    </row>
    <row r="85" spans="1:28" x14ac:dyDescent="0.25">
      <c r="H85" t="s">
        <v>232</v>
      </c>
    </row>
    <row r="86" spans="1:28" x14ac:dyDescent="0.25">
      <c r="A86">
        <v>40</v>
      </c>
      <c r="B86">
        <v>841</v>
      </c>
      <c r="C86" t="s">
        <v>233</v>
      </c>
      <c r="D86" t="s">
        <v>234</v>
      </c>
      <c r="E86" t="s">
        <v>176</v>
      </c>
      <c r="F86" t="s">
        <v>235</v>
      </c>
      <c r="G86" t="str">
        <f>"00183782"</f>
        <v>00183782</v>
      </c>
      <c r="H86" t="s">
        <v>236</v>
      </c>
      <c r="I86">
        <v>150</v>
      </c>
      <c r="J86">
        <v>0</v>
      </c>
      <c r="K86">
        <v>0</v>
      </c>
      <c r="L86">
        <v>200</v>
      </c>
      <c r="M86">
        <v>0</v>
      </c>
      <c r="N86">
        <v>50</v>
      </c>
      <c r="O86">
        <v>0</v>
      </c>
      <c r="P86">
        <v>0</v>
      </c>
      <c r="Q86">
        <v>30</v>
      </c>
      <c r="R86">
        <v>0</v>
      </c>
      <c r="S86">
        <v>0</v>
      </c>
      <c r="T86">
        <v>0</v>
      </c>
      <c r="U86">
        <v>0</v>
      </c>
      <c r="V86">
        <v>0</v>
      </c>
      <c r="X86">
        <v>2</v>
      </c>
      <c r="Y86">
        <v>0</v>
      </c>
      <c r="Z86">
        <v>0</v>
      </c>
      <c r="AA86">
        <v>0</v>
      </c>
      <c r="AB86" t="s">
        <v>237</v>
      </c>
    </row>
    <row r="87" spans="1:28" x14ac:dyDescent="0.25">
      <c r="H87" t="s">
        <v>238</v>
      </c>
    </row>
    <row r="88" spans="1:28" x14ac:dyDescent="0.25">
      <c r="A88">
        <v>41</v>
      </c>
      <c r="B88">
        <v>6088</v>
      </c>
      <c r="C88" t="s">
        <v>239</v>
      </c>
      <c r="D88" t="s">
        <v>36</v>
      </c>
      <c r="E88" t="s">
        <v>240</v>
      </c>
      <c r="F88" t="s">
        <v>241</v>
      </c>
      <c r="G88" t="str">
        <f>"00146012"</f>
        <v>00146012</v>
      </c>
      <c r="H88" t="s">
        <v>242</v>
      </c>
      <c r="I88">
        <v>150</v>
      </c>
      <c r="J88">
        <v>0</v>
      </c>
      <c r="K88">
        <v>0</v>
      </c>
      <c r="L88">
        <v>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0</v>
      </c>
      <c r="AA88">
        <v>0</v>
      </c>
      <c r="AB88" t="s">
        <v>243</v>
      </c>
    </row>
    <row r="89" spans="1:28" x14ac:dyDescent="0.25">
      <c r="H89" t="s">
        <v>244</v>
      </c>
    </row>
    <row r="90" spans="1:28" x14ac:dyDescent="0.25">
      <c r="A90">
        <v>42</v>
      </c>
      <c r="B90">
        <v>981</v>
      </c>
      <c r="C90" t="s">
        <v>245</v>
      </c>
      <c r="D90" t="s">
        <v>230</v>
      </c>
      <c r="E90" t="s">
        <v>36</v>
      </c>
      <c r="F90" t="s">
        <v>246</v>
      </c>
      <c r="G90" t="str">
        <f>"00008073"</f>
        <v>00008073</v>
      </c>
      <c r="H90" t="s">
        <v>247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24</v>
      </c>
      <c r="AA90">
        <v>408</v>
      </c>
      <c r="AB90" t="s">
        <v>248</v>
      </c>
    </row>
    <row r="91" spans="1:28" x14ac:dyDescent="0.25">
      <c r="H91" t="s">
        <v>249</v>
      </c>
    </row>
    <row r="92" spans="1:28" x14ac:dyDescent="0.25">
      <c r="A92">
        <v>43</v>
      </c>
      <c r="B92">
        <v>4080</v>
      </c>
      <c r="C92" t="s">
        <v>250</v>
      </c>
      <c r="D92" t="s">
        <v>143</v>
      </c>
      <c r="E92" t="s">
        <v>103</v>
      </c>
      <c r="F92" t="s">
        <v>251</v>
      </c>
      <c r="G92" t="str">
        <f>"200801005918"</f>
        <v>200801005918</v>
      </c>
      <c r="H92">
        <v>682</v>
      </c>
      <c r="I92">
        <v>0</v>
      </c>
      <c r="J92">
        <v>0</v>
      </c>
      <c r="K92">
        <v>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>
        <v>0</v>
      </c>
      <c r="Z92">
        <v>24</v>
      </c>
      <c r="AA92">
        <v>408</v>
      </c>
      <c r="AB92">
        <v>1160</v>
      </c>
    </row>
    <row r="93" spans="1:28" x14ac:dyDescent="0.25">
      <c r="H93" t="s">
        <v>252</v>
      </c>
    </row>
    <row r="94" spans="1:28" x14ac:dyDescent="0.25">
      <c r="A94">
        <v>44</v>
      </c>
      <c r="B94">
        <v>2044</v>
      </c>
      <c r="C94" t="s">
        <v>253</v>
      </c>
      <c r="D94" t="s">
        <v>254</v>
      </c>
      <c r="E94" t="s">
        <v>255</v>
      </c>
      <c r="F94" t="s">
        <v>256</v>
      </c>
      <c r="G94" t="str">
        <f>"201511025331"</f>
        <v>201511025331</v>
      </c>
      <c r="H94" t="s">
        <v>181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24</v>
      </c>
      <c r="AA94">
        <v>408</v>
      </c>
      <c r="AB94" t="s">
        <v>257</v>
      </c>
    </row>
    <row r="95" spans="1:28" x14ac:dyDescent="0.25">
      <c r="H95" t="s">
        <v>258</v>
      </c>
    </row>
    <row r="96" spans="1:28" x14ac:dyDescent="0.25">
      <c r="A96">
        <v>45</v>
      </c>
      <c r="B96">
        <v>4536</v>
      </c>
      <c r="C96" t="s">
        <v>259</v>
      </c>
      <c r="D96" t="s">
        <v>29</v>
      </c>
      <c r="E96" t="s">
        <v>53</v>
      </c>
      <c r="F96" t="s">
        <v>260</v>
      </c>
      <c r="G96" t="str">
        <f>"200806000009"</f>
        <v>200806000009</v>
      </c>
      <c r="H96" t="s">
        <v>261</v>
      </c>
      <c r="I96">
        <v>150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0</v>
      </c>
      <c r="AA96">
        <v>0</v>
      </c>
      <c r="AB96" t="s">
        <v>262</v>
      </c>
    </row>
    <row r="97" spans="1:28" x14ac:dyDescent="0.25">
      <c r="H97" t="s">
        <v>263</v>
      </c>
    </row>
    <row r="98" spans="1:28" x14ac:dyDescent="0.25">
      <c r="A98">
        <v>46</v>
      </c>
      <c r="B98">
        <v>58</v>
      </c>
      <c r="C98" t="s">
        <v>264</v>
      </c>
      <c r="D98" t="s">
        <v>265</v>
      </c>
      <c r="E98" t="s">
        <v>266</v>
      </c>
      <c r="F98" t="s">
        <v>267</v>
      </c>
      <c r="G98" t="str">
        <f>"201602000441"</f>
        <v>201602000441</v>
      </c>
      <c r="H98">
        <v>737</v>
      </c>
      <c r="I98">
        <v>150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0</v>
      </c>
      <c r="Z98">
        <v>0</v>
      </c>
      <c r="AA98">
        <v>0</v>
      </c>
      <c r="AB98">
        <v>1157</v>
      </c>
    </row>
    <row r="99" spans="1:28" x14ac:dyDescent="0.25">
      <c r="H99" t="s">
        <v>268</v>
      </c>
    </row>
    <row r="100" spans="1:28" x14ac:dyDescent="0.25">
      <c r="A100">
        <v>47</v>
      </c>
      <c r="B100">
        <v>296</v>
      </c>
      <c r="C100" t="s">
        <v>269</v>
      </c>
      <c r="D100" t="s">
        <v>270</v>
      </c>
      <c r="E100" t="s">
        <v>103</v>
      </c>
      <c r="F100" t="s">
        <v>271</v>
      </c>
      <c r="G100" t="str">
        <f>"200803000359"</f>
        <v>200803000359</v>
      </c>
      <c r="H100">
        <v>715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24</v>
      </c>
      <c r="AA100">
        <v>408</v>
      </c>
      <c r="AB100">
        <v>1153</v>
      </c>
    </row>
    <row r="101" spans="1:28" x14ac:dyDescent="0.25">
      <c r="H101" t="s">
        <v>272</v>
      </c>
    </row>
    <row r="102" spans="1:28" x14ac:dyDescent="0.25">
      <c r="A102">
        <v>48</v>
      </c>
      <c r="B102">
        <v>4636</v>
      </c>
      <c r="C102" t="s">
        <v>273</v>
      </c>
      <c r="D102" t="s">
        <v>79</v>
      </c>
      <c r="E102" t="s">
        <v>36</v>
      </c>
      <c r="F102" t="s">
        <v>274</v>
      </c>
      <c r="G102" t="str">
        <f>"00342651"</f>
        <v>00342651</v>
      </c>
      <c r="H102" t="s">
        <v>275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24</v>
      </c>
      <c r="AA102">
        <v>408</v>
      </c>
      <c r="AB102" t="s">
        <v>276</v>
      </c>
    </row>
    <row r="103" spans="1:28" x14ac:dyDescent="0.25">
      <c r="H103" t="s">
        <v>277</v>
      </c>
    </row>
    <row r="104" spans="1:28" x14ac:dyDescent="0.25">
      <c r="A104">
        <v>49</v>
      </c>
      <c r="B104">
        <v>6143</v>
      </c>
      <c r="C104" t="s">
        <v>278</v>
      </c>
      <c r="D104" t="s">
        <v>52</v>
      </c>
      <c r="E104" t="s">
        <v>279</v>
      </c>
      <c r="F104" t="s">
        <v>280</v>
      </c>
      <c r="G104" t="str">
        <f>"00246121"</f>
        <v>00246121</v>
      </c>
      <c r="H104" t="s">
        <v>133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24</v>
      </c>
      <c r="AA104">
        <v>408</v>
      </c>
      <c r="AB104" t="s">
        <v>281</v>
      </c>
    </row>
    <row r="105" spans="1:28" x14ac:dyDescent="0.25">
      <c r="H105" t="s">
        <v>282</v>
      </c>
    </row>
    <row r="106" spans="1:28" x14ac:dyDescent="0.25">
      <c r="A106">
        <v>50</v>
      </c>
      <c r="B106">
        <v>101</v>
      </c>
      <c r="C106" t="s">
        <v>283</v>
      </c>
      <c r="D106" t="s">
        <v>93</v>
      </c>
      <c r="E106" t="s">
        <v>103</v>
      </c>
      <c r="F106" t="s">
        <v>284</v>
      </c>
      <c r="G106" t="str">
        <f>"00006160"</f>
        <v>00006160</v>
      </c>
      <c r="H106" t="s">
        <v>275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>
        <v>0</v>
      </c>
      <c r="Z106">
        <v>12</v>
      </c>
      <c r="AA106">
        <v>204</v>
      </c>
      <c r="AB106" t="s">
        <v>285</v>
      </c>
    </row>
    <row r="107" spans="1:28" x14ac:dyDescent="0.25">
      <c r="H107" t="s">
        <v>286</v>
      </c>
    </row>
    <row r="108" spans="1:28" x14ac:dyDescent="0.25">
      <c r="A108">
        <v>51</v>
      </c>
      <c r="B108">
        <v>5293</v>
      </c>
      <c r="C108" t="s">
        <v>287</v>
      </c>
      <c r="D108" t="s">
        <v>288</v>
      </c>
      <c r="E108" t="s">
        <v>36</v>
      </c>
      <c r="F108" t="s">
        <v>289</v>
      </c>
      <c r="G108" t="str">
        <f>"201004000016"</f>
        <v>201004000016</v>
      </c>
      <c r="H108" t="s">
        <v>290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0</v>
      </c>
      <c r="AA108">
        <v>0</v>
      </c>
      <c r="AB108" t="s">
        <v>291</v>
      </c>
    </row>
    <row r="109" spans="1:28" x14ac:dyDescent="0.25">
      <c r="H109" t="s">
        <v>292</v>
      </c>
    </row>
    <row r="110" spans="1:28" x14ac:dyDescent="0.25">
      <c r="A110">
        <v>52</v>
      </c>
      <c r="B110">
        <v>1623</v>
      </c>
      <c r="C110" t="s">
        <v>293</v>
      </c>
      <c r="D110" t="s">
        <v>294</v>
      </c>
      <c r="E110" t="s">
        <v>213</v>
      </c>
      <c r="F110" t="s">
        <v>295</v>
      </c>
      <c r="G110" t="str">
        <f>"201604002230"</f>
        <v>201604002230</v>
      </c>
      <c r="H110" t="s">
        <v>296</v>
      </c>
      <c r="I110">
        <v>150</v>
      </c>
      <c r="J110">
        <v>0</v>
      </c>
      <c r="K110">
        <v>0</v>
      </c>
      <c r="L110">
        <v>0</v>
      </c>
      <c r="M110">
        <v>100</v>
      </c>
      <c r="N110">
        <v>70</v>
      </c>
      <c r="O110">
        <v>0</v>
      </c>
      <c r="P110">
        <v>0</v>
      </c>
      <c r="Q110">
        <v>0</v>
      </c>
      <c r="R110">
        <v>30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0</v>
      </c>
      <c r="Z110">
        <v>0</v>
      </c>
      <c r="AA110">
        <v>0</v>
      </c>
      <c r="AB110" t="s">
        <v>297</v>
      </c>
    </row>
    <row r="111" spans="1:28" x14ac:dyDescent="0.25">
      <c r="H111" t="s">
        <v>298</v>
      </c>
    </row>
    <row r="112" spans="1:28" x14ac:dyDescent="0.25">
      <c r="A112">
        <v>53</v>
      </c>
      <c r="B112">
        <v>6004</v>
      </c>
      <c r="C112" t="s">
        <v>299</v>
      </c>
      <c r="D112" t="s">
        <v>300</v>
      </c>
      <c r="E112" t="s">
        <v>301</v>
      </c>
      <c r="F112" t="s">
        <v>302</v>
      </c>
      <c r="G112" t="str">
        <f>"00010324"</f>
        <v>00010324</v>
      </c>
      <c r="H112" t="s">
        <v>303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24</v>
      </c>
      <c r="AA112">
        <v>408</v>
      </c>
      <c r="AB112" t="s">
        <v>304</v>
      </c>
    </row>
    <row r="113" spans="1:28" x14ac:dyDescent="0.25">
      <c r="H113" t="s">
        <v>305</v>
      </c>
    </row>
    <row r="114" spans="1:28" x14ac:dyDescent="0.25">
      <c r="A114">
        <v>54</v>
      </c>
      <c r="B114">
        <v>5418</v>
      </c>
      <c r="C114" t="s">
        <v>306</v>
      </c>
      <c r="D114" t="s">
        <v>143</v>
      </c>
      <c r="E114" t="s">
        <v>67</v>
      </c>
      <c r="F114" t="s">
        <v>307</v>
      </c>
      <c r="G114" t="str">
        <f>"00360130"</f>
        <v>00360130</v>
      </c>
      <c r="H114" t="s">
        <v>157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24</v>
      </c>
      <c r="AA114">
        <v>408</v>
      </c>
      <c r="AB114" t="s">
        <v>308</v>
      </c>
    </row>
    <row r="115" spans="1:28" x14ac:dyDescent="0.25">
      <c r="H115" t="s">
        <v>309</v>
      </c>
    </row>
    <row r="116" spans="1:28" x14ac:dyDescent="0.25">
      <c r="A116">
        <v>55</v>
      </c>
      <c r="B116">
        <v>5560</v>
      </c>
      <c r="C116" t="s">
        <v>310</v>
      </c>
      <c r="D116" t="s">
        <v>311</v>
      </c>
      <c r="E116" t="s">
        <v>22</v>
      </c>
      <c r="F116" t="s">
        <v>312</v>
      </c>
      <c r="G116" t="str">
        <f>"00338317"</f>
        <v>00338317</v>
      </c>
      <c r="H116" t="s">
        <v>313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30</v>
      </c>
      <c r="P116">
        <v>30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5</v>
      </c>
      <c r="AA116">
        <v>85</v>
      </c>
      <c r="AB116" t="s">
        <v>314</v>
      </c>
    </row>
    <row r="117" spans="1:28" x14ac:dyDescent="0.25">
      <c r="H117" t="s">
        <v>315</v>
      </c>
    </row>
    <row r="118" spans="1:28" x14ac:dyDescent="0.25">
      <c r="A118">
        <v>56</v>
      </c>
      <c r="B118">
        <v>5341</v>
      </c>
      <c r="C118" t="s">
        <v>316</v>
      </c>
      <c r="D118" t="s">
        <v>103</v>
      </c>
      <c r="E118" t="s">
        <v>317</v>
      </c>
      <c r="F118" t="s">
        <v>318</v>
      </c>
      <c r="G118" t="str">
        <f>"00152842"</f>
        <v>00152842</v>
      </c>
      <c r="H118" t="s">
        <v>319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24</v>
      </c>
      <c r="AA118">
        <v>408</v>
      </c>
      <c r="AB118" t="s">
        <v>320</v>
      </c>
    </row>
    <row r="119" spans="1:28" x14ac:dyDescent="0.25">
      <c r="H119" t="s">
        <v>321</v>
      </c>
    </row>
    <row r="120" spans="1:28" x14ac:dyDescent="0.25">
      <c r="A120">
        <v>57</v>
      </c>
      <c r="B120">
        <v>4812</v>
      </c>
      <c r="C120" t="s">
        <v>322</v>
      </c>
      <c r="D120" t="s">
        <v>323</v>
      </c>
      <c r="E120" t="s">
        <v>67</v>
      </c>
      <c r="F120" t="s">
        <v>324</v>
      </c>
      <c r="G120" t="str">
        <f>"00363390"</f>
        <v>00363390</v>
      </c>
      <c r="H120" t="s">
        <v>319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24</v>
      </c>
      <c r="AA120">
        <v>408</v>
      </c>
      <c r="AB120" t="s">
        <v>320</v>
      </c>
    </row>
    <row r="121" spans="1:28" x14ac:dyDescent="0.25">
      <c r="H121" t="s">
        <v>325</v>
      </c>
    </row>
    <row r="122" spans="1:28" x14ac:dyDescent="0.25">
      <c r="A122">
        <v>58</v>
      </c>
      <c r="B122">
        <v>3791</v>
      </c>
      <c r="C122" t="s">
        <v>326</v>
      </c>
      <c r="D122" t="s">
        <v>36</v>
      </c>
      <c r="E122" t="s">
        <v>22</v>
      </c>
      <c r="F122" t="s">
        <v>327</v>
      </c>
      <c r="G122" t="str">
        <f>"200809000266"</f>
        <v>200809000266</v>
      </c>
      <c r="H122">
        <v>726</v>
      </c>
      <c r="I122">
        <v>150</v>
      </c>
      <c r="J122">
        <v>0</v>
      </c>
      <c r="K122">
        <v>0</v>
      </c>
      <c r="L122">
        <v>200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0</v>
      </c>
      <c r="AA122">
        <v>0</v>
      </c>
      <c r="AB122">
        <v>1126</v>
      </c>
    </row>
    <row r="123" spans="1:28" x14ac:dyDescent="0.25">
      <c r="H123" t="s">
        <v>328</v>
      </c>
    </row>
    <row r="124" spans="1:28" x14ac:dyDescent="0.25">
      <c r="A124">
        <v>59</v>
      </c>
      <c r="B124">
        <v>1019</v>
      </c>
      <c r="C124" t="s">
        <v>329</v>
      </c>
      <c r="D124" t="s">
        <v>103</v>
      </c>
      <c r="E124" t="s">
        <v>29</v>
      </c>
      <c r="F124" t="s">
        <v>330</v>
      </c>
      <c r="G124" t="str">
        <f>"00290667"</f>
        <v>00290667</v>
      </c>
      <c r="H124" t="s">
        <v>331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24</v>
      </c>
      <c r="AA124">
        <v>408</v>
      </c>
      <c r="AB124" t="s">
        <v>332</v>
      </c>
    </row>
    <row r="125" spans="1:28" x14ac:dyDescent="0.25">
      <c r="H125" t="s">
        <v>309</v>
      </c>
    </row>
    <row r="126" spans="1:28" x14ac:dyDescent="0.25">
      <c r="A126">
        <v>60</v>
      </c>
      <c r="B126">
        <v>2286</v>
      </c>
      <c r="C126" t="s">
        <v>333</v>
      </c>
      <c r="D126" t="s">
        <v>334</v>
      </c>
      <c r="E126" t="s">
        <v>36</v>
      </c>
      <c r="F126" t="s">
        <v>335</v>
      </c>
      <c r="G126" t="str">
        <f>"00166544"</f>
        <v>00166544</v>
      </c>
      <c r="H126" t="s">
        <v>336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15</v>
      </c>
      <c r="AA126">
        <v>255</v>
      </c>
      <c r="AB126" t="s">
        <v>337</v>
      </c>
    </row>
    <row r="127" spans="1:28" x14ac:dyDescent="0.25">
      <c r="H127" t="s">
        <v>141</v>
      </c>
    </row>
    <row r="128" spans="1:28" x14ac:dyDescent="0.25">
      <c r="A128">
        <v>61</v>
      </c>
      <c r="B128">
        <v>3090</v>
      </c>
      <c r="C128" t="s">
        <v>338</v>
      </c>
      <c r="D128" t="s">
        <v>339</v>
      </c>
      <c r="E128" t="s">
        <v>126</v>
      </c>
      <c r="F128" t="s">
        <v>340</v>
      </c>
      <c r="G128" t="str">
        <f>"00361931"</f>
        <v>00361931</v>
      </c>
      <c r="H128" t="s">
        <v>341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8</v>
      </c>
      <c r="AA128">
        <v>136</v>
      </c>
      <c r="AB128" t="s">
        <v>337</v>
      </c>
    </row>
    <row r="129" spans="1:28" x14ac:dyDescent="0.25">
      <c r="H129" t="s">
        <v>342</v>
      </c>
    </row>
    <row r="130" spans="1:28" x14ac:dyDescent="0.25">
      <c r="A130">
        <v>62</v>
      </c>
      <c r="B130">
        <v>2445</v>
      </c>
      <c r="C130" t="s">
        <v>343</v>
      </c>
      <c r="D130" t="s">
        <v>143</v>
      </c>
      <c r="E130" t="s">
        <v>22</v>
      </c>
      <c r="F130" t="s">
        <v>344</v>
      </c>
      <c r="G130" t="str">
        <f>"201406000971"</f>
        <v>201406000971</v>
      </c>
      <c r="H130">
        <v>682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30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8</v>
      </c>
      <c r="AA130">
        <v>136</v>
      </c>
      <c r="AB130">
        <v>1118</v>
      </c>
    </row>
    <row r="131" spans="1:28" x14ac:dyDescent="0.25">
      <c r="H131" t="s">
        <v>345</v>
      </c>
    </row>
    <row r="132" spans="1:28" x14ac:dyDescent="0.25">
      <c r="A132">
        <v>63</v>
      </c>
      <c r="B132">
        <v>4861</v>
      </c>
      <c r="C132" t="s">
        <v>346</v>
      </c>
      <c r="D132" t="s">
        <v>143</v>
      </c>
      <c r="E132" t="s">
        <v>103</v>
      </c>
      <c r="F132" t="s">
        <v>347</v>
      </c>
      <c r="G132" t="str">
        <f>"00073337"</f>
        <v>00073337</v>
      </c>
      <c r="H132" t="s">
        <v>348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70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0</v>
      </c>
      <c r="AA132">
        <v>0</v>
      </c>
      <c r="AB132" t="s">
        <v>349</v>
      </c>
    </row>
    <row r="133" spans="1:28" x14ac:dyDescent="0.25">
      <c r="H133" t="s">
        <v>350</v>
      </c>
    </row>
    <row r="134" spans="1:28" x14ac:dyDescent="0.25">
      <c r="A134">
        <v>64</v>
      </c>
      <c r="B134">
        <v>739</v>
      </c>
      <c r="C134" t="s">
        <v>351</v>
      </c>
      <c r="D134" t="s">
        <v>352</v>
      </c>
      <c r="E134" t="s">
        <v>353</v>
      </c>
      <c r="F134" t="s">
        <v>354</v>
      </c>
      <c r="G134" t="str">
        <f>"201411001223"</f>
        <v>201411001223</v>
      </c>
      <c r="H134" t="s">
        <v>355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>
        <v>0</v>
      </c>
      <c r="AB134" t="s">
        <v>356</v>
      </c>
    </row>
    <row r="135" spans="1:28" x14ac:dyDescent="0.25">
      <c r="H135" t="s">
        <v>357</v>
      </c>
    </row>
    <row r="136" spans="1:28" x14ac:dyDescent="0.25">
      <c r="A136">
        <v>65</v>
      </c>
      <c r="B136">
        <v>378</v>
      </c>
      <c r="C136" t="s">
        <v>358</v>
      </c>
      <c r="D136" t="s">
        <v>155</v>
      </c>
      <c r="E136" t="s">
        <v>29</v>
      </c>
      <c r="F136" t="s">
        <v>359</v>
      </c>
      <c r="G136" t="str">
        <f>"200801000779"</f>
        <v>200801000779</v>
      </c>
      <c r="H136" t="s">
        <v>105</v>
      </c>
      <c r="I136">
        <v>0</v>
      </c>
      <c r="J136">
        <v>0</v>
      </c>
      <c r="K136">
        <v>0</v>
      </c>
      <c r="L136">
        <v>260</v>
      </c>
      <c r="M136">
        <v>0</v>
      </c>
      <c r="N136">
        <v>30</v>
      </c>
      <c r="O136">
        <v>50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0</v>
      </c>
      <c r="AA136">
        <v>0</v>
      </c>
      <c r="AB136" t="s">
        <v>360</v>
      </c>
    </row>
    <row r="137" spans="1:28" x14ac:dyDescent="0.25">
      <c r="H137" t="s">
        <v>361</v>
      </c>
    </row>
    <row r="138" spans="1:28" x14ac:dyDescent="0.25">
      <c r="A138">
        <v>66</v>
      </c>
      <c r="B138">
        <v>1309</v>
      </c>
      <c r="C138" t="s">
        <v>362</v>
      </c>
      <c r="D138" t="s">
        <v>363</v>
      </c>
      <c r="E138" t="s">
        <v>301</v>
      </c>
      <c r="F138" t="s">
        <v>364</v>
      </c>
      <c r="G138" t="str">
        <f>"00009760"</f>
        <v>00009760</v>
      </c>
      <c r="H138" t="s">
        <v>365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50</v>
      </c>
      <c r="P138">
        <v>0</v>
      </c>
      <c r="Q138">
        <v>30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>
        <v>0</v>
      </c>
      <c r="AB138" t="s">
        <v>366</v>
      </c>
    </row>
    <row r="139" spans="1:28" x14ac:dyDescent="0.25">
      <c r="H139" t="s">
        <v>367</v>
      </c>
    </row>
    <row r="140" spans="1:28" x14ac:dyDescent="0.25">
      <c r="A140">
        <v>67</v>
      </c>
      <c r="B140">
        <v>4797</v>
      </c>
      <c r="C140" t="s">
        <v>368</v>
      </c>
      <c r="D140" t="s">
        <v>143</v>
      </c>
      <c r="E140" t="s">
        <v>52</v>
      </c>
      <c r="F140" t="s">
        <v>369</v>
      </c>
      <c r="G140" t="str">
        <f>"200801007380"</f>
        <v>200801007380</v>
      </c>
      <c r="H140" t="s">
        <v>370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1</v>
      </c>
      <c r="Y140">
        <v>0</v>
      </c>
      <c r="Z140">
        <v>24</v>
      </c>
      <c r="AA140">
        <v>408</v>
      </c>
      <c r="AB140" t="s">
        <v>371</v>
      </c>
    </row>
    <row r="141" spans="1:28" x14ac:dyDescent="0.25">
      <c r="H141" t="s">
        <v>372</v>
      </c>
    </row>
    <row r="142" spans="1:28" x14ac:dyDescent="0.25">
      <c r="A142">
        <v>68</v>
      </c>
      <c r="B142">
        <v>5806</v>
      </c>
      <c r="C142" t="s">
        <v>373</v>
      </c>
      <c r="D142" t="s">
        <v>374</v>
      </c>
      <c r="E142" t="s">
        <v>67</v>
      </c>
      <c r="F142" t="s">
        <v>375</v>
      </c>
      <c r="G142" t="str">
        <f>"200802006852"</f>
        <v>200802006852</v>
      </c>
      <c r="H142" t="s">
        <v>376</v>
      </c>
      <c r="I142">
        <v>150</v>
      </c>
      <c r="J142">
        <v>0</v>
      </c>
      <c r="K142">
        <v>0</v>
      </c>
      <c r="L142">
        <v>0</v>
      </c>
      <c r="M142">
        <v>100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0</v>
      </c>
      <c r="AA142">
        <v>0</v>
      </c>
      <c r="AB142" t="s">
        <v>377</v>
      </c>
    </row>
    <row r="143" spans="1:28" x14ac:dyDescent="0.25">
      <c r="H143" t="s">
        <v>378</v>
      </c>
    </row>
    <row r="144" spans="1:28" x14ac:dyDescent="0.25">
      <c r="A144">
        <v>69</v>
      </c>
      <c r="B144">
        <v>4380</v>
      </c>
      <c r="C144" t="s">
        <v>379</v>
      </c>
      <c r="D144" t="s">
        <v>380</v>
      </c>
      <c r="E144" t="s">
        <v>213</v>
      </c>
      <c r="F144" t="s">
        <v>381</v>
      </c>
      <c r="G144" t="str">
        <f>"201512005417"</f>
        <v>201512005417</v>
      </c>
      <c r="H144">
        <v>715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70</v>
      </c>
      <c r="P144">
        <v>0</v>
      </c>
      <c r="Q144">
        <v>50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0</v>
      </c>
      <c r="AB144">
        <v>1105</v>
      </c>
    </row>
    <row r="145" spans="1:28" x14ac:dyDescent="0.25">
      <c r="H145" t="s">
        <v>382</v>
      </c>
    </row>
    <row r="146" spans="1:28" x14ac:dyDescent="0.25">
      <c r="A146">
        <v>70</v>
      </c>
      <c r="B146">
        <v>69</v>
      </c>
      <c r="C146" t="s">
        <v>383</v>
      </c>
      <c r="D146" t="s">
        <v>48</v>
      </c>
      <c r="E146" t="s">
        <v>22</v>
      </c>
      <c r="F146" t="s">
        <v>384</v>
      </c>
      <c r="G146" t="str">
        <f>"201604006172"</f>
        <v>201604006172</v>
      </c>
      <c r="H146" t="s">
        <v>385</v>
      </c>
      <c r="I146">
        <v>150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30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1</v>
      </c>
      <c r="AA146">
        <v>17</v>
      </c>
      <c r="AB146" t="s">
        <v>386</v>
      </c>
    </row>
    <row r="147" spans="1:28" x14ac:dyDescent="0.25">
      <c r="H147" t="s">
        <v>387</v>
      </c>
    </row>
    <row r="148" spans="1:28" x14ac:dyDescent="0.25">
      <c r="A148">
        <v>71</v>
      </c>
      <c r="B148">
        <v>2272</v>
      </c>
      <c r="C148" t="s">
        <v>388</v>
      </c>
      <c r="D148" t="s">
        <v>389</v>
      </c>
      <c r="E148" t="s">
        <v>36</v>
      </c>
      <c r="F148" t="s">
        <v>390</v>
      </c>
      <c r="G148" t="str">
        <f>"00105194"</f>
        <v>00105194</v>
      </c>
      <c r="H148">
        <v>693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24</v>
      </c>
      <c r="AA148">
        <v>408</v>
      </c>
      <c r="AB148">
        <v>1101</v>
      </c>
    </row>
    <row r="149" spans="1:28" x14ac:dyDescent="0.25">
      <c r="H149" t="s">
        <v>391</v>
      </c>
    </row>
    <row r="150" spans="1:28" x14ac:dyDescent="0.25">
      <c r="A150">
        <v>72</v>
      </c>
      <c r="B150">
        <v>875</v>
      </c>
      <c r="C150" t="s">
        <v>392</v>
      </c>
      <c r="D150" t="s">
        <v>204</v>
      </c>
      <c r="E150" t="s">
        <v>80</v>
      </c>
      <c r="F150" t="s">
        <v>393</v>
      </c>
      <c r="G150" t="str">
        <f>"00269044"</f>
        <v>00269044</v>
      </c>
      <c r="H150">
        <v>693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24</v>
      </c>
      <c r="AA150">
        <v>408</v>
      </c>
      <c r="AB150">
        <v>1101</v>
      </c>
    </row>
    <row r="151" spans="1:28" x14ac:dyDescent="0.25">
      <c r="H151" t="s">
        <v>394</v>
      </c>
    </row>
    <row r="152" spans="1:28" x14ac:dyDescent="0.25">
      <c r="A152">
        <v>73</v>
      </c>
      <c r="B152">
        <v>249</v>
      </c>
      <c r="C152" t="s">
        <v>395</v>
      </c>
      <c r="D152" t="s">
        <v>396</v>
      </c>
      <c r="E152" t="s">
        <v>52</v>
      </c>
      <c r="F152" t="s">
        <v>397</v>
      </c>
      <c r="G152" t="str">
        <f>"200811000863"</f>
        <v>200811000863</v>
      </c>
      <c r="H152" t="s">
        <v>398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30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0</v>
      </c>
      <c r="AA152">
        <v>0</v>
      </c>
      <c r="AB152" t="s">
        <v>399</v>
      </c>
    </row>
    <row r="153" spans="1:28" x14ac:dyDescent="0.25">
      <c r="H153" t="s">
        <v>400</v>
      </c>
    </row>
    <row r="154" spans="1:28" x14ac:dyDescent="0.25">
      <c r="A154">
        <v>74</v>
      </c>
      <c r="B154">
        <v>4714</v>
      </c>
      <c r="C154" t="s">
        <v>401</v>
      </c>
      <c r="D154" t="s">
        <v>402</v>
      </c>
      <c r="E154" t="s">
        <v>403</v>
      </c>
      <c r="F154" t="s">
        <v>404</v>
      </c>
      <c r="G154" t="str">
        <f>"00175693"</f>
        <v>00175693</v>
      </c>
      <c r="H154" t="s">
        <v>89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24</v>
      </c>
      <c r="AA154">
        <v>408</v>
      </c>
      <c r="AB154" t="s">
        <v>405</v>
      </c>
    </row>
    <row r="155" spans="1:28" x14ac:dyDescent="0.25">
      <c r="H155" t="s">
        <v>406</v>
      </c>
    </row>
    <row r="156" spans="1:28" x14ac:dyDescent="0.25">
      <c r="A156">
        <v>75</v>
      </c>
      <c r="B156">
        <v>2543</v>
      </c>
      <c r="C156" t="s">
        <v>407</v>
      </c>
      <c r="D156" t="s">
        <v>53</v>
      </c>
      <c r="E156" t="s">
        <v>408</v>
      </c>
      <c r="F156" t="s">
        <v>409</v>
      </c>
      <c r="G156" t="str">
        <f>"00016772"</f>
        <v>00016772</v>
      </c>
      <c r="H156">
        <v>880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2</v>
      </c>
      <c r="AA156">
        <v>34</v>
      </c>
      <c r="AB156">
        <v>1094</v>
      </c>
    </row>
    <row r="157" spans="1:28" x14ac:dyDescent="0.25">
      <c r="H157" t="s">
        <v>410</v>
      </c>
    </row>
    <row r="158" spans="1:28" x14ac:dyDescent="0.25">
      <c r="A158">
        <v>76</v>
      </c>
      <c r="B158">
        <v>3005</v>
      </c>
      <c r="C158" t="s">
        <v>411</v>
      </c>
      <c r="D158" t="s">
        <v>412</v>
      </c>
      <c r="E158" t="s">
        <v>52</v>
      </c>
      <c r="F158" t="s">
        <v>413</v>
      </c>
      <c r="G158" t="str">
        <f>"201510003818"</f>
        <v>201510003818</v>
      </c>
      <c r="H158" t="s">
        <v>414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2</v>
      </c>
      <c r="Y158">
        <v>0</v>
      </c>
      <c r="Z158">
        <v>0</v>
      </c>
      <c r="AA158">
        <v>0</v>
      </c>
      <c r="AB158" t="s">
        <v>415</v>
      </c>
    </row>
    <row r="159" spans="1:28" x14ac:dyDescent="0.25">
      <c r="H159" t="s">
        <v>416</v>
      </c>
    </row>
    <row r="160" spans="1:28" x14ac:dyDescent="0.25">
      <c r="A160">
        <v>77</v>
      </c>
      <c r="B160">
        <v>435</v>
      </c>
      <c r="C160" t="s">
        <v>417</v>
      </c>
      <c r="D160" t="s">
        <v>22</v>
      </c>
      <c r="E160" t="s">
        <v>36</v>
      </c>
      <c r="F160" t="s">
        <v>418</v>
      </c>
      <c r="G160" t="str">
        <f>"00297873"</f>
        <v>00297873</v>
      </c>
      <c r="H160" t="s">
        <v>419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0</v>
      </c>
      <c r="AA160">
        <v>0</v>
      </c>
      <c r="AB160" t="s">
        <v>420</v>
      </c>
    </row>
    <row r="161" spans="1:28" x14ac:dyDescent="0.25">
      <c r="H161" t="s">
        <v>421</v>
      </c>
    </row>
    <row r="162" spans="1:28" x14ac:dyDescent="0.25">
      <c r="A162">
        <v>78</v>
      </c>
      <c r="B162">
        <v>2860</v>
      </c>
      <c r="C162" t="s">
        <v>422</v>
      </c>
      <c r="D162" t="s">
        <v>36</v>
      </c>
      <c r="E162" t="s">
        <v>22</v>
      </c>
      <c r="F162" t="s">
        <v>423</v>
      </c>
      <c r="G162" t="str">
        <f>"00336425"</f>
        <v>00336425</v>
      </c>
      <c r="H162">
        <v>671</v>
      </c>
      <c r="I162">
        <v>150</v>
      </c>
      <c r="J162">
        <v>0</v>
      </c>
      <c r="K162">
        <v>0</v>
      </c>
      <c r="L162">
        <v>200</v>
      </c>
      <c r="M162">
        <v>0</v>
      </c>
      <c r="N162">
        <v>30</v>
      </c>
      <c r="O162">
        <v>0</v>
      </c>
      <c r="P162">
        <v>0</v>
      </c>
      <c r="Q162">
        <v>30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2</v>
      </c>
      <c r="Y162">
        <v>0</v>
      </c>
      <c r="Z162">
        <v>0</v>
      </c>
      <c r="AA162">
        <v>0</v>
      </c>
      <c r="AB162">
        <v>1081</v>
      </c>
    </row>
    <row r="163" spans="1:28" x14ac:dyDescent="0.25">
      <c r="H163" t="s">
        <v>424</v>
      </c>
    </row>
    <row r="164" spans="1:28" x14ac:dyDescent="0.25">
      <c r="A164">
        <v>79</v>
      </c>
      <c r="B164">
        <v>5931</v>
      </c>
      <c r="C164" t="s">
        <v>425</v>
      </c>
      <c r="D164" t="s">
        <v>22</v>
      </c>
      <c r="E164" t="s">
        <v>103</v>
      </c>
      <c r="F164" t="s">
        <v>426</v>
      </c>
      <c r="G164" t="str">
        <f>"00012910"</f>
        <v>00012910</v>
      </c>
      <c r="H164" t="s">
        <v>427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50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>
        <v>0</v>
      </c>
      <c r="AB164" t="s">
        <v>428</v>
      </c>
    </row>
    <row r="165" spans="1:28" x14ac:dyDescent="0.25">
      <c r="H165" t="s">
        <v>429</v>
      </c>
    </row>
    <row r="166" spans="1:28" x14ac:dyDescent="0.25">
      <c r="A166">
        <v>80</v>
      </c>
      <c r="B166">
        <v>737</v>
      </c>
      <c r="C166" t="s">
        <v>430</v>
      </c>
      <c r="D166" t="s">
        <v>166</v>
      </c>
      <c r="E166" t="s">
        <v>103</v>
      </c>
      <c r="F166" t="s">
        <v>431</v>
      </c>
      <c r="G166" t="str">
        <f>"00250513"</f>
        <v>00250513</v>
      </c>
      <c r="H166">
        <v>880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0</v>
      </c>
      <c r="Z166">
        <v>0</v>
      </c>
      <c r="AA166">
        <v>0</v>
      </c>
      <c r="AB166">
        <v>1080</v>
      </c>
    </row>
    <row r="167" spans="1:28" x14ac:dyDescent="0.25">
      <c r="H167" t="s">
        <v>432</v>
      </c>
    </row>
    <row r="168" spans="1:28" x14ac:dyDescent="0.25">
      <c r="A168">
        <v>81</v>
      </c>
      <c r="B168">
        <v>2549</v>
      </c>
      <c r="C168" t="s">
        <v>433</v>
      </c>
      <c r="D168" t="s">
        <v>92</v>
      </c>
      <c r="E168" t="s">
        <v>434</v>
      </c>
      <c r="F168" t="s">
        <v>435</v>
      </c>
      <c r="G168" t="str">
        <f>"201510003594"</f>
        <v>201510003594</v>
      </c>
      <c r="H168" t="s">
        <v>436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70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0</v>
      </c>
      <c r="AA168">
        <v>0</v>
      </c>
      <c r="AB168" t="s">
        <v>437</v>
      </c>
    </row>
    <row r="169" spans="1:28" x14ac:dyDescent="0.25">
      <c r="H169" t="s">
        <v>438</v>
      </c>
    </row>
    <row r="170" spans="1:28" x14ac:dyDescent="0.25">
      <c r="A170">
        <v>82</v>
      </c>
      <c r="B170">
        <v>5298</v>
      </c>
      <c r="C170" t="s">
        <v>439</v>
      </c>
      <c r="D170" t="s">
        <v>440</v>
      </c>
      <c r="E170" t="s">
        <v>52</v>
      </c>
      <c r="F170" t="s">
        <v>441</v>
      </c>
      <c r="G170" t="str">
        <f>"00103789"</f>
        <v>00103789</v>
      </c>
      <c r="H170" t="s">
        <v>442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0</v>
      </c>
      <c r="Q170">
        <v>70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>
        <v>0</v>
      </c>
      <c r="AB170" t="s">
        <v>443</v>
      </c>
    </row>
    <row r="171" spans="1:28" x14ac:dyDescent="0.25">
      <c r="H171" t="s">
        <v>444</v>
      </c>
    </row>
    <row r="172" spans="1:28" x14ac:dyDescent="0.25">
      <c r="A172">
        <v>83</v>
      </c>
      <c r="B172">
        <v>2718</v>
      </c>
      <c r="C172" t="s">
        <v>445</v>
      </c>
      <c r="D172" t="s">
        <v>446</v>
      </c>
      <c r="E172" t="s">
        <v>36</v>
      </c>
      <c r="F172" t="s">
        <v>447</v>
      </c>
      <c r="G172" t="str">
        <f>"00005173"</f>
        <v>00005173</v>
      </c>
      <c r="H172">
        <v>803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2</v>
      </c>
      <c r="Y172">
        <v>0</v>
      </c>
      <c r="Z172">
        <v>0</v>
      </c>
      <c r="AA172">
        <v>0</v>
      </c>
      <c r="AB172">
        <v>1073</v>
      </c>
    </row>
    <row r="173" spans="1:28" x14ac:dyDescent="0.25">
      <c r="H173" t="s">
        <v>448</v>
      </c>
    </row>
    <row r="174" spans="1:28" x14ac:dyDescent="0.25">
      <c r="A174">
        <v>84</v>
      </c>
      <c r="B174">
        <v>359</v>
      </c>
      <c r="C174" t="s">
        <v>449</v>
      </c>
      <c r="D174" t="s">
        <v>353</v>
      </c>
      <c r="E174" t="s">
        <v>52</v>
      </c>
      <c r="F174" t="s">
        <v>450</v>
      </c>
      <c r="G174" t="str">
        <f>"00008876"</f>
        <v>00008876</v>
      </c>
      <c r="H174" t="s">
        <v>451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 t="s">
        <v>452</v>
      </c>
    </row>
    <row r="175" spans="1:28" x14ac:dyDescent="0.25">
      <c r="H175" t="s">
        <v>453</v>
      </c>
    </row>
    <row r="176" spans="1:28" x14ac:dyDescent="0.25">
      <c r="A176">
        <v>85</v>
      </c>
      <c r="B176">
        <v>1121</v>
      </c>
      <c r="C176" t="s">
        <v>454</v>
      </c>
      <c r="D176" t="s">
        <v>455</v>
      </c>
      <c r="E176" t="s">
        <v>255</v>
      </c>
      <c r="F176" t="s">
        <v>456</v>
      </c>
      <c r="G176" t="str">
        <f>"00156863"</f>
        <v>00156863</v>
      </c>
      <c r="H176">
        <v>660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>
        <v>0</v>
      </c>
      <c r="Z176">
        <v>24</v>
      </c>
      <c r="AA176">
        <v>408</v>
      </c>
      <c r="AB176">
        <v>1068</v>
      </c>
    </row>
    <row r="177" spans="1:28" x14ac:dyDescent="0.25">
      <c r="H177" t="s">
        <v>406</v>
      </c>
    </row>
    <row r="178" spans="1:28" x14ac:dyDescent="0.25">
      <c r="A178">
        <v>86</v>
      </c>
      <c r="B178">
        <v>1376</v>
      </c>
      <c r="C178" t="s">
        <v>457</v>
      </c>
      <c r="D178" t="s">
        <v>458</v>
      </c>
      <c r="E178" t="s">
        <v>36</v>
      </c>
      <c r="F178" t="s">
        <v>459</v>
      </c>
      <c r="G178" t="str">
        <f>"00276093"</f>
        <v>00276093</v>
      </c>
      <c r="H178" t="s">
        <v>460</v>
      </c>
      <c r="I178">
        <v>150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5</v>
      </c>
      <c r="AA178">
        <v>85</v>
      </c>
      <c r="AB178" t="s">
        <v>461</v>
      </c>
    </row>
    <row r="179" spans="1:28" x14ac:dyDescent="0.25">
      <c r="H179" t="s">
        <v>462</v>
      </c>
    </row>
    <row r="180" spans="1:28" x14ac:dyDescent="0.25">
      <c r="A180">
        <v>87</v>
      </c>
      <c r="B180">
        <v>948</v>
      </c>
      <c r="C180" t="s">
        <v>463</v>
      </c>
      <c r="D180" t="s">
        <v>53</v>
      </c>
      <c r="E180" t="s">
        <v>93</v>
      </c>
      <c r="F180" t="s">
        <v>464</v>
      </c>
      <c r="G180" t="str">
        <f>"201604000365"</f>
        <v>201604000365</v>
      </c>
      <c r="H180">
        <v>726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20</v>
      </c>
      <c r="AA180">
        <v>340</v>
      </c>
      <c r="AB180">
        <v>1066</v>
      </c>
    </row>
    <row r="181" spans="1:28" x14ac:dyDescent="0.25">
      <c r="H181" t="s">
        <v>465</v>
      </c>
    </row>
    <row r="182" spans="1:28" x14ac:dyDescent="0.25">
      <c r="A182">
        <v>88</v>
      </c>
      <c r="B182">
        <v>6078</v>
      </c>
      <c r="C182" t="s">
        <v>39</v>
      </c>
      <c r="D182" t="s">
        <v>92</v>
      </c>
      <c r="E182" t="s">
        <v>52</v>
      </c>
      <c r="F182" t="s">
        <v>466</v>
      </c>
      <c r="G182" t="str">
        <f>"201411001260"</f>
        <v>201411001260</v>
      </c>
      <c r="H182" t="s">
        <v>467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1</v>
      </c>
      <c r="Y182">
        <v>0</v>
      </c>
      <c r="Z182">
        <v>18</v>
      </c>
      <c r="AA182">
        <v>306</v>
      </c>
      <c r="AB182" t="s">
        <v>468</v>
      </c>
    </row>
    <row r="183" spans="1:28" x14ac:dyDescent="0.25">
      <c r="H183" t="s">
        <v>469</v>
      </c>
    </row>
    <row r="184" spans="1:28" x14ac:dyDescent="0.25">
      <c r="A184">
        <v>89</v>
      </c>
      <c r="B184">
        <v>46</v>
      </c>
      <c r="C184" t="s">
        <v>470</v>
      </c>
      <c r="D184" t="s">
        <v>48</v>
      </c>
      <c r="E184" t="s">
        <v>471</v>
      </c>
      <c r="F184" t="s">
        <v>472</v>
      </c>
      <c r="G184" t="str">
        <f>"00017039"</f>
        <v>00017039</v>
      </c>
      <c r="H184">
        <v>792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>
        <v>0</v>
      </c>
      <c r="AB184">
        <v>1062</v>
      </c>
    </row>
    <row r="185" spans="1:28" x14ac:dyDescent="0.25">
      <c r="H185" t="s">
        <v>473</v>
      </c>
    </row>
    <row r="186" spans="1:28" x14ac:dyDescent="0.25">
      <c r="A186">
        <v>90</v>
      </c>
      <c r="B186">
        <v>2483</v>
      </c>
      <c r="C186" t="s">
        <v>474</v>
      </c>
      <c r="D186" t="s">
        <v>475</v>
      </c>
      <c r="E186" t="s">
        <v>476</v>
      </c>
      <c r="F186" t="s">
        <v>477</v>
      </c>
      <c r="G186" t="str">
        <f>"00002027"</f>
        <v>00002027</v>
      </c>
      <c r="H186" t="s">
        <v>478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50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9</v>
      </c>
      <c r="AA186">
        <v>153</v>
      </c>
      <c r="AB186" t="s">
        <v>479</v>
      </c>
    </row>
    <row r="187" spans="1:28" x14ac:dyDescent="0.25">
      <c r="H187" t="s">
        <v>480</v>
      </c>
    </row>
    <row r="188" spans="1:28" x14ac:dyDescent="0.25">
      <c r="A188">
        <v>91</v>
      </c>
      <c r="B188">
        <v>502</v>
      </c>
      <c r="C188" t="s">
        <v>481</v>
      </c>
      <c r="D188" t="s">
        <v>482</v>
      </c>
      <c r="E188" t="s">
        <v>36</v>
      </c>
      <c r="F188" t="s">
        <v>483</v>
      </c>
      <c r="G188" t="str">
        <f>"00223757"</f>
        <v>00223757</v>
      </c>
      <c r="H188">
        <v>825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10</v>
      </c>
      <c r="AA188">
        <v>170</v>
      </c>
      <c r="AB188">
        <v>1055</v>
      </c>
    </row>
    <row r="189" spans="1:28" x14ac:dyDescent="0.25">
      <c r="H189" t="s">
        <v>484</v>
      </c>
    </row>
    <row r="190" spans="1:28" x14ac:dyDescent="0.25">
      <c r="A190">
        <v>92</v>
      </c>
      <c r="B190">
        <v>5872</v>
      </c>
      <c r="C190" t="s">
        <v>485</v>
      </c>
      <c r="D190" t="s">
        <v>288</v>
      </c>
      <c r="E190" t="s">
        <v>60</v>
      </c>
      <c r="F190" t="s">
        <v>486</v>
      </c>
      <c r="G190" t="str">
        <f>"201409003242"</f>
        <v>201409003242</v>
      </c>
      <c r="H190" t="s">
        <v>487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18</v>
      </c>
      <c r="AA190">
        <v>306</v>
      </c>
      <c r="AB190" t="s">
        <v>488</v>
      </c>
    </row>
    <row r="191" spans="1:28" x14ac:dyDescent="0.25">
      <c r="H191" t="s">
        <v>489</v>
      </c>
    </row>
    <row r="192" spans="1:28" x14ac:dyDescent="0.25">
      <c r="A192">
        <v>93</v>
      </c>
      <c r="B192">
        <v>4400</v>
      </c>
      <c r="C192" t="s">
        <v>287</v>
      </c>
      <c r="D192" t="s">
        <v>490</v>
      </c>
      <c r="E192" t="s">
        <v>80</v>
      </c>
      <c r="F192" t="s">
        <v>491</v>
      </c>
      <c r="G192" t="str">
        <f>"201511038561"</f>
        <v>201511038561</v>
      </c>
      <c r="H192">
        <v>803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50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>
        <v>1053</v>
      </c>
    </row>
    <row r="193" spans="1:28" x14ac:dyDescent="0.25">
      <c r="H193" t="s">
        <v>492</v>
      </c>
    </row>
    <row r="194" spans="1:28" x14ac:dyDescent="0.25">
      <c r="A194">
        <v>94</v>
      </c>
      <c r="B194">
        <v>4227</v>
      </c>
      <c r="C194" t="s">
        <v>493</v>
      </c>
      <c r="D194" t="s">
        <v>494</v>
      </c>
      <c r="E194" t="s">
        <v>495</v>
      </c>
      <c r="F194" t="s">
        <v>496</v>
      </c>
      <c r="G194" t="str">
        <f>"00017547"</f>
        <v>00017547</v>
      </c>
      <c r="H194" t="s">
        <v>497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0</v>
      </c>
      <c r="AB194" t="s">
        <v>498</v>
      </c>
    </row>
    <row r="195" spans="1:28" x14ac:dyDescent="0.25">
      <c r="H195" t="s">
        <v>499</v>
      </c>
    </row>
    <row r="196" spans="1:28" x14ac:dyDescent="0.25">
      <c r="A196">
        <v>95</v>
      </c>
      <c r="B196">
        <v>3223</v>
      </c>
      <c r="C196" t="s">
        <v>500</v>
      </c>
      <c r="D196" t="s">
        <v>288</v>
      </c>
      <c r="E196" t="s">
        <v>230</v>
      </c>
      <c r="F196" t="s">
        <v>501</v>
      </c>
      <c r="G196" t="str">
        <f>"200810000626"</f>
        <v>200810000626</v>
      </c>
      <c r="H196" t="s">
        <v>502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 t="s">
        <v>503</v>
      </c>
    </row>
    <row r="197" spans="1:28" x14ac:dyDescent="0.25">
      <c r="H197" t="s">
        <v>504</v>
      </c>
    </row>
    <row r="198" spans="1:28" x14ac:dyDescent="0.25">
      <c r="A198">
        <v>96</v>
      </c>
      <c r="B198">
        <v>5166</v>
      </c>
      <c r="C198" t="s">
        <v>505</v>
      </c>
      <c r="D198" t="s">
        <v>288</v>
      </c>
      <c r="E198" t="s">
        <v>116</v>
      </c>
      <c r="F198" t="s">
        <v>506</v>
      </c>
      <c r="G198" t="str">
        <f>"201406013293"</f>
        <v>201406013293</v>
      </c>
      <c r="H198" t="s">
        <v>507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50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0</v>
      </c>
      <c r="AA198">
        <v>0</v>
      </c>
      <c r="AB198" t="s">
        <v>508</v>
      </c>
    </row>
    <row r="199" spans="1:28" x14ac:dyDescent="0.25">
      <c r="H199" t="s">
        <v>509</v>
      </c>
    </row>
    <row r="200" spans="1:28" x14ac:dyDescent="0.25">
      <c r="A200">
        <v>97</v>
      </c>
      <c r="B200">
        <v>2623</v>
      </c>
      <c r="C200" t="s">
        <v>510</v>
      </c>
      <c r="D200" t="s">
        <v>511</v>
      </c>
      <c r="E200" t="s">
        <v>176</v>
      </c>
      <c r="F200" t="s">
        <v>512</v>
      </c>
      <c r="G200" t="str">
        <f>"200712001733"</f>
        <v>200712001733</v>
      </c>
      <c r="H200" t="s">
        <v>247</v>
      </c>
      <c r="I200">
        <v>0</v>
      </c>
      <c r="J200">
        <v>0</v>
      </c>
      <c r="K200">
        <v>0</v>
      </c>
      <c r="L200">
        <v>0</v>
      </c>
      <c r="M200">
        <v>100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9</v>
      </c>
      <c r="AA200">
        <v>153</v>
      </c>
      <c r="AB200" t="s">
        <v>513</v>
      </c>
    </row>
    <row r="201" spans="1:28" x14ac:dyDescent="0.25">
      <c r="H201" t="s">
        <v>514</v>
      </c>
    </row>
    <row r="202" spans="1:28" x14ac:dyDescent="0.25">
      <c r="A202">
        <v>98</v>
      </c>
      <c r="B202">
        <v>5487</v>
      </c>
      <c r="C202" t="s">
        <v>515</v>
      </c>
      <c r="D202" t="s">
        <v>92</v>
      </c>
      <c r="E202" t="s">
        <v>52</v>
      </c>
      <c r="F202" t="s">
        <v>516</v>
      </c>
      <c r="G202" t="str">
        <f>"00332679"</f>
        <v>00332679</v>
      </c>
      <c r="H202" t="s">
        <v>517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2</v>
      </c>
      <c r="Y202">
        <v>0</v>
      </c>
      <c r="Z202">
        <v>19</v>
      </c>
      <c r="AA202">
        <v>323</v>
      </c>
      <c r="AB202" t="s">
        <v>518</v>
      </c>
    </row>
    <row r="203" spans="1:28" x14ac:dyDescent="0.25">
      <c r="H203" t="s">
        <v>519</v>
      </c>
    </row>
    <row r="204" spans="1:28" x14ac:dyDescent="0.25">
      <c r="A204">
        <v>99</v>
      </c>
      <c r="B204">
        <v>5409</v>
      </c>
      <c r="C204" t="s">
        <v>520</v>
      </c>
      <c r="D204" t="s">
        <v>521</v>
      </c>
      <c r="E204" t="s">
        <v>176</v>
      </c>
      <c r="F204" t="s">
        <v>522</v>
      </c>
      <c r="G204" t="str">
        <f>"00008779"</f>
        <v>00008779</v>
      </c>
      <c r="H204">
        <v>770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>
        <v>0</v>
      </c>
      <c r="Z204">
        <v>0</v>
      </c>
      <c r="AA204">
        <v>0</v>
      </c>
      <c r="AB204">
        <v>1040</v>
      </c>
    </row>
    <row r="205" spans="1:28" x14ac:dyDescent="0.25">
      <c r="H205" t="s">
        <v>523</v>
      </c>
    </row>
    <row r="206" spans="1:28" x14ac:dyDescent="0.25">
      <c r="A206">
        <v>100</v>
      </c>
      <c r="B206">
        <v>4578</v>
      </c>
      <c r="C206" t="s">
        <v>524</v>
      </c>
      <c r="D206" t="s">
        <v>79</v>
      </c>
      <c r="E206" t="s">
        <v>53</v>
      </c>
      <c r="F206" t="s">
        <v>525</v>
      </c>
      <c r="G206" t="str">
        <f>"00369841"</f>
        <v>00369841</v>
      </c>
      <c r="H206" t="s">
        <v>526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50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527</v>
      </c>
    </row>
    <row r="207" spans="1:28" x14ac:dyDescent="0.25">
      <c r="H207" t="s">
        <v>528</v>
      </c>
    </row>
    <row r="208" spans="1:28" x14ac:dyDescent="0.25">
      <c r="A208">
        <v>101</v>
      </c>
      <c r="B208">
        <v>5291</v>
      </c>
      <c r="C208" t="s">
        <v>529</v>
      </c>
      <c r="D208" t="s">
        <v>339</v>
      </c>
      <c r="E208" t="s">
        <v>52</v>
      </c>
      <c r="F208" t="s">
        <v>530</v>
      </c>
      <c r="G208" t="str">
        <f>"00335463"</f>
        <v>00335463</v>
      </c>
      <c r="H208" t="s">
        <v>531</v>
      </c>
      <c r="I208">
        <v>150</v>
      </c>
      <c r="J208">
        <v>0</v>
      </c>
      <c r="K208">
        <v>0</v>
      </c>
      <c r="L208">
        <v>0</v>
      </c>
      <c r="M208">
        <v>100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2</v>
      </c>
      <c r="Y208">
        <v>0</v>
      </c>
      <c r="Z208">
        <v>6</v>
      </c>
      <c r="AA208">
        <v>102</v>
      </c>
      <c r="AB208" t="s">
        <v>532</v>
      </c>
    </row>
    <row r="209" spans="1:28" x14ac:dyDescent="0.25">
      <c r="H209" t="s">
        <v>533</v>
      </c>
    </row>
    <row r="210" spans="1:28" x14ac:dyDescent="0.25">
      <c r="A210">
        <v>102</v>
      </c>
      <c r="B210">
        <v>2103</v>
      </c>
      <c r="C210" t="s">
        <v>534</v>
      </c>
      <c r="D210" t="s">
        <v>535</v>
      </c>
      <c r="E210" t="s">
        <v>103</v>
      </c>
      <c r="F210" t="s">
        <v>536</v>
      </c>
      <c r="G210" t="str">
        <f>"00324545"</f>
        <v>00324545</v>
      </c>
      <c r="H210" t="s">
        <v>99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 t="s">
        <v>537</v>
      </c>
    </row>
    <row r="211" spans="1:28" x14ac:dyDescent="0.25">
      <c r="H211" t="s">
        <v>538</v>
      </c>
    </row>
    <row r="212" spans="1:28" x14ac:dyDescent="0.25">
      <c r="A212">
        <v>103</v>
      </c>
      <c r="B212">
        <v>834</v>
      </c>
      <c r="C212" t="s">
        <v>539</v>
      </c>
      <c r="D212" t="s">
        <v>148</v>
      </c>
      <c r="E212" t="s">
        <v>52</v>
      </c>
      <c r="F212" t="s">
        <v>540</v>
      </c>
      <c r="G212" t="str">
        <f>"200802007276"</f>
        <v>200802007276</v>
      </c>
      <c r="H212">
        <v>803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0</v>
      </c>
      <c r="AA212">
        <v>0</v>
      </c>
      <c r="AB212">
        <v>1033</v>
      </c>
    </row>
    <row r="213" spans="1:28" x14ac:dyDescent="0.25">
      <c r="H213" t="s">
        <v>480</v>
      </c>
    </row>
    <row r="214" spans="1:28" x14ac:dyDescent="0.25">
      <c r="A214">
        <v>104</v>
      </c>
      <c r="B214">
        <v>5624</v>
      </c>
      <c r="C214" t="s">
        <v>541</v>
      </c>
      <c r="D214" t="s">
        <v>288</v>
      </c>
      <c r="E214" t="s">
        <v>67</v>
      </c>
      <c r="F214" t="s">
        <v>542</v>
      </c>
      <c r="G214" t="str">
        <f>"201512004392"</f>
        <v>201512004392</v>
      </c>
      <c r="H214" t="s">
        <v>467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30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>
        <v>0</v>
      </c>
      <c r="AB214" t="s">
        <v>543</v>
      </c>
    </row>
    <row r="215" spans="1:28" x14ac:dyDescent="0.25">
      <c r="H215" t="s">
        <v>544</v>
      </c>
    </row>
    <row r="216" spans="1:28" x14ac:dyDescent="0.25">
      <c r="A216">
        <v>105</v>
      </c>
      <c r="B216">
        <v>1219</v>
      </c>
      <c r="C216" t="s">
        <v>545</v>
      </c>
      <c r="D216" t="s">
        <v>166</v>
      </c>
      <c r="E216" t="s">
        <v>36</v>
      </c>
      <c r="F216" t="s">
        <v>546</v>
      </c>
      <c r="G216" t="str">
        <f>"201406005569"</f>
        <v>201406005569</v>
      </c>
      <c r="H216" t="s">
        <v>24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50</v>
      </c>
      <c r="P216">
        <v>30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0</v>
      </c>
      <c r="AA216">
        <v>0</v>
      </c>
      <c r="AB216" t="s">
        <v>547</v>
      </c>
    </row>
    <row r="217" spans="1:28" x14ac:dyDescent="0.25">
      <c r="H217" t="s">
        <v>548</v>
      </c>
    </row>
    <row r="218" spans="1:28" x14ac:dyDescent="0.25">
      <c r="A218">
        <v>106</v>
      </c>
      <c r="B218">
        <v>4301</v>
      </c>
      <c r="C218" t="s">
        <v>549</v>
      </c>
      <c r="D218" t="s">
        <v>352</v>
      </c>
      <c r="E218" t="s">
        <v>494</v>
      </c>
      <c r="F218" t="s">
        <v>550</v>
      </c>
      <c r="G218" t="str">
        <f>"200802004384"</f>
        <v>200802004384</v>
      </c>
      <c r="H218" t="s">
        <v>551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2</v>
      </c>
      <c r="Y218">
        <v>0</v>
      </c>
      <c r="Z218">
        <v>0</v>
      </c>
      <c r="AA218">
        <v>0</v>
      </c>
      <c r="AB218" t="s">
        <v>552</v>
      </c>
    </row>
    <row r="219" spans="1:28" x14ac:dyDescent="0.25">
      <c r="H219" t="s">
        <v>553</v>
      </c>
    </row>
    <row r="220" spans="1:28" x14ac:dyDescent="0.25">
      <c r="A220">
        <v>107</v>
      </c>
      <c r="B220">
        <v>481</v>
      </c>
      <c r="C220" t="s">
        <v>554</v>
      </c>
      <c r="D220" t="s">
        <v>52</v>
      </c>
      <c r="E220" t="s">
        <v>103</v>
      </c>
      <c r="F220" t="s">
        <v>555</v>
      </c>
      <c r="G220" t="str">
        <f>"00078824"</f>
        <v>00078824</v>
      </c>
      <c r="H220" t="s">
        <v>556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0</v>
      </c>
      <c r="AA220">
        <v>0</v>
      </c>
      <c r="AB220" t="s">
        <v>557</v>
      </c>
    </row>
    <row r="221" spans="1:28" x14ac:dyDescent="0.25">
      <c r="H221" t="s">
        <v>558</v>
      </c>
    </row>
    <row r="222" spans="1:28" x14ac:dyDescent="0.25">
      <c r="A222">
        <v>108</v>
      </c>
      <c r="B222">
        <v>4642</v>
      </c>
      <c r="C222" t="s">
        <v>559</v>
      </c>
      <c r="D222" t="s">
        <v>560</v>
      </c>
      <c r="E222" t="s">
        <v>176</v>
      </c>
      <c r="F222" t="s">
        <v>561</v>
      </c>
      <c r="G222" t="str">
        <f>"00345369"</f>
        <v>00345369</v>
      </c>
      <c r="H222">
        <v>671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50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>
        <v>0</v>
      </c>
      <c r="Z222">
        <v>18</v>
      </c>
      <c r="AA222">
        <v>306</v>
      </c>
      <c r="AB222">
        <v>1027</v>
      </c>
    </row>
    <row r="223" spans="1:28" x14ac:dyDescent="0.25">
      <c r="H223" t="s">
        <v>562</v>
      </c>
    </row>
    <row r="224" spans="1:28" x14ac:dyDescent="0.25">
      <c r="A224">
        <v>109</v>
      </c>
      <c r="B224">
        <v>5530</v>
      </c>
      <c r="C224" t="s">
        <v>563</v>
      </c>
      <c r="D224" t="s">
        <v>143</v>
      </c>
      <c r="E224" t="s">
        <v>434</v>
      </c>
      <c r="F224" t="s">
        <v>564</v>
      </c>
      <c r="G224" t="str">
        <f>"201504001953"</f>
        <v>201504001953</v>
      </c>
      <c r="H224" t="s">
        <v>565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>
        <v>0</v>
      </c>
      <c r="Z224">
        <v>7</v>
      </c>
      <c r="AA224">
        <v>119</v>
      </c>
      <c r="AB224" t="s">
        <v>566</v>
      </c>
    </row>
    <row r="225" spans="1:28" x14ac:dyDescent="0.25">
      <c r="H225" t="s">
        <v>567</v>
      </c>
    </row>
    <row r="226" spans="1:28" x14ac:dyDescent="0.25">
      <c r="A226">
        <v>110</v>
      </c>
      <c r="B226">
        <v>1684</v>
      </c>
      <c r="C226" t="s">
        <v>568</v>
      </c>
      <c r="D226" t="s">
        <v>194</v>
      </c>
      <c r="E226" t="s">
        <v>569</v>
      </c>
      <c r="F226" t="s">
        <v>570</v>
      </c>
      <c r="G226" t="str">
        <f>"00264771"</f>
        <v>00264771</v>
      </c>
      <c r="H226" t="s">
        <v>313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 t="s">
        <v>571</v>
      </c>
    </row>
    <row r="227" spans="1:28" x14ac:dyDescent="0.25">
      <c r="H227" t="s">
        <v>572</v>
      </c>
    </row>
    <row r="228" spans="1:28" x14ac:dyDescent="0.25">
      <c r="A228">
        <v>111</v>
      </c>
      <c r="B228">
        <v>2996</v>
      </c>
      <c r="C228" t="s">
        <v>573</v>
      </c>
      <c r="D228" t="s">
        <v>143</v>
      </c>
      <c r="E228" t="s">
        <v>103</v>
      </c>
      <c r="F228" t="s">
        <v>574</v>
      </c>
      <c r="G228" t="str">
        <f>"00037773"</f>
        <v>00037773</v>
      </c>
      <c r="H228" t="s">
        <v>575</v>
      </c>
      <c r="I228">
        <v>0</v>
      </c>
      <c r="J228">
        <v>0</v>
      </c>
      <c r="K228">
        <v>0</v>
      </c>
      <c r="L228">
        <v>0</v>
      </c>
      <c r="M228">
        <v>100</v>
      </c>
      <c r="N228">
        <v>30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5</v>
      </c>
      <c r="AA228">
        <v>85</v>
      </c>
      <c r="AB228" t="s">
        <v>576</v>
      </c>
    </row>
    <row r="229" spans="1:28" x14ac:dyDescent="0.25">
      <c r="H229" t="s">
        <v>577</v>
      </c>
    </row>
    <row r="230" spans="1:28" x14ac:dyDescent="0.25">
      <c r="A230">
        <v>112</v>
      </c>
      <c r="B230">
        <v>5543</v>
      </c>
      <c r="C230" t="s">
        <v>578</v>
      </c>
      <c r="D230" t="s">
        <v>47</v>
      </c>
      <c r="E230" t="s">
        <v>176</v>
      </c>
      <c r="F230" t="s">
        <v>579</v>
      </c>
      <c r="G230" t="str">
        <f>"00345679"</f>
        <v>00345679</v>
      </c>
      <c r="H230" t="s">
        <v>580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581</v>
      </c>
    </row>
    <row r="231" spans="1:28" x14ac:dyDescent="0.25">
      <c r="H231" t="s">
        <v>582</v>
      </c>
    </row>
    <row r="232" spans="1:28" x14ac:dyDescent="0.25">
      <c r="A232">
        <v>113</v>
      </c>
      <c r="B232">
        <v>2788</v>
      </c>
      <c r="C232" t="s">
        <v>583</v>
      </c>
      <c r="D232" t="s">
        <v>47</v>
      </c>
      <c r="E232" t="s">
        <v>584</v>
      </c>
      <c r="F232" t="s">
        <v>585</v>
      </c>
      <c r="G232" t="str">
        <f>"00196706"</f>
        <v>00196706</v>
      </c>
      <c r="H232">
        <v>792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>
        <v>1022</v>
      </c>
    </row>
    <row r="233" spans="1:28" x14ac:dyDescent="0.25">
      <c r="H233" t="s">
        <v>586</v>
      </c>
    </row>
    <row r="234" spans="1:28" x14ac:dyDescent="0.25">
      <c r="A234">
        <v>114</v>
      </c>
      <c r="B234">
        <v>2207</v>
      </c>
      <c r="C234" t="s">
        <v>587</v>
      </c>
      <c r="D234" t="s">
        <v>588</v>
      </c>
      <c r="E234" t="s">
        <v>53</v>
      </c>
      <c r="F234" t="s">
        <v>589</v>
      </c>
      <c r="G234" t="str">
        <f>"00008058"</f>
        <v>00008058</v>
      </c>
      <c r="H234" t="s">
        <v>590</v>
      </c>
      <c r="I234">
        <v>150</v>
      </c>
      <c r="J234">
        <v>0</v>
      </c>
      <c r="K234">
        <v>0</v>
      </c>
      <c r="L234">
        <v>0</v>
      </c>
      <c r="M234">
        <v>100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591</v>
      </c>
    </row>
    <row r="235" spans="1:28" x14ac:dyDescent="0.25">
      <c r="H235" t="s">
        <v>592</v>
      </c>
    </row>
    <row r="236" spans="1:28" x14ac:dyDescent="0.25">
      <c r="A236">
        <v>115</v>
      </c>
      <c r="B236">
        <v>4889</v>
      </c>
      <c r="C236" t="s">
        <v>593</v>
      </c>
      <c r="D236" t="s">
        <v>194</v>
      </c>
      <c r="E236" t="s">
        <v>103</v>
      </c>
      <c r="F236" t="s">
        <v>594</v>
      </c>
      <c r="G236" t="str">
        <f>"00278552"</f>
        <v>00278552</v>
      </c>
      <c r="H236">
        <v>759</v>
      </c>
      <c r="I236">
        <v>0</v>
      </c>
      <c r="J236">
        <v>0</v>
      </c>
      <c r="K236">
        <v>0</v>
      </c>
      <c r="L236">
        <v>200</v>
      </c>
      <c r="M236">
        <v>30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>
        <v>1019</v>
      </c>
    </row>
    <row r="237" spans="1:28" x14ac:dyDescent="0.25">
      <c r="H237" t="s">
        <v>595</v>
      </c>
    </row>
    <row r="238" spans="1:28" x14ac:dyDescent="0.25">
      <c r="A238">
        <v>116</v>
      </c>
      <c r="B238">
        <v>5339</v>
      </c>
      <c r="C238" t="s">
        <v>596</v>
      </c>
      <c r="D238" t="s">
        <v>597</v>
      </c>
      <c r="E238" t="s">
        <v>103</v>
      </c>
      <c r="F238" t="s">
        <v>598</v>
      </c>
      <c r="G238" t="str">
        <f>"00281580"</f>
        <v>00281580</v>
      </c>
      <c r="H238">
        <v>748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>
        <v>1018</v>
      </c>
    </row>
    <row r="239" spans="1:28" x14ac:dyDescent="0.25">
      <c r="H239" t="s">
        <v>277</v>
      </c>
    </row>
    <row r="240" spans="1:28" x14ac:dyDescent="0.25">
      <c r="A240">
        <v>117</v>
      </c>
      <c r="B240">
        <v>4429</v>
      </c>
      <c r="C240" t="s">
        <v>599</v>
      </c>
      <c r="D240" t="s">
        <v>109</v>
      </c>
      <c r="E240" t="s">
        <v>53</v>
      </c>
      <c r="F240" t="s">
        <v>600</v>
      </c>
      <c r="G240" t="str">
        <f>"00248400"</f>
        <v>00248400</v>
      </c>
      <c r="H240" t="s">
        <v>601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602</v>
      </c>
    </row>
    <row r="241" spans="1:28" x14ac:dyDescent="0.25">
      <c r="H241" t="s">
        <v>603</v>
      </c>
    </row>
    <row r="242" spans="1:28" x14ac:dyDescent="0.25">
      <c r="A242">
        <v>118</v>
      </c>
      <c r="B242">
        <v>1548</v>
      </c>
      <c r="C242" t="s">
        <v>604</v>
      </c>
      <c r="D242" t="s">
        <v>605</v>
      </c>
      <c r="E242" t="s">
        <v>606</v>
      </c>
      <c r="F242" t="s">
        <v>607</v>
      </c>
      <c r="G242" t="str">
        <f>"00020706"</f>
        <v>00020706</v>
      </c>
      <c r="H242" t="s">
        <v>341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0</v>
      </c>
      <c r="AA242">
        <v>0</v>
      </c>
      <c r="AB242" t="s">
        <v>608</v>
      </c>
    </row>
    <row r="243" spans="1:28" x14ac:dyDescent="0.25">
      <c r="H243" t="s">
        <v>609</v>
      </c>
    </row>
    <row r="244" spans="1:28" x14ac:dyDescent="0.25">
      <c r="A244">
        <v>119</v>
      </c>
      <c r="B244">
        <v>3887</v>
      </c>
      <c r="C244" t="s">
        <v>610</v>
      </c>
      <c r="D244" t="s">
        <v>611</v>
      </c>
      <c r="E244" t="s">
        <v>36</v>
      </c>
      <c r="F244" t="s">
        <v>612</v>
      </c>
      <c r="G244" t="str">
        <f>"00358919"</f>
        <v>00358919</v>
      </c>
      <c r="H244" t="s">
        <v>442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 t="s">
        <v>613</v>
      </c>
    </row>
    <row r="245" spans="1:28" x14ac:dyDescent="0.25">
      <c r="H245" t="s">
        <v>614</v>
      </c>
    </row>
    <row r="246" spans="1:28" x14ac:dyDescent="0.25">
      <c r="A246">
        <v>120</v>
      </c>
      <c r="B246">
        <v>2303</v>
      </c>
      <c r="C246" t="s">
        <v>615</v>
      </c>
      <c r="D246" t="s">
        <v>616</v>
      </c>
      <c r="E246" t="s">
        <v>36</v>
      </c>
      <c r="F246" t="s">
        <v>617</v>
      </c>
      <c r="G246" t="str">
        <f>"00324113"</f>
        <v>00324113</v>
      </c>
      <c r="H246" t="s">
        <v>618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 t="s">
        <v>619</v>
      </c>
    </row>
    <row r="247" spans="1:28" x14ac:dyDescent="0.25">
      <c r="H247" t="s">
        <v>620</v>
      </c>
    </row>
    <row r="248" spans="1:28" x14ac:dyDescent="0.25">
      <c r="A248">
        <v>121</v>
      </c>
      <c r="B248">
        <v>1078</v>
      </c>
      <c r="C248" t="s">
        <v>621</v>
      </c>
      <c r="D248" t="s">
        <v>103</v>
      </c>
      <c r="E248" t="s">
        <v>149</v>
      </c>
      <c r="F248" t="s">
        <v>622</v>
      </c>
      <c r="G248" t="str">
        <f>"201511035351"</f>
        <v>201511035351</v>
      </c>
      <c r="H248" t="s">
        <v>128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0</v>
      </c>
      <c r="AA248">
        <v>0</v>
      </c>
      <c r="AB248" t="s">
        <v>623</v>
      </c>
    </row>
    <row r="249" spans="1:28" x14ac:dyDescent="0.25">
      <c r="H249" t="s">
        <v>624</v>
      </c>
    </row>
    <row r="250" spans="1:28" x14ac:dyDescent="0.25">
      <c r="A250">
        <v>122</v>
      </c>
      <c r="B250">
        <v>282</v>
      </c>
      <c r="C250" t="s">
        <v>625</v>
      </c>
      <c r="D250" t="s">
        <v>52</v>
      </c>
      <c r="E250" t="s">
        <v>626</v>
      </c>
      <c r="F250" t="s">
        <v>627</v>
      </c>
      <c r="G250" t="str">
        <f>"00018186"</f>
        <v>00018186</v>
      </c>
      <c r="H250">
        <v>737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0</v>
      </c>
      <c r="AA250">
        <v>0</v>
      </c>
      <c r="AB250">
        <v>1007</v>
      </c>
    </row>
    <row r="251" spans="1:28" x14ac:dyDescent="0.25">
      <c r="H251" t="s">
        <v>628</v>
      </c>
    </row>
    <row r="252" spans="1:28" x14ac:dyDescent="0.25">
      <c r="A252">
        <v>123</v>
      </c>
      <c r="B252">
        <v>3606</v>
      </c>
      <c r="C252" t="s">
        <v>629</v>
      </c>
      <c r="D252" t="s">
        <v>630</v>
      </c>
      <c r="E252" t="s">
        <v>52</v>
      </c>
      <c r="F252" t="s">
        <v>631</v>
      </c>
      <c r="G252" t="str">
        <f>"00024422"</f>
        <v>00024422</v>
      </c>
      <c r="H252" t="s">
        <v>632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30</v>
      </c>
      <c r="O252">
        <v>30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0</v>
      </c>
      <c r="AA252">
        <v>0</v>
      </c>
      <c r="AB252" t="s">
        <v>633</v>
      </c>
    </row>
    <row r="253" spans="1:28" x14ac:dyDescent="0.25">
      <c r="H253" t="s">
        <v>634</v>
      </c>
    </row>
    <row r="254" spans="1:28" x14ac:dyDescent="0.25">
      <c r="A254">
        <v>124</v>
      </c>
      <c r="B254">
        <v>3448</v>
      </c>
      <c r="C254" t="s">
        <v>635</v>
      </c>
      <c r="D254" t="s">
        <v>97</v>
      </c>
      <c r="E254" t="s">
        <v>103</v>
      </c>
      <c r="F254" t="s">
        <v>636</v>
      </c>
      <c r="G254" t="str">
        <f>"00369769"</f>
        <v>00369769</v>
      </c>
      <c r="H254" t="s">
        <v>348</v>
      </c>
      <c r="I254">
        <v>150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50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0</v>
      </c>
      <c r="AA254">
        <v>0</v>
      </c>
      <c r="AB254" t="s">
        <v>637</v>
      </c>
    </row>
    <row r="255" spans="1:28" x14ac:dyDescent="0.25">
      <c r="H255" t="s">
        <v>638</v>
      </c>
    </row>
    <row r="256" spans="1:28" x14ac:dyDescent="0.25">
      <c r="A256">
        <v>125</v>
      </c>
      <c r="B256">
        <v>3558</v>
      </c>
      <c r="C256" t="s">
        <v>639</v>
      </c>
      <c r="D256" t="s">
        <v>36</v>
      </c>
      <c r="E256" t="s">
        <v>22</v>
      </c>
      <c r="F256" t="s">
        <v>640</v>
      </c>
      <c r="G256" t="str">
        <f>"00163083"</f>
        <v>00163083</v>
      </c>
      <c r="H256" t="s">
        <v>641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30</v>
      </c>
      <c r="U256">
        <v>0</v>
      </c>
      <c r="V256">
        <v>0</v>
      </c>
      <c r="X256">
        <v>2</v>
      </c>
      <c r="Y256">
        <v>0</v>
      </c>
      <c r="Z256">
        <v>0</v>
      </c>
      <c r="AA256">
        <v>0</v>
      </c>
      <c r="AB256" t="s">
        <v>642</v>
      </c>
    </row>
    <row r="257" spans="1:28" x14ac:dyDescent="0.25">
      <c r="H257" t="s">
        <v>643</v>
      </c>
    </row>
    <row r="258" spans="1:28" x14ac:dyDescent="0.25">
      <c r="A258">
        <v>126</v>
      </c>
      <c r="B258">
        <v>300</v>
      </c>
      <c r="C258" t="s">
        <v>644</v>
      </c>
      <c r="D258" t="s">
        <v>60</v>
      </c>
      <c r="E258" t="s">
        <v>29</v>
      </c>
      <c r="F258" t="s">
        <v>645</v>
      </c>
      <c r="G258" t="str">
        <f>"00300327"</f>
        <v>00300327</v>
      </c>
      <c r="H258" t="s">
        <v>646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2</v>
      </c>
      <c r="Y258">
        <v>0</v>
      </c>
      <c r="Z258">
        <v>0</v>
      </c>
      <c r="AA258">
        <v>0</v>
      </c>
      <c r="AB258" t="s">
        <v>647</v>
      </c>
    </row>
    <row r="259" spans="1:28" x14ac:dyDescent="0.25">
      <c r="H259" t="s">
        <v>648</v>
      </c>
    </row>
    <row r="260" spans="1:28" x14ac:dyDescent="0.25">
      <c r="A260">
        <v>127</v>
      </c>
      <c r="B260">
        <v>6153</v>
      </c>
      <c r="C260" t="s">
        <v>649</v>
      </c>
      <c r="D260" t="s">
        <v>167</v>
      </c>
      <c r="E260" t="s">
        <v>255</v>
      </c>
      <c r="F260" t="s">
        <v>650</v>
      </c>
      <c r="G260" t="str">
        <f>"00337875"</f>
        <v>00337875</v>
      </c>
      <c r="H260" t="s">
        <v>651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5</v>
      </c>
      <c r="AA260">
        <v>85</v>
      </c>
      <c r="AB260" t="s">
        <v>652</v>
      </c>
    </row>
    <row r="261" spans="1:28" x14ac:dyDescent="0.25">
      <c r="H261" t="s">
        <v>653</v>
      </c>
    </row>
    <row r="262" spans="1:28" x14ac:dyDescent="0.25">
      <c r="A262">
        <v>128</v>
      </c>
      <c r="B262">
        <v>1538</v>
      </c>
      <c r="C262" t="s">
        <v>654</v>
      </c>
      <c r="D262" t="s">
        <v>655</v>
      </c>
      <c r="E262" t="s">
        <v>60</v>
      </c>
      <c r="F262" t="s">
        <v>656</v>
      </c>
      <c r="G262" t="str">
        <f>"201410008139"</f>
        <v>201410008139</v>
      </c>
      <c r="H262" t="s">
        <v>657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 t="s">
        <v>658</v>
      </c>
    </row>
    <row r="263" spans="1:28" x14ac:dyDescent="0.25">
      <c r="H263" t="s">
        <v>659</v>
      </c>
    </row>
    <row r="264" spans="1:28" x14ac:dyDescent="0.25">
      <c r="A264">
        <v>129</v>
      </c>
      <c r="B264">
        <v>2264</v>
      </c>
      <c r="C264" t="s">
        <v>660</v>
      </c>
      <c r="D264" t="s">
        <v>661</v>
      </c>
      <c r="E264" t="s">
        <v>36</v>
      </c>
      <c r="F264" t="s">
        <v>662</v>
      </c>
      <c r="G264" t="str">
        <f>"00292977"</f>
        <v>00292977</v>
      </c>
      <c r="H264" t="s">
        <v>556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>
        <v>0</v>
      </c>
      <c r="Z264">
        <v>0</v>
      </c>
      <c r="AA264">
        <v>0</v>
      </c>
      <c r="AB264" t="s">
        <v>663</v>
      </c>
    </row>
    <row r="265" spans="1:28" x14ac:dyDescent="0.25">
      <c r="H265">
        <v>1231</v>
      </c>
    </row>
    <row r="266" spans="1:28" x14ac:dyDescent="0.25">
      <c r="A266">
        <v>130</v>
      </c>
      <c r="B266">
        <v>690</v>
      </c>
      <c r="C266" t="s">
        <v>664</v>
      </c>
      <c r="D266" t="s">
        <v>190</v>
      </c>
      <c r="E266" t="s">
        <v>67</v>
      </c>
      <c r="F266" t="s">
        <v>665</v>
      </c>
      <c r="G266" t="str">
        <f>"200801007056"</f>
        <v>200801007056</v>
      </c>
      <c r="H266">
        <v>737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30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>
        <v>0</v>
      </c>
      <c r="AB266">
        <v>997</v>
      </c>
    </row>
    <row r="267" spans="1:28" x14ac:dyDescent="0.25">
      <c r="H267" t="s">
        <v>666</v>
      </c>
    </row>
    <row r="268" spans="1:28" x14ac:dyDescent="0.25">
      <c r="A268">
        <v>131</v>
      </c>
      <c r="B268">
        <v>1929</v>
      </c>
      <c r="C268" t="s">
        <v>667</v>
      </c>
      <c r="D268" t="s">
        <v>668</v>
      </c>
      <c r="E268" t="s">
        <v>166</v>
      </c>
      <c r="F268" t="s">
        <v>669</v>
      </c>
      <c r="G268" t="str">
        <f>"201511029546"</f>
        <v>201511029546</v>
      </c>
      <c r="H268">
        <v>726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0</v>
      </c>
      <c r="AA268">
        <v>0</v>
      </c>
      <c r="AB268">
        <v>996</v>
      </c>
    </row>
    <row r="269" spans="1:28" x14ac:dyDescent="0.25">
      <c r="H269" t="s">
        <v>670</v>
      </c>
    </row>
    <row r="270" spans="1:28" x14ac:dyDescent="0.25">
      <c r="A270">
        <v>132</v>
      </c>
      <c r="B270">
        <v>5951</v>
      </c>
      <c r="C270" t="s">
        <v>671</v>
      </c>
      <c r="D270" t="s">
        <v>66</v>
      </c>
      <c r="E270" t="s">
        <v>67</v>
      </c>
      <c r="F270" t="s">
        <v>672</v>
      </c>
      <c r="G270" t="str">
        <f>"00185433"</f>
        <v>00185433</v>
      </c>
      <c r="H270" t="s">
        <v>673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1</v>
      </c>
      <c r="Y270">
        <v>0</v>
      </c>
      <c r="Z270">
        <v>7</v>
      </c>
      <c r="AA270">
        <v>119</v>
      </c>
      <c r="AB270" t="s">
        <v>674</v>
      </c>
    </row>
    <row r="271" spans="1:28" x14ac:dyDescent="0.25">
      <c r="H271" t="s">
        <v>675</v>
      </c>
    </row>
    <row r="272" spans="1:28" x14ac:dyDescent="0.25">
      <c r="A272">
        <v>133</v>
      </c>
      <c r="B272">
        <v>1494</v>
      </c>
      <c r="C272" t="s">
        <v>15</v>
      </c>
      <c r="D272" t="s">
        <v>676</v>
      </c>
      <c r="E272" t="s">
        <v>677</v>
      </c>
      <c r="F272" t="s">
        <v>678</v>
      </c>
      <c r="G272" t="str">
        <f>"00286766"</f>
        <v>00286766</v>
      </c>
      <c r="H272" t="s">
        <v>679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 t="s">
        <v>680</v>
      </c>
    </row>
    <row r="273" spans="1:28" x14ac:dyDescent="0.25">
      <c r="H273" t="s">
        <v>681</v>
      </c>
    </row>
    <row r="274" spans="1:28" x14ac:dyDescent="0.25">
      <c r="A274">
        <v>134</v>
      </c>
      <c r="B274">
        <v>1821</v>
      </c>
      <c r="C274" t="s">
        <v>682</v>
      </c>
      <c r="D274" t="s">
        <v>288</v>
      </c>
      <c r="E274" t="s">
        <v>67</v>
      </c>
      <c r="F274" t="s">
        <v>683</v>
      </c>
      <c r="G274" t="str">
        <f>"201412005191"</f>
        <v>201412005191</v>
      </c>
      <c r="H274">
        <v>693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7</v>
      </c>
      <c r="AA274">
        <v>119</v>
      </c>
      <c r="AB274">
        <v>992</v>
      </c>
    </row>
    <row r="275" spans="1:28" x14ac:dyDescent="0.25">
      <c r="H275" t="s">
        <v>684</v>
      </c>
    </row>
    <row r="276" spans="1:28" x14ac:dyDescent="0.25">
      <c r="A276">
        <v>135</v>
      </c>
      <c r="B276">
        <v>6262</v>
      </c>
      <c r="C276" t="s">
        <v>685</v>
      </c>
      <c r="D276" t="s">
        <v>686</v>
      </c>
      <c r="E276" t="s">
        <v>176</v>
      </c>
      <c r="F276" t="s">
        <v>687</v>
      </c>
      <c r="G276" t="str">
        <f>"00039517"</f>
        <v>00039517</v>
      </c>
      <c r="H276">
        <v>715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2</v>
      </c>
      <c r="Y276">
        <v>0</v>
      </c>
      <c r="Z276">
        <v>16</v>
      </c>
      <c r="AA276">
        <v>272</v>
      </c>
      <c r="AB276">
        <v>987</v>
      </c>
    </row>
    <row r="277" spans="1:28" x14ac:dyDescent="0.25">
      <c r="H277" t="s">
        <v>688</v>
      </c>
    </row>
    <row r="278" spans="1:28" x14ac:dyDescent="0.25">
      <c r="A278">
        <v>136</v>
      </c>
      <c r="B278">
        <v>4732</v>
      </c>
      <c r="C278" t="s">
        <v>689</v>
      </c>
      <c r="D278" t="s">
        <v>661</v>
      </c>
      <c r="E278" t="s">
        <v>67</v>
      </c>
      <c r="F278" t="s">
        <v>690</v>
      </c>
      <c r="G278" t="str">
        <f>"00347052"</f>
        <v>00347052</v>
      </c>
      <c r="H278" t="s">
        <v>580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50</v>
      </c>
      <c r="O278">
        <v>0</v>
      </c>
      <c r="P278">
        <v>0</v>
      </c>
      <c r="Q278">
        <v>70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3</v>
      </c>
      <c r="AA278">
        <v>51</v>
      </c>
      <c r="AB278" t="s">
        <v>691</v>
      </c>
    </row>
    <row r="279" spans="1:28" x14ac:dyDescent="0.25">
      <c r="H279" t="s">
        <v>692</v>
      </c>
    </row>
    <row r="280" spans="1:28" x14ac:dyDescent="0.25">
      <c r="A280">
        <v>137</v>
      </c>
      <c r="B280">
        <v>1150</v>
      </c>
      <c r="C280" t="s">
        <v>362</v>
      </c>
      <c r="D280" t="s">
        <v>93</v>
      </c>
      <c r="E280" t="s">
        <v>103</v>
      </c>
      <c r="F280" t="s">
        <v>693</v>
      </c>
      <c r="G280" t="str">
        <f>"00299097"</f>
        <v>00299097</v>
      </c>
      <c r="H280" t="s">
        <v>694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7</v>
      </c>
      <c r="AA280">
        <v>119</v>
      </c>
      <c r="AB280" t="s">
        <v>695</v>
      </c>
    </row>
    <row r="281" spans="1:28" x14ac:dyDescent="0.25">
      <c r="H281" t="s">
        <v>696</v>
      </c>
    </row>
    <row r="282" spans="1:28" x14ac:dyDescent="0.25">
      <c r="A282">
        <v>138</v>
      </c>
      <c r="B282">
        <v>625</v>
      </c>
      <c r="C282" t="s">
        <v>697</v>
      </c>
      <c r="D282" t="s">
        <v>143</v>
      </c>
      <c r="E282" t="s">
        <v>103</v>
      </c>
      <c r="F282" t="s">
        <v>698</v>
      </c>
      <c r="G282" t="str">
        <f>"201402001819"</f>
        <v>201402001819</v>
      </c>
      <c r="H282" t="s">
        <v>699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30</v>
      </c>
      <c r="O282">
        <v>30</v>
      </c>
      <c r="P282">
        <v>0</v>
      </c>
      <c r="Q282">
        <v>0</v>
      </c>
      <c r="R282">
        <v>30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 t="s">
        <v>700</v>
      </c>
    </row>
    <row r="283" spans="1:28" x14ac:dyDescent="0.25">
      <c r="H283" t="s">
        <v>701</v>
      </c>
    </row>
    <row r="284" spans="1:28" x14ac:dyDescent="0.25">
      <c r="A284">
        <v>139</v>
      </c>
      <c r="B284">
        <v>6141</v>
      </c>
      <c r="C284" t="s">
        <v>702</v>
      </c>
      <c r="D284" t="s">
        <v>703</v>
      </c>
      <c r="E284" t="s">
        <v>230</v>
      </c>
      <c r="F284" t="s">
        <v>704</v>
      </c>
      <c r="G284" t="str">
        <f>"00225250"</f>
        <v>00225250</v>
      </c>
      <c r="H284" t="s">
        <v>705</v>
      </c>
      <c r="I284">
        <v>150</v>
      </c>
      <c r="J284">
        <v>0</v>
      </c>
      <c r="K284">
        <v>0</v>
      </c>
      <c r="L284">
        <v>0</v>
      </c>
      <c r="M284">
        <v>100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 t="s">
        <v>706</v>
      </c>
    </row>
    <row r="285" spans="1:28" x14ac:dyDescent="0.25">
      <c r="H285" t="s">
        <v>707</v>
      </c>
    </row>
    <row r="286" spans="1:28" x14ac:dyDescent="0.25">
      <c r="A286">
        <v>140</v>
      </c>
      <c r="B286">
        <v>2931</v>
      </c>
      <c r="C286" t="s">
        <v>322</v>
      </c>
      <c r="D286" t="s">
        <v>109</v>
      </c>
      <c r="E286" t="s">
        <v>22</v>
      </c>
      <c r="F286" t="s">
        <v>708</v>
      </c>
      <c r="G286" t="str">
        <f>"00326704"</f>
        <v>00326704</v>
      </c>
      <c r="H286" t="s">
        <v>709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 t="s">
        <v>710</v>
      </c>
    </row>
    <row r="287" spans="1:28" x14ac:dyDescent="0.25">
      <c r="H287" t="s">
        <v>711</v>
      </c>
    </row>
    <row r="288" spans="1:28" x14ac:dyDescent="0.25">
      <c r="A288">
        <v>141</v>
      </c>
      <c r="B288">
        <v>3260</v>
      </c>
      <c r="C288" t="s">
        <v>712</v>
      </c>
      <c r="D288" t="s">
        <v>143</v>
      </c>
      <c r="E288" t="s">
        <v>713</v>
      </c>
      <c r="F288" t="s">
        <v>714</v>
      </c>
      <c r="G288" t="str">
        <f>"00047971"</f>
        <v>00047971</v>
      </c>
      <c r="H288">
        <v>704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>
        <v>974</v>
      </c>
    </row>
    <row r="289" spans="1:28" x14ac:dyDescent="0.25">
      <c r="H289" t="s">
        <v>715</v>
      </c>
    </row>
    <row r="290" spans="1:28" x14ac:dyDescent="0.25">
      <c r="A290">
        <v>142</v>
      </c>
      <c r="B290">
        <v>463</v>
      </c>
      <c r="C290" t="s">
        <v>716</v>
      </c>
      <c r="D290" t="s">
        <v>22</v>
      </c>
      <c r="E290" t="s">
        <v>103</v>
      </c>
      <c r="F290" t="s">
        <v>717</v>
      </c>
      <c r="G290" t="str">
        <f>"00007084"</f>
        <v>00007084</v>
      </c>
      <c r="H290" t="s">
        <v>679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2</v>
      </c>
      <c r="Y290">
        <v>0</v>
      </c>
      <c r="Z290">
        <v>0</v>
      </c>
      <c r="AA290">
        <v>0</v>
      </c>
      <c r="AB290" t="s">
        <v>718</v>
      </c>
    </row>
    <row r="291" spans="1:28" x14ac:dyDescent="0.25">
      <c r="H291" t="s">
        <v>719</v>
      </c>
    </row>
    <row r="292" spans="1:28" x14ac:dyDescent="0.25">
      <c r="A292">
        <v>143</v>
      </c>
      <c r="B292">
        <v>2556</v>
      </c>
      <c r="C292" t="s">
        <v>720</v>
      </c>
      <c r="D292" t="s">
        <v>103</v>
      </c>
      <c r="E292" t="s">
        <v>166</v>
      </c>
      <c r="F292" t="s">
        <v>721</v>
      </c>
      <c r="G292" t="str">
        <f>"00019800"</f>
        <v>00019800</v>
      </c>
      <c r="H292" t="s">
        <v>618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>
        <v>0</v>
      </c>
      <c r="AB292" t="s">
        <v>722</v>
      </c>
    </row>
    <row r="293" spans="1:28" x14ac:dyDescent="0.25">
      <c r="H293" t="s">
        <v>723</v>
      </c>
    </row>
    <row r="294" spans="1:28" x14ac:dyDescent="0.25">
      <c r="A294">
        <v>144</v>
      </c>
      <c r="B294">
        <v>5061</v>
      </c>
      <c r="C294" t="s">
        <v>724</v>
      </c>
      <c r="D294" t="s">
        <v>725</v>
      </c>
      <c r="E294" t="s">
        <v>726</v>
      </c>
      <c r="F294" t="s">
        <v>727</v>
      </c>
      <c r="G294" t="str">
        <f>"00185506"</f>
        <v>00185506</v>
      </c>
      <c r="H294" t="s">
        <v>641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728</v>
      </c>
    </row>
    <row r="295" spans="1:28" x14ac:dyDescent="0.25">
      <c r="H295" t="s">
        <v>729</v>
      </c>
    </row>
    <row r="296" spans="1:28" x14ac:dyDescent="0.25">
      <c r="A296">
        <v>145</v>
      </c>
      <c r="B296">
        <v>3813</v>
      </c>
      <c r="C296" t="s">
        <v>730</v>
      </c>
      <c r="D296" t="s">
        <v>731</v>
      </c>
      <c r="E296" t="s">
        <v>703</v>
      </c>
      <c r="F296" t="s">
        <v>732</v>
      </c>
      <c r="G296" t="str">
        <f>"200904000593"</f>
        <v>200904000593</v>
      </c>
      <c r="H296" t="s">
        <v>590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0</v>
      </c>
      <c r="AA296">
        <v>0</v>
      </c>
      <c r="AB296" t="s">
        <v>733</v>
      </c>
    </row>
    <row r="297" spans="1:28" x14ac:dyDescent="0.25">
      <c r="H297" t="s">
        <v>734</v>
      </c>
    </row>
    <row r="298" spans="1:28" x14ac:dyDescent="0.25">
      <c r="A298">
        <v>146</v>
      </c>
      <c r="B298">
        <v>4827</v>
      </c>
      <c r="C298" t="s">
        <v>735</v>
      </c>
      <c r="D298" t="s">
        <v>736</v>
      </c>
      <c r="E298" t="s">
        <v>737</v>
      </c>
      <c r="F298" t="s">
        <v>738</v>
      </c>
      <c r="G298" t="str">
        <f>"00368966"</f>
        <v>00368966</v>
      </c>
      <c r="H298" t="s">
        <v>739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2</v>
      </c>
      <c r="Y298">
        <v>0</v>
      </c>
      <c r="Z298">
        <v>17</v>
      </c>
      <c r="AA298">
        <v>289</v>
      </c>
      <c r="AB298" t="s">
        <v>740</v>
      </c>
    </row>
    <row r="299" spans="1:28" x14ac:dyDescent="0.25">
      <c r="H299" t="s">
        <v>741</v>
      </c>
    </row>
    <row r="300" spans="1:28" x14ac:dyDescent="0.25">
      <c r="A300">
        <v>147</v>
      </c>
      <c r="B300">
        <v>3214</v>
      </c>
      <c r="C300" t="s">
        <v>742</v>
      </c>
      <c r="D300" t="s">
        <v>66</v>
      </c>
      <c r="E300" t="s">
        <v>743</v>
      </c>
      <c r="F300" t="s">
        <v>744</v>
      </c>
      <c r="G300" t="str">
        <f>"201411000653"</f>
        <v>201411000653</v>
      </c>
      <c r="H300" t="s">
        <v>376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1</v>
      </c>
      <c r="Y300">
        <v>0</v>
      </c>
      <c r="Z300">
        <v>0</v>
      </c>
      <c r="AA300">
        <v>0</v>
      </c>
      <c r="AB300" t="s">
        <v>745</v>
      </c>
    </row>
    <row r="301" spans="1:28" x14ac:dyDescent="0.25">
      <c r="H301" t="s">
        <v>746</v>
      </c>
    </row>
    <row r="302" spans="1:28" x14ac:dyDescent="0.25">
      <c r="A302">
        <v>148</v>
      </c>
      <c r="B302">
        <v>2325</v>
      </c>
      <c r="C302" t="s">
        <v>510</v>
      </c>
      <c r="D302" t="s">
        <v>747</v>
      </c>
      <c r="E302" t="s">
        <v>67</v>
      </c>
      <c r="F302" t="s">
        <v>748</v>
      </c>
      <c r="G302" t="str">
        <f>"00009042"</f>
        <v>00009042</v>
      </c>
      <c r="H302" t="s">
        <v>226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0</v>
      </c>
      <c r="AA302">
        <v>0</v>
      </c>
      <c r="AB302" t="s">
        <v>749</v>
      </c>
    </row>
    <row r="303" spans="1:28" x14ac:dyDescent="0.25">
      <c r="H303" t="s">
        <v>750</v>
      </c>
    </row>
    <row r="304" spans="1:28" x14ac:dyDescent="0.25">
      <c r="A304">
        <v>149</v>
      </c>
      <c r="B304">
        <v>1012</v>
      </c>
      <c r="C304" t="s">
        <v>751</v>
      </c>
      <c r="D304" t="s">
        <v>334</v>
      </c>
      <c r="E304" t="s">
        <v>103</v>
      </c>
      <c r="F304" t="s">
        <v>752</v>
      </c>
      <c r="G304" t="str">
        <f>"200801009355"</f>
        <v>200801009355</v>
      </c>
      <c r="H304" t="s">
        <v>709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30</v>
      </c>
      <c r="O304">
        <v>0</v>
      </c>
      <c r="P304">
        <v>30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0</v>
      </c>
      <c r="AA304">
        <v>0</v>
      </c>
      <c r="AB304" t="s">
        <v>753</v>
      </c>
    </row>
    <row r="305" spans="1:28" x14ac:dyDescent="0.25">
      <c r="H305" t="s">
        <v>754</v>
      </c>
    </row>
    <row r="306" spans="1:28" x14ac:dyDescent="0.25">
      <c r="A306">
        <v>150</v>
      </c>
      <c r="B306">
        <v>2400</v>
      </c>
      <c r="C306" t="s">
        <v>755</v>
      </c>
      <c r="D306" t="s">
        <v>36</v>
      </c>
      <c r="E306" t="s">
        <v>52</v>
      </c>
      <c r="F306" t="s">
        <v>756</v>
      </c>
      <c r="G306" t="str">
        <f>"00262328"</f>
        <v>00262328</v>
      </c>
      <c r="H306" t="s">
        <v>757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 t="s">
        <v>758</v>
      </c>
    </row>
    <row r="307" spans="1:28" x14ac:dyDescent="0.25">
      <c r="H307" t="s">
        <v>759</v>
      </c>
    </row>
    <row r="308" spans="1:28" x14ac:dyDescent="0.25">
      <c r="A308">
        <v>151</v>
      </c>
      <c r="B308">
        <v>1621</v>
      </c>
      <c r="C308" t="s">
        <v>760</v>
      </c>
      <c r="D308" t="s">
        <v>761</v>
      </c>
      <c r="E308" t="s">
        <v>630</v>
      </c>
      <c r="F308" t="s">
        <v>762</v>
      </c>
      <c r="G308" t="str">
        <f>"200802006782"</f>
        <v>200802006782</v>
      </c>
      <c r="H308" t="s">
        <v>236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>
        <v>0</v>
      </c>
      <c r="AB308" t="s">
        <v>763</v>
      </c>
    </row>
    <row r="309" spans="1:28" x14ac:dyDescent="0.25">
      <c r="H309" t="s">
        <v>764</v>
      </c>
    </row>
    <row r="310" spans="1:28" x14ac:dyDescent="0.25">
      <c r="A310">
        <v>152</v>
      </c>
      <c r="B310">
        <v>2902</v>
      </c>
      <c r="C310" t="s">
        <v>765</v>
      </c>
      <c r="D310" t="s">
        <v>115</v>
      </c>
      <c r="E310" t="s">
        <v>494</v>
      </c>
      <c r="F310" t="s">
        <v>766</v>
      </c>
      <c r="G310" t="str">
        <f>"00300312"</f>
        <v>00300312</v>
      </c>
      <c r="H310" t="s">
        <v>767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1</v>
      </c>
      <c r="Y310">
        <v>0</v>
      </c>
      <c r="Z310">
        <v>8</v>
      </c>
      <c r="AA310">
        <v>136</v>
      </c>
      <c r="AB310" t="s">
        <v>768</v>
      </c>
    </row>
    <row r="311" spans="1:28" x14ac:dyDescent="0.25">
      <c r="H311" t="s">
        <v>769</v>
      </c>
    </row>
    <row r="312" spans="1:28" x14ac:dyDescent="0.25">
      <c r="A312">
        <v>153</v>
      </c>
      <c r="B312">
        <v>15</v>
      </c>
      <c r="C312" t="s">
        <v>770</v>
      </c>
      <c r="D312" t="s">
        <v>36</v>
      </c>
      <c r="E312" t="s">
        <v>494</v>
      </c>
      <c r="F312" t="s">
        <v>771</v>
      </c>
      <c r="G312" t="str">
        <f>"00007617"</f>
        <v>00007617</v>
      </c>
      <c r="H312" t="s">
        <v>772</v>
      </c>
      <c r="I312">
        <v>0</v>
      </c>
      <c r="J312">
        <v>0</v>
      </c>
      <c r="K312">
        <v>0</v>
      </c>
      <c r="L312">
        <v>0</v>
      </c>
      <c r="M312">
        <v>100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 t="s">
        <v>773</v>
      </c>
    </row>
    <row r="313" spans="1:28" x14ac:dyDescent="0.25">
      <c r="H313" t="s">
        <v>774</v>
      </c>
    </row>
    <row r="314" spans="1:28" x14ac:dyDescent="0.25">
      <c r="A314">
        <v>154</v>
      </c>
      <c r="B314">
        <v>3774</v>
      </c>
      <c r="C314" t="s">
        <v>775</v>
      </c>
      <c r="D314" t="s">
        <v>29</v>
      </c>
      <c r="E314" t="s">
        <v>703</v>
      </c>
      <c r="F314" t="s">
        <v>776</v>
      </c>
      <c r="G314" t="str">
        <f>"201402007441"</f>
        <v>201402007441</v>
      </c>
      <c r="H314" t="s">
        <v>777</v>
      </c>
      <c r="I314">
        <v>150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>
        <v>0</v>
      </c>
      <c r="AB314" t="s">
        <v>778</v>
      </c>
    </row>
    <row r="315" spans="1:28" x14ac:dyDescent="0.25">
      <c r="H315" t="s">
        <v>779</v>
      </c>
    </row>
    <row r="316" spans="1:28" x14ac:dyDescent="0.25">
      <c r="A316">
        <v>155</v>
      </c>
      <c r="B316">
        <v>1979</v>
      </c>
      <c r="C316" t="s">
        <v>780</v>
      </c>
      <c r="D316" t="s">
        <v>781</v>
      </c>
      <c r="E316" t="s">
        <v>103</v>
      </c>
      <c r="F316" t="s">
        <v>782</v>
      </c>
      <c r="G316" t="str">
        <f>"00318678"</f>
        <v>00318678</v>
      </c>
      <c r="H316" t="s">
        <v>376</v>
      </c>
      <c r="I316">
        <v>0</v>
      </c>
      <c r="J316">
        <v>0</v>
      </c>
      <c r="K316">
        <v>0</v>
      </c>
      <c r="L316">
        <v>0</v>
      </c>
      <c r="M316">
        <v>100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 t="s">
        <v>783</v>
      </c>
    </row>
    <row r="317" spans="1:28" x14ac:dyDescent="0.25">
      <c r="H317" t="s">
        <v>784</v>
      </c>
    </row>
    <row r="318" spans="1:28" x14ac:dyDescent="0.25">
      <c r="A318">
        <v>156</v>
      </c>
      <c r="B318">
        <v>867</v>
      </c>
      <c r="C318" t="s">
        <v>785</v>
      </c>
      <c r="D318" t="s">
        <v>36</v>
      </c>
      <c r="E318" t="s">
        <v>29</v>
      </c>
      <c r="F318" t="s">
        <v>786</v>
      </c>
      <c r="G318" t="str">
        <f>"201604003507"</f>
        <v>201604003507</v>
      </c>
      <c r="H318">
        <v>726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>
        <v>956</v>
      </c>
    </row>
    <row r="319" spans="1:28" x14ac:dyDescent="0.25">
      <c r="H319" t="s">
        <v>342</v>
      </c>
    </row>
    <row r="320" spans="1:28" x14ac:dyDescent="0.25">
      <c r="A320">
        <v>157</v>
      </c>
      <c r="B320">
        <v>1540</v>
      </c>
      <c r="C320" t="s">
        <v>787</v>
      </c>
      <c r="D320" t="s">
        <v>97</v>
      </c>
      <c r="E320" t="s">
        <v>493</v>
      </c>
      <c r="F320" t="s">
        <v>788</v>
      </c>
      <c r="G320" t="str">
        <f>"00009108"</f>
        <v>00009108</v>
      </c>
      <c r="H320">
        <v>726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>
        <v>956</v>
      </c>
    </row>
    <row r="321" spans="1:28" x14ac:dyDescent="0.25">
      <c r="H321" t="s">
        <v>789</v>
      </c>
    </row>
    <row r="322" spans="1:28" x14ac:dyDescent="0.25">
      <c r="A322">
        <v>158</v>
      </c>
      <c r="B322">
        <v>3014</v>
      </c>
      <c r="C322" t="s">
        <v>790</v>
      </c>
      <c r="D322" t="s">
        <v>52</v>
      </c>
      <c r="E322" t="s">
        <v>36</v>
      </c>
      <c r="F322" t="s">
        <v>791</v>
      </c>
      <c r="G322" t="str">
        <f>"00363294"</f>
        <v>00363294</v>
      </c>
      <c r="H322" t="s">
        <v>757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0</v>
      </c>
      <c r="AA322">
        <v>0</v>
      </c>
      <c r="AB322" t="s">
        <v>792</v>
      </c>
    </row>
    <row r="323" spans="1:28" x14ac:dyDescent="0.25">
      <c r="H323" t="s">
        <v>793</v>
      </c>
    </row>
    <row r="324" spans="1:28" x14ac:dyDescent="0.25">
      <c r="A324">
        <v>159</v>
      </c>
      <c r="B324">
        <v>2358</v>
      </c>
      <c r="C324" t="s">
        <v>794</v>
      </c>
      <c r="D324" t="s">
        <v>795</v>
      </c>
      <c r="E324" t="s">
        <v>726</v>
      </c>
      <c r="F324" t="s">
        <v>796</v>
      </c>
      <c r="G324" t="str">
        <f>"00238836"</f>
        <v>00238836</v>
      </c>
      <c r="H324" t="s">
        <v>797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0</v>
      </c>
      <c r="AA324">
        <v>0</v>
      </c>
      <c r="AB324" t="s">
        <v>798</v>
      </c>
    </row>
    <row r="325" spans="1:28" x14ac:dyDescent="0.25">
      <c r="H325">
        <v>1231</v>
      </c>
    </row>
    <row r="326" spans="1:28" x14ac:dyDescent="0.25">
      <c r="A326">
        <v>160</v>
      </c>
      <c r="B326">
        <v>3578</v>
      </c>
      <c r="C326" t="s">
        <v>799</v>
      </c>
      <c r="D326" t="s">
        <v>22</v>
      </c>
      <c r="E326" t="s">
        <v>67</v>
      </c>
      <c r="F326" t="s">
        <v>800</v>
      </c>
      <c r="G326" t="str">
        <f>"00361077"</f>
        <v>00361077</v>
      </c>
      <c r="H326">
        <v>704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50</v>
      </c>
      <c r="O326">
        <v>50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0</v>
      </c>
      <c r="AA326">
        <v>0</v>
      </c>
      <c r="AB326">
        <v>954</v>
      </c>
    </row>
    <row r="327" spans="1:28" x14ac:dyDescent="0.25">
      <c r="H327" t="s">
        <v>801</v>
      </c>
    </row>
    <row r="328" spans="1:28" x14ac:dyDescent="0.25">
      <c r="A328">
        <v>161</v>
      </c>
      <c r="B328">
        <v>4237</v>
      </c>
      <c r="C328" t="s">
        <v>802</v>
      </c>
      <c r="D328" t="s">
        <v>22</v>
      </c>
      <c r="E328" t="s">
        <v>126</v>
      </c>
      <c r="F328" t="s">
        <v>803</v>
      </c>
      <c r="G328" t="str">
        <f>"00324200"</f>
        <v>00324200</v>
      </c>
      <c r="H328">
        <v>704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50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0</v>
      </c>
      <c r="AA328">
        <v>0</v>
      </c>
      <c r="AB328">
        <v>954</v>
      </c>
    </row>
    <row r="329" spans="1:28" x14ac:dyDescent="0.25">
      <c r="H329" t="s">
        <v>804</v>
      </c>
    </row>
    <row r="330" spans="1:28" x14ac:dyDescent="0.25">
      <c r="A330">
        <v>162</v>
      </c>
      <c r="B330">
        <v>4716</v>
      </c>
      <c r="C330" t="s">
        <v>677</v>
      </c>
      <c r="D330" t="s">
        <v>53</v>
      </c>
      <c r="E330" t="s">
        <v>126</v>
      </c>
      <c r="F330" t="s">
        <v>805</v>
      </c>
      <c r="G330" t="str">
        <f>"201601000516"</f>
        <v>201601000516</v>
      </c>
      <c r="H330" t="s">
        <v>806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>
        <v>0</v>
      </c>
      <c r="AB330" t="s">
        <v>807</v>
      </c>
    </row>
    <row r="331" spans="1:28" x14ac:dyDescent="0.25">
      <c r="H331" t="s">
        <v>808</v>
      </c>
    </row>
    <row r="332" spans="1:28" x14ac:dyDescent="0.25">
      <c r="A332">
        <v>163</v>
      </c>
      <c r="B332">
        <v>3444</v>
      </c>
      <c r="C332" t="s">
        <v>809</v>
      </c>
      <c r="D332" t="s">
        <v>810</v>
      </c>
      <c r="E332" t="s">
        <v>103</v>
      </c>
      <c r="F332" t="s">
        <v>811</v>
      </c>
      <c r="G332" t="str">
        <f>"201604005219"</f>
        <v>201604005219</v>
      </c>
      <c r="H332" t="s">
        <v>651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 t="s">
        <v>812</v>
      </c>
    </row>
    <row r="333" spans="1:28" x14ac:dyDescent="0.25">
      <c r="H333" t="s">
        <v>813</v>
      </c>
    </row>
    <row r="334" spans="1:28" x14ac:dyDescent="0.25">
      <c r="A334">
        <v>164</v>
      </c>
      <c r="B334">
        <v>1397</v>
      </c>
      <c r="C334" t="s">
        <v>814</v>
      </c>
      <c r="D334" t="s">
        <v>166</v>
      </c>
      <c r="E334" t="s">
        <v>48</v>
      </c>
      <c r="F334" t="s">
        <v>815</v>
      </c>
      <c r="G334" t="str">
        <f>"00226494"</f>
        <v>00226494</v>
      </c>
      <c r="H334">
        <v>880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>
        <v>950</v>
      </c>
    </row>
    <row r="335" spans="1:28" x14ac:dyDescent="0.25">
      <c r="H335" t="s">
        <v>816</v>
      </c>
    </row>
    <row r="336" spans="1:28" x14ac:dyDescent="0.25">
      <c r="A336">
        <v>165</v>
      </c>
      <c r="B336">
        <v>4269</v>
      </c>
      <c r="C336" t="s">
        <v>817</v>
      </c>
      <c r="D336" t="s">
        <v>703</v>
      </c>
      <c r="E336" t="s">
        <v>52</v>
      </c>
      <c r="F336" t="s">
        <v>818</v>
      </c>
      <c r="G336" t="str">
        <f>"00104105"</f>
        <v>00104105</v>
      </c>
      <c r="H336" t="s">
        <v>819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>
        <v>0</v>
      </c>
      <c r="AB336" t="s">
        <v>820</v>
      </c>
    </row>
    <row r="337" spans="1:28" x14ac:dyDescent="0.25">
      <c r="H337" t="s">
        <v>734</v>
      </c>
    </row>
    <row r="338" spans="1:28" x14ac:dyDescent="0.25">
      <c r="A338">
        <v>166</v>
      </c>
      <c r="B338">
        <v>4778</v>
      </c>
      <c r="C338" t="s">
        <v>821</v>
      </c>
      <c r="D338" t="s">
        <v>822</v>
      </c>
      <c r="E338" t="s">
        <v>301</v>
      </c>
      <c r="F338" t="s">
        <v>823</v>
      </c>
      <c r="G338" t="str">
        <f>"00297840"</f>
        <v>00297840</v>
      </c>
      <c r="H338" t="s">
        <v>487</v>
      </c>
      <c r="I338">
        <v>150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30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0</v>
      </c>
      <c r="AA338">
        <v>0</v>
      </c>
      <c r="AB338" t="s">
        <v>820</v>
      </c>
    </row>
    <row r="339" spans="1:28" x14ac:dyDescent="0.25">
      <c r="H339" t="s">
        <v>538</v>
      </c>
    </row>
    <row r="340" spans="1:28" x14ac:dyDescent="0.25">
      <c r="A340">
        <v>167</v>
      </c>
      <c r="B340">
        <v>5158</v>
      </c>
      <c r="C340" t="s">
        <v>824</v>
      </c>
      <c r="D340" t="s">
        <v>825</v>
      </c>
      <c r="E340" t="s">
        <v>103</v>
      </c>
      <c r="F340" t="s">
        <v>826</v>
      </c>
      <c r="G340" t="str">
        <f>"201402012509"</f>
        <v>201402012509</v>
      </c>
      <c r="H340" t="s">
        <v>827</v>
      </c>
      <c r="I340">
        <v>150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828</v>
      </c>
    </row>
    <row r="341" spans="1:28" x14ac:dyDescent="0.25">
      <c r="H341" t="s">
        <v>829</v>
      </c>
    </row>
    <row r="342" spans="1:28" x14ac:dyDescent="0.25">
      <c r="A342">
        <v>168</v>
      </c>
      <c r="B342">
        <v>1485</v>
      </c>
      <c r="C342" t="s">
        <v>830</v>
      </c>
      <c r="D342" t="s">
        <v>494</v>
      </c>
      <c r="E342" t="s">
        <v>703</v>
      </c>
      <c r="F342" t="s">
        <v>831</v>
      </c>
      <c r="G342" t="str">
        <f>"200801008191"</f>
        <v>200801008191</v>
      </c>
      <c r="H342">
        <v>748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>
        <v>0</v>
      </c>
      <c r="AB342">
        <v>948</v>
      </c>
    </row>
    <row r="343" spans="1:28" x14ac:dyDescent="0.25">
      <c r="H343" t="s">
        <v>406</v>
      </c>
    </row>
    <row r="344" spans="1:28" x14ac:dyDescent="0.25">
      <c r="A344">
        <v>169</v>
      </c>
      <c r="B344">
        <v>193</v>
      </c>
      <c r="C344" t="s">
        <v>832</v>
      </c>
      <c r="D344" t="s">
        <v>288</v>
      </c>
      <c r="E344" t="s">
        <v>103</v>
      </c>
      <c r="F344" t="s">
        <v>833</v>
      </c>
      <c r="G344" t="str">
        <f>"00254699"</f>
        <v>00254699</v>
      </c>
      <c r="H344">
        <v>748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0</v>
      </c>
      <c r="AA344">
        <v>0</v>
      </c>
      <c r="AB344">
        <v>948</v>
      </c>
    </row>
    <row r="345" spans="1:28" x14ac:dyDescent="0.25">
      <c r="H345" t="s">
        <v>834</v>
      </c>
    </row>
    <row r="346" spans="1:28" x14ac:dyDescent="0.25">
      <c r="A346">
        <v>170</v>
      </c>
      <c r="B346">
        <v>1986</v>
      </c>
      <c r="C346" t="s">
        <v>835</v>
      </c>
      <c r="D346" t="s">
        <v>836</v>
      </c>
      <c r="E346" t="s">
        <v>53</v>
      </c>
      <c r="F346" t="s">
        <v>837</v>
      </c>
      <c r="G346" t="str">
        <f>"201511029812"</f>
        <v>201511029812</v>
      </c>
      <c r="H346" t="s">
        <v>838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50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839</v>
      </c>
    </row>
    <row r="347" spans="1:28" x14ac:dyDescent="0.25">
      <c r="H347" t="s">
        <v>840</v>
      </c>
    </row>
    <row r="348" spans="1:28" x14ac:dyDescent="0.25">
      <c r="A348">
        <v>171</v>
      </c>
      <c r="B348">
        <v>4526</v>
      </c>
      <c r="C348" t="s">
        <v>841</v>
      </c>
      <c r="D348" t="s">
        <v>611</v>
      </c>
      <c r="E348" t="s">
        <v>120</v>
      </c>
      <c r="F348" t="s">
        <v>842</v>
      </c>
      <c r="G348" t="str">
        <f>"00361536"</f>
        <v>00361536</v>
      </c>
      <c r="H348" t="s">
        <v>843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30</v>
      </c>
      <c r="O348">
        <v>0</v>
      </c>
      <c r="P348">
        <v>0</v>
      </c>
      <c r="Q348">
        <v>30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844</v>
      </c>
    </row>
    <row r="349" spans="1:28" x14ac:dyDescent="0.25">
      <c r="H349" t="s">
        <v>845</v>
      </c>
    </row>
    <row r="350" spans="1:28" x14ac:dyDescent="0.25">
      <c r="A350">
        <v>172</v>
      </c>
      <c r="B350">
        <v>5309</v>
      </c>
      <c r="C350" t="s">
        <v>846</v>
      </c>
      <c r="D350" t="s">
        <v>103</v>
      </c>
      <c r="E350" t="s">
        <v>213</v>
      </c>
      <c r="F350" t="s">
        <v>847</v>
      </c>
      <c r="G350" t="str">
        <f>"00364346"</f>
        <v>00364346</v>
      </c>
      <c r="H350">
        <v>726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2</v>
      </c>
      <c r="Y350">
        <v>0</v>
      </c>
      <c r="Z350">
        <v>10</v>
      </c>
      <c r="AA350">
        <v>170</v>
      </c>
      <c r="AB350">
        <v>946</v>
      </c>
    </row>
    <row r="351" spans="1:28" x14ac:dyDescent="0.25">
      <c r="H351" t="s">
        <v>848</v>
      </c>
    </row>
    <row r="352" spans="1:28" x14ac:dyDescent="0.25">
      <c r="A352">
        <v>173</v>
      </c>
      <c r="B352">
        <v>4030</v>
      </c>
      <c r="C352" t="s">
        <v>849</v>
      </c>
      <c r="D352" t="s">
        <v>254</v>
      </c>
      <c r="E352" t="s">
        <v>103</v>
      </c>
      <c r="F352" t="s">
        <v>850</v>
      </c>
      <c r="G352" t="str">
        <f>"201512003882"</f>
        <v>201512003882</v>
      </c>
      <c r="H352">
        <v>671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1</v>
      </c>
      <c r="Y352">
        <v>0</v>
      </c>
      <c r="Z352">
        <v>16</v>
      </c>
      <c r="AA352">
        <v>272</v>
      </c>
      <c r="AB352">
        <v>943</v>
      </c>
    </row>
    <row r="353" spans="1:28" x14ac:dyDescent="0.25">
      <c r="H353" t="s">
        <v>851</v>
      </c>
    </row>
    <row r="354" spans="1:28" x14ac:dyDescent="0.25">
      <c r="A354">
        <v>174</v>
      </c>
      <c r="B354">
        <v>5226</v>
      </c>
      <c r="C354" t="s">
        <v>852</v>
      </c>
      <c r="D354" t="s">
        <v>93</v>
      </c>
      <c r="E354" t="s">
        <v>853</v>
      </c>
      <c r="F354" t="s">
        <v>854</v>
      </c>
      <c r="G354" t="str">
        <f>"00303067"</f>
        <v>00303067</v>
      </c>
      <c r="H354" t="s">
        <v>331</v>
      </c>
      <c r="I354">
        <v>0</v>
      </c>
      <c r="J354">
        <v>0</v>
      </c>
      <c r="K354">
        <v>0</v>
      </c>
      <c r="L354">
        <v>200</v>
      </c>
      <c r="M354">
        <v>30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>
        <v>0</v>
      </c>
      <c r="Z354">
        <v>0</v>
      </c>
      <c r="AA354">
        <v>0</v>
      </c>
      <c r="AB354" t="s">
        <v>855</v>
      </c>
    </row>
    <row r="355" spans="1:28" x14ac:dyDescent="0.25">
      <c r="H355" t="s">
        <v>681</v>
      </c>
    </row>
    <row r="356" spans="1:28" x14ac:dyDescent="0.25">
      <c r="A356">
        <v>175</v>
      </c>
      <c r="B356">
        <v>3506</v>
      </c>
      <c r="C356" t="s">
        <v>856</v>
      </c>
      <c r="D356" t="s">
        <v>857</v>
      </c>
      <c r="E356" t="s">
        <v>176</v>
      </c>
      <c r="F356" t="s">
        <v>858</v>
      </c>
      <c r="G356" t="str">
        <f>"200802000242"</f>
        <v>200802000242</v>
      </c>
      <c r="H356" t="s">
        <v>331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0</v>
      </c>
      <c r="AA356">
        <v>0</v>
      </c>
      <c r="AB356" t="s">
        <v>855</v>
      </c>
    </row>
    <row r="357" spans="1:28" x14ac:dyDescent="0.25">
      <c r="H357" t="s">
        <v>653</v>
      </c>
    </row>
    <row r="358" spans="1:28" x14ac:dyDescent="0.25">
      <c r="A358">
        <v>176</v>
      </c>
      <c r="B358">
        <v>3767</v>
      </c>
      <c r="C358" t="s">
        <v>859</v>
      </c>
      <c r="D358" t="s">
        <v>103</v>
      </c>
      <c r="E358" t="s">
        <v>67</v>
      </c>
      <c r="F358" t="s">
        <v>860</v>
      </c>
      <c r="G358" t="str">
        <f>"00010060"</f>
        <v>00010060</v>
      </c>
      <c r="H358">
        <v>671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0</v>
      </c>
      <c r="AA358">
        <v>0</v>
      </c>
      <c r="AB358">
        <v>941</v>
      </c>
    </row>
    <row r="359" spans="1:28" x14ac:dyDescent="0.25">
      <c r="H359" t="s">
        <v>861</v>
      </c>
    </row>
    <row r="360" spans="1:28" x14ac:dyDescent="0.25">
      <c r="A360">
        <v>177</v>
      </c>
      <c r="B360">
        <v>2434</v>
      </c>
      <c r="C360" t="s">
        <v>862</v>
      </c>
      <c r="D360" t="s">
        <v>52</v>
      </c>
      <c r="E360" t="s">
        <v>494</v>
      </c>
      <c r="F360" t="s">
        <v>863</v>
      </c>
      <c r="G360" t="str">
        <f>"00223958"</f>
        <v>00223958</v>
      </c>
      <c r="H360" t="s">
        <v>370</v>
      </c>
      <c r="I360">
        <v>0</v>
      </c>
      <c r="J360">
        <v>0</v>
      </c>
      <c r="K360">
        <v>0</v>
      </c>
      <c r="L360">
        <v>0</v>
      </c>
      <c r="M360">
        <v>100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6</v>
      </c>
      <c r="AA360">
        <v>102</v>
      </c>
      <c r="AB360" t="s">
        <v>864</v>
      </c>
    </row>
    <row r="361" spans="1:28" x14ac:dyDescent="0.25">
      <c r="H361" t="s">
        <v>865</v>
      </c>
    </row>
    <row r="362" spans="1:28" x14ac:dyDescent="0.25">
      <c r="A362">
        <v>178</v>
      </c>
      <c r="B362">
        <v>387</v>
      </c>
      <c r="C362" t="s">
        <v>866</v>
      </c>
      <c r="D362" t="s">
        <v>93</v>
      </c>
      <c r="E362" t="s">
        <v>67</v>
      </c>
      <c r="F362" t="s">
        <v>867</v>
      </c>
      <c r="G362" t="str">
        <f>"00271537"</f>
        <v>00271537</v>
      </c>
      <c r="H362" t="s">
        <v>868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0</v>
      </c>
      <c r="AB362" t="s">
        <v>869</v>
      </c>
    </row>
    <row r="363" spans="1:28" x14ac:dyDescent="0.25">
      <c r="H363" t="s">
        <v>870</v>
      </c>
    </row>
    <row r="364" spans="1:28" x14ac:dyDescent="0.25">
      <c r="A364">
        <v>179</v>
      </c>
      <c r="B364">
        <v>2266</v>
      </c>
      <c r="C364" t="s">
        <v>871</v>
      </c>
      <c r="D364" t="s">
        <v>143</v>
      </c>
      <c r="E364" t="s">
        <v>36</v>
      </c>
      <c r="F364" t="s">
        <v>872</v>
      </c>
      <c r="G364" t="str">
        <f>"00316062"</f>
        <v>00316062</v>
      </c>
      <c r="H364" t="s">
        <v>873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30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>
        <v>0</v>
      </c>
      <c r="Z364">
        <v>0</v>
      </c>
      <c r="AA364">
        <v>0</v>
      </c>
      <c r="AB364" t="s">
        <v>874</v>
      </c>
    </row>
    <row r="365" spans="1:28" x14ac:dyDescent="0.25">
      <c r="H365" t="s">
        <v>875</v>
      </c>
    </row>
    <row r="366" spans="1:28" x14ac:dyDescent="0.25">
      <c r="A366">
        <v>180</v>
      </c>
      <c r="B366">
        <v>3652</v>
      </c>
      <c r="C366" t="s">
        <v>876</v>
      </c>
      <c r="D366" t="s">
        <v>66</v>
      </c>
      <c r="E366" t="s">
        <v>743</v>
      </c>
      <c r="F366" t="s">
        <v>877</v>
      </c>
      <c r="G366" t="str">
        <f>"00331471"</f>
        <v>00331471</v>
      </c>
      <c r="H366" t="s">
        <v>878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0</v>
      </c>
      <c r="AA366">
        <v>0</v>
      </c>
      <c r="AB366" t="s">
        <v>879</v>
      </c>
    </row>
    <row r="367" spans="1:28" x14ac:dyDescent="0.25">
      <c r="H367" t="s">
        <v>880</v>
      </c>
    </row>
    <row r="368" spans="1:28" x14ac:dyDescent="0.25">
      <c r="A368">
        <v>181</v>
      </c>
      <c r="B368">
        <v>4043</v>
      </c>
      <c r="C368" t="s">
        <v>881</v>
      </c>
      <c r="D368" t="s">
        <v>882</v>
      </c>
      <c r="E368" t="s">
        <v>48</v>
      </c>
      <c r="F368" t="s">
        <v>883</v>
      </c>
      <c r="G368" t="str">
        <f>"00008921"</f>
        <v>00008921</v>
      </c>
      <c r="H368" t="s">
        <v>884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0</v>
      </c>
      <c r="AA368">
        <v>0</v>
      </c>
      <c r="AB368" t="s">
        <v>885</v>
      </c>
    </row>
    <row r="369" spans="1:28" x14ac:dyDescent="0.25">
      <c r="H369" t="s">
        <v>886</v>
      </c>
    </row>
    <row r="370" spans="1:28" x14ac:dyDescent="0.25">
      <c r="A370">
        <v>182</v>
      </c>
      <c r="B370">
        <v>5485</v>
      </c>
      <c r="C370" t="s">
        <v>887</v>
      </c>
      <c r="D370" t="s">
        <v>888</v>
      </c>
      <c r="E370" t="s">
        <v>22</v>
      </c>
      <c r="F370" t="s">
        <v>889</v>
      </c>
      <c r="G370" t="str">
        <f>"00209679"</f>
        <v>00209679</v>
      </c>
      <c r="H370" t="s">
        <v>398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1</v>
      </c>
      <c r="Y370">
        <v>0</v>
      </c>
      <c r="Z370">
        <v>8</v>
      </c>
      <c r="AA370">
        <v>136</v>
      </c>
      <c r="AB370" t="s">
        <v>890</v>
      </c>
    </row>
    <row r="371" spans="1:28" x14ac:dyDescent="0.25">
      <c r="H371" t="s">
        <v>891</v>
      </c>
    </row>
    <row r="372" spans="1:28" x14ac:dyDescent="0.25">
      <c r="A372">
        <v>183</v>
      </c>
      <c r="B372">
        <v>3525</v>
      </c>
      <c r="C372" t="s">
        <v>892</v>
      </c>
      <c r="D372" t="s">
        <v>143</v>
      </c>
      <c r="E372" t="s">
        <v>67</v>
      </c>
      <c r="F372" t="s">
        <v>893</v>
      </c>
      <c r="G372" t="str">
        <f>"00157166"</f>
        <v>00157166</v>
      </c>
      <c r="H372" t="s">
        <v>370</v>
      </c>
      <c r="I372">
        <v>0</v>
      </c>
      <c r="J372">
        <v>0</v>
      </c>
      <c r="K372">
        <v>0</v>
      </c>
      <c r="L372">
        <v>0</v>
      </c>
      <c r="M372">
        <v>100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8</v>
      </c>
      <c r="AA372">
        <v>136</v>
      </c>
      <c r="AB372" t="s">
        <v>894</v>
      </c>
    </row>
    <row r="373" spans="1:28" x14ac:dyDescent="0.25">
      <c r="H373" t="s">
        <v>895</v>
      </c>
    </row>
    <row r="374" spans="1:28" x14ac:dyDescent="0.25">
      <c r="A374">
        <v>184</v>
      </c>
      <c r="B374">
        <v>466</v>
      </c>
      <c r="C374" t="s">
        <v>896</v>
      </c>
      <c r="D374" t="s">
        <v>897</v>
      </c>
      <c r="E374" t="s">
        <v>898</v>
      </c>
      <c r="F374" t="s">
        <v>899</v>
      </c>
      <c r="G374" t="str">
        <f>"00006031"</f>
        <v>00006031</v>
      </c>
      <c r="H374" t="s">
        <v>900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>
        <v>0</v>
      </c>
      <c r="AB374" t="s">
        <v>901</v>
      </c>
    </row>
    <row r="375" spans="1:28" x14ac:dyDescent="0.25">
      <c r="H375" t="s">
        <v>902</v>
      </c>
    </row>
    <row r="376" spans="1:28" x14ac:dyDescent="0.25">
      <c r="A376">
        <v>185</v>
      </c>
      <c r="B376">
        <v>5841</v>
      </c>
      <c r="C376" t="s">
        <v>903</v>
      </c>
      <c r="D376" t="s">
        <v>904</v>
      </c>
      <c r="E376" t="s">
        <v>905</v>
      </c>
      <c r="F376" t="s">
        <v>906</v>
      </c>
      <c r="G376" t="str">
        <f>"00343856"</f>
        <v>00343856</v>
      </c>
      <c r="H376" t="s">
        <v>907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0</v>
      </c>
      <c r="Z376">
        <v>0</v>
      </c>
      <c r="AA376">
        <v>0</v>
      </c>
      <c r="AB376" t="s">
        <v>908</v>
      </c>
    </row>
    <row r="377" spans="1:28" x14ac:dyDescent="0.25">
      <c r="H377" t="s">
        <v>909</v>
      </c>
    </row>
    <row r="378" spans="1:28" x14ac:dyDescent="0.25">
      <c r="A378">
        <v>186</v>
      </c>
      <c r="B378">
        <v>5251</v>
      </c>
      <c r="C378" t="s">
        <v>910</v>
      </c>
      <c r="D378" t="s">
        <v>103</v>
      </c>
      <c r="E378" t="s">
        <v>911</v>
      </c>
      <c r="F378" t="s">
        <v>912</v>
      </c>
      <c r="G378" t="str">
        <f>"00357708"</f>
        <v>00357708</v>
      </c>
      <c r="H378" t="s">
        <v>331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>
        <v>0</v>
      </c>
      <c r="Z378">
        <v>0</v>
      </c>
      <c r="AA378">
        <v>0</v>
      </c>
      <c r="AB378" t="s">
        <v>913</v>
      </c>
    </row>
    <row r="379" spans="1:28" x14ac:dyDescent="0.25">
      <c r="H379" t="s">
        <v>914</v>
      </c>
    </row>
    <row r="380" spans="1:28" x14ac:dyDescent="0.25">
      <c r="A380">
        <v>187</v>
      </c>
      <c r="B380">
        <v>5413</v>
      </c>
      <c r="C380" t="s">
        <v>915</v>
      </c>
      <c r="D380" t="s">
        <v>103</v>
      </c>
      <c r="E380" t="s">
        <v>52</v>
      </c>
      <c r="F380" t="s">
        <v>916</v>
      </c>
      <c r="G380" t="str">
        <f>"00339294"</f>
        <v>00339294</v>
      </c>
      <c r="H380" t="s">
        <v>917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13</v>
      </c>
      <c r="AA380">
        <v>221</v>
      </c>
      <c r="AB380" t="s">
        <v>918</v>
      </c>
    </row>
    <row r="381" spans="1:28" x14ac:dyDescent="0.25">
      <c r="H381" t="s">
        <v>919</v>
      </c>
    </row>
    <row r="382" spans="1:28" x14ac:dyDescent="0.25">
      <c r="A382">
        <v>188</v>
      </c>
      <c r="B382">
        <v>6026</v>
      </c>
      <c r="C382" t="s">
        <v>920</v>
      </c>
      <c r="D382" t="s">
        <v>921</v>
      </c>
      <c r="E382" t="s">
        <v>743</v>
      </c>
      <c r="F382" t="s">
        <v>922</v>
      </c>
      <c r="G382" t="str">
        <f>"00023740"</f>
        <v>00023740</v>
      </c>
      <c r="H382">
        <v>781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30</v>
      </c>
      <c r="P382">
        <v>0</v>
      </c>
      <c r="Q382">
        <v>50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0</v>
      </c>
      <c r="AA382">
        <v>0</v>
      </c>
      <c r="AB382">
        <v>931</v>
      </c>
    </row>
    <row r="383" spans="1:28" x14ac:dyDescent="0.25">
      <c r="H383" t="s">
        <v>923</v>
      </c>
    </row>
    <row r="384" spans="1:28" x14ac:dyDescent="0.25">
      <c r="A384">
        <v>189</v>
      </c>
      <c r="B384">
        <v>6206</v>
      </c>
      <c r="C384" t="s">
        <v>924</v>
      </c>
      <c r="D384" t="s">
        <v>925</v>
      </c>
      <c r="E384" t="s">
        <v>67</v>
      </c>
      <c r="F384" t="s">
        <v>926</v>
      </c>
      <c r="G384" t="str">
        <f>"200801000507"</f>
        <v>200801000507</v>
      </c>
      <c r="H384">
        <v>671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30</v>
      </c>
      <c r="S384">
        <v>0</v>
      </c>
      <c r="T384">
        <v>0</v>
      </c>
      <c r="U384">
        <v>0</v>
      </c>
      <c r="V384">
        <v>0</v>
      </c>
      <c r="X384">
        <v>0</v>
      </c>
      <c r="Y384">
        <v>0</v>
      </c>
      <c r="Z384">
        <v>0</v>
      </c>
      <c r="AA384">
        <v>0</v>
      </c>
      <c r="AB384">
        <v>931</v>
      </c>
    </row>
    <row r="385" spans="1:28" x14ac:dyDescent="0.25">
      <c r="H385" t="s">
        <v>927</v>
      </c>
    </row>
    <row r="386" spans="1:28" x14ac:dyDescent="0.25">
      <c r="A386">
        <v>190</v>
      </c>
      <c r="B386">
        <v>5474</v>
      </c>
      <c r="C386" t="s">
        <v>928</v>
      </c>
      <c r="D386" t="s">
        <v>126</v>
      </c>
      <c r="E386" t="s">
        <v>67</v>
      </c>
      <c r="F386" t="s">
        <v>929</v>
      </c>
      <c r="G386" t="str">
        <f>"201402004379"</f>
        <v>201402004379</v>
      </c>
      <c r="H386" t="s">
        <v>930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2</v>
      </c>
      <c r="Y386">
        <v>0</v>
      </c>
      <c r="Z386">
        <v>13</v>
      </c>
      <c r="AA386">
        <v>221</v>
      </c>
      <c r="AB386" t="s">
        <v>931</v>
      </c>
    </row>
    <row r="387" spans="1:28" x14ac:dyDescent="0.25">
      <c r="H387" t="s">
        <v>932</v>
      </c>
    </row>
    <row r="388" spans="1:28" x14ac:dyDescent="0.25">
      <c r="A388">
        <v>191</v>
      </c>
      <c r="B388">
        <v>445</v>
      </c>
      <c r="C388" t="s">
        <v>933</v>
      </c>
      <c r="D388" t="s">
        <v>29</v>
      </c>
      <c r="E388" t="s">
        <v>103</v>
      </c>
      <c r="F388" t="s">
        <v>934</v>
      </c>
      <c r="G388" t="str">
        <f>"200712001367"</f>
        <v>200712001367</v>
      </c>
      <c r="H388" t="s">
        <v>935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30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0</v>
      </c>
      <c r="Y388">
        <v>0</v>
      </c>
      <c r="Z388">
        <v>8</v>
      </c>
      <c r="AA388">
        <v>136</v>
      </c>
      <c r="AB388" t="s">
        <v>936</v>
      </c>
    </row>
    <row r="389" spans="1:28" x14ac:dyDescent="0.25">
      <c r="H389" t="s">
        <v>937</v>
      </c>
    </row>
    <row r="390" spans="1:28" x14ac:dyDescent="0.25">
      <c r="A390">
        <v>192</v>
      </c>
      <c r="B390">
        <v>5728</v>
      </c>
      <c r="C390" t="s">
        <v>938</v>
      </c>
      <c r="D390" t="s">
        <v>686</v>
      </c>
      <c r="E390" t="s">
        <v>103</v>
      </c>
      <c r="F390" t="s">
        <v>939</v>
      </c>
      <c r="G390" t="str">
        <f>"201409003512"</f>
        <v>201409003512</v>
      </c>
      <c r="H390" t="s">
        <v>565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50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1</v>
      </c>
      <c r="Y390">
        <v>0</v>
      </c>
      <c r="Z390">
        <v>0</v>
      </c>
      <c r="AA390">
        <v>0</v>
      </c>
      <c r="AB390" t="s">
        <v>940</v>
      </c>
    </row>
    <row r="391" spans="1:28" x14ac:dyDescent="0.25">
      <c r="H391" t="s">
        <v>941</v>
      </c>
    </row>
    <row r="392" spans="1:28" x14ac:dyDescent="0.25">
      <c r="A392">
        <v>193</v>
      </c>
      <c r="B392">
        <v>3092</v>
      </c>
      <c r="C392" t="s">
        <v>942</v>
      </c>
      <c r="D392" t="s">
        <v>943</v>
      </c>
      <c r="E392" t="s">
        <v>944</v>
      </c>
      <c r="F392" t="s">
        <v>945</v>
      </c>
      <c r="G392" t="str">
        <f>"00009654"</f>
        <v>00009654</v>
      </c>
      <c r="H392" t="s">
        <v>946</v>
      </c>
      <c r="I392">
        <v>150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2</v>
      </c>
      <c r="Y392">
        <v>0</v>
      </c>
      <c r="Z392">
        <v>6</v>
      </c>
      <c r="AA392">
        <v>102</v>
      </c>
      <c r="AB392" t="s">
        <v>947</v>
      </c>
    </row>
    <row r="393" spans="1:28" x14ac:dyDescent="0.25">
      <c r="H393" t="s">
        <v>948</v>
      </c>
    </row>
    <row r="394" spans="1:28" x14ac:dyDescent="0.25">
      <c r="A394">
        <v>194</v>
      </c>
      <c r="B394">
        <v>4323</v>
      </c>
      <c r="C394" t="s">
        <v>949</v>
      </c>
      <c r="D394" t="s">
        <v>950</v>
      </c>
      <c r="E394" t="s">
        <v>35</v>
      </c>
      <c r="F394" t="s">
        <v>951</v>
      </c>
      <c r="G394" t="str">
        <f>"200903000435"</f>
        <v>200903000435</v>
      </c>
      <c r="H394">
        <v>693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>
        <v>0</v>
      </c>
      <c r="Z394">
        <v>0</v>
      </c>
      <c r="AA394">
        <v>0</v>
      </c>
      <c r="AB394">
        <v>923</v>
      </c>
    </row>
    <row r="395" spans="1:28" x14ac:dyDescent="0.25">
      <c r="H395" t="s">
        <v>952</v>
      </c>
    </row>
    <row r="396" spans="1:28" x14ac:dyDescent="0.25">
      <c r="A396">
        <v>195</v>
      </c>
      <c r="B396">
        <v>127</v>
      </c>
      <c r="C396" t="s">
        <v>953</v>
      </c>
      <c r="D396" t="s">
        <v>795</v>
      </c>
      <c r="E396" t="s">
        <v>29</v>
      </c>
      <c r="F396" t="s">
        <v>954</v>
      </c>
      <c r="G396" t="str">
        <f>"00017654"</f>
        <v>00017654</v>
      </c>
      <c r="H396">
        <v>693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>
        <v>0</v>
      </c>
      <c r="Z396">
        <v>0</v>
      </c>
      <c r="AA396">
        <v>0</v>
      </c>
      <c r="AB396">
        <v>923</v>
      </c>
    </row>
    <row r="397" spans="1:28" x14ac:dyDescent="0.25">
      <c r="H397" t="s">
        <v>955</v>
      </c>
    </row>
    <row r="398" spans="1:28" x14ac:dyDescent="0.25">
      <c r="A398">
        <v>196</v>
      </c>
      <c r="B398">
        <v>5433</v>
      </c>
      <c r="C398" t="s">
        <v>956</v>
      </c>
      <c r="D398" t="s">
        <v>339</v>
      </c>
      <c r="E398" t="s">
        <v>471</v>
      </c>
      <c r="F398" t="s">
        <v>957</v>
      </c>
      <c r="G398" t="str">
        <f>"201511035566"</f>
        <v>201511035566</v>
      </c>
      <c r="H398">
        <v>693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0</v>
      </c>
      <c r="Z398">
        <v>0</v>
      </c>
      <c r="AA398">
        <v>0</v>
      </c>
      <c r="AB398">
        <v>923</v>
      </c>
    </row>
    <row r="399" spans="1:28" x14ac:dyDescent="0.25">
      <c r="H399" t="s">
        <v>958</v>
      </c>
    </row>
    <row r="400" spans="1:28" x14ac:dyDescent="0.25">
      <c r="A400">
        <v>197</v>
      </c>
      <c r="B400">
        <v>4528</v>
      </c>
      <c r="C400" t="s">
        <v>959</v>
      </c>
      <c r="D400" t="s">
        <v>703</v>
      </c>
      <c r="E400" t="s">
        <v>80</v>
      </c>
      <c r="F400" t="s">
        <v>960</v>
      </c>
      <c r="G400" t="str">
        <f>"00255917"</f>
        <v>00255917</v>
      </c>
      <c r="H400" t="s">
        <v>961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>
        <v>0</v>
      </c>
      <c r="Z400">
        <v>0</v>
      </c>
      <c r="AA400">
        <v>0</v>
      </c>
      <c r="AB400" t="s">
        <v>962</v>
      </c>
    </row>
    <row r="401" spans="1:28" x14ac:dyDescent="0.25">
      <c r="H401">
        <v>1231</v>
      </c>
    </row>
    <row r="402" spans="1:28" x14ac:dyDescent="0.25">
      <c r="A402">
        <v>198</v>
      </c>
      <c r="B402">
        <v>2101</v>
      </c>
      <c r="C402" t="s">
        <v>963</v>
      </c>
      <c r="D402" t="s">
        <v>964</v>
      </c>
      <c r="E402" t="s">
        <v>166</v>
      </c>
      <c r="F402" t="s">
        <v>965</v>
      </c>
      <c r="G402" t="str">
        <f>"00009103"</f>
        <v>00009103</v>
      </c>
      <c r="H402" t="s">
        <v>966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2</v>
      </c>
      <c r="Y402">
        <v>0</v>
      </c>
      <c r="Z402">
        <v>6</v>
      </c>
      <c r="AA402">
        <v>102</v>
      </c>
      <c r="AB402" t="s">
        <v>967</v>
      </c>
    </row>
    <row r="403" spans="1:28" x14ac:dyDescent="0.25">
      <c r="H403" t="s">
        <v>968</v>
      </c>
    </row>
    <row r="404" spans="1:28" x14ac:dyDescent="0.25">
      <c r="A404">
        <v>199</v>
      </c>
      <c r="B404">
        <v>1466</v>
      </c>
      <c r="C404" t="s">
        <v>969</v>
      </c>
      <c r="D404" t="s">
        <v>970</v>
      </c>
      <c r="E404" t="s">
        <v>166</v>
      </c>
      <c r="F404" t="s">
        <v>971</v>
      </c>
      <c r="G404" t="str">
        <f>"00311482"</f>
        <v>00311482</v>
      </c>
      <c r="H404" t="s">
        <v>972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50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>
        <v>0</v>
      </c>
      <c r="Z404">
        <v>0</v>
      </c>
      <c r="AA404">
        <v>0</v>
      </c>
      <c r="AB404" t="s">
        <v>973</v>
      </c>
    </row>
    <row r="405" spans="1:28" x14ac:dyDescent="0.25">
      <c r="H405" t="s">
        <v>974</v>
      </c>
    </row>
    <row r="406" spans="1:28" x14ac:dyDescent="0.25">
      <c r="A406">
        <v>200</v>
      </c>
      <c r="B406">
        <v>19</v>
      </c>
      <c r="C406" t="s">
        <v>975</v>
      </c>
      <c r="D406" t="s">
        <v>976</v>
      </c>
      <c r="E406" t="s">
        <v>53</v>
      </c>
      <c r="F406" t="s">
        <v>977</v>
      </c>
      <c r="G406" t="str">
        <f>"00284799"</f>
        <v>00284799</v>
      </c>
      <c r="H406" t="s">
        <v>978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>
        <v>0</v>
      </c>
      <c r="Z406">
        <v>0</v>
      </c>
      <c r="AA406">
        <v>0</v>
      </c>
      <c r="AB406" t="s">
        <v>979</v>
      </c>
    </row>
    <row r="407" spans="1:28" x14ac:dyDescent="0.25">
      <c r="H407" t="s">
        <v>406</v>
      </c>
    </row>
    <row r="408" spans="1:28" x14ac:dyDescent="0.25">
      <c r="A408">
        <v>201</v>
      </c>
      <c r="B408">
        <v>862</v>
      </c>
      <c r="C408" t="s">
        <v>980</v>
      </c>
      <c r="D408" t="s">
        <v>981</v>
      </c>
      <c r="E408" t="s">
        <v>67</v>
      </c>
      <c r="F408" t="s">
        <v>982</v>
      </c>
      <c r="G408" t="str">
        <f>"00005372"</f>
        <v>00005372</v>
      </c>
      <c r="H408" t="s">
        <v>983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0</v>
      </c>
      <c r="Z408">
        <v>0</v>
      </c>
      <c r="AA408">
        <v>0</v>
      </c>
      <c r="AB408" t="s">
        <v>984</v>
      </c>
    </row>
    <row r="409" spans="1:28" x14ac:dyDescent="0.25">
      <c r="H409" t="s">
        <v>985</v>
      </c>
    </row>
    <row r="410" spans="1:28" x14ac:dyDescent="0.25">
      <c r="A410">
        <v>202</v>
      </c>
      <c r="B410">
        <v>4118</v>
      </c>
      <c r="C410" t="s">
        <v>986</v>
      </c>
      <c r="D410" t="s">
        <v>52</v>
      </c>
      <c r="E410" t="s">
        <v>726</v>
      </c>
      <c r="F410" t="s">
        <v>987</v>
      </c>
      <c r="G410" t="str">
        <f>"00017561"</f>
        <v>00017561</v>
      </c>
      <c r="H410" t="s">
        <v>275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0</v>
      </c>
      <c r="Z410">
        <v>13</v>
      </c>
      <c r="AA410">
        <v>221</v>
      </c>
      <c r="AB410" t="s">
        <v>988</v>
      </c>
    </row>
    <row r="411" spans="1:28" x14ac:dyDescent="0.25">
      <c r="H411" t="s">
        <v>989</v>
      </c>
    </row>
    <row r="412" spans="1:28" x14ac:dyDescent="0.25">
      <c r="A412">
        <v>203</v>
      </c>
      <c r="B412">
        <v>5950</v>
      </c>
      <c r="C412" t="s">
        <v>990</v>
      </c>
      <c r="D412" t="s">
        <v>661</v>
      </c>
      <c r="E412" t="s">
        <v>103</v>
      </c>
      <c r="F412" t="s">
        <v>991</v>
      </c>
      <c r="G412" t="str">
        <f>"201405000972"</f>
        <v>201405000972</v>
      </c>
      <c r="H412">
        <v>847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0</v>
      </c>
      <c r="Y412">
        <v>0</v>
      </c>
      <c r="Z412">
        <v>0</v>
      </c>
      <c r="AA412">
        <v>0</v>
      </c>
      <c r="AB412">
        <v>917</v>
      </c>
    </row>
    <row r="413" spans="1:28" x14ac:dyDescent="0.25">
      <c r="H413" t="s">
        <v>992</v>
      </c>
    </row>
    <row r="414" spans="1:28" x14ac:dyDescent="0.25">
      <c r="A414">
        <v>204</v>
      </c>
      <c r="B414">
        <v>6162</v>
      </c>
      <c r="C414" t="s">
        <v>993</v>
      </c>
      <c r="D414" t="s">
        <v>795</v>
      </c>
      <c r="E414" t="s">
        <v>67</v>
      </c>
      <c r="F414" t="s">
        <v>994</v>
      </c>
      <c r="G414" t="str">
        <f>"00081229"</f>
        <v>00081229</v>
      </c>
      <c r="H414" t="s">
        <v>507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50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0</v>
      </c>
      <c r="Z414">
        <v>0</v>
      </c>
      <c r="AA414">
        <v>0</v>
      </c>
      <c r="AB414" t="s">
        <v>995</v>
      </c>
    </row>
    <row r="415" spans="1:28" x14ac:dyDescent="0.25">
      <c r="H415" t="s">
        <v>996</v>
      </c>
    </row>
    <row r="416" spans="1:28" x14ac:dyDescent="0.25">
      <c r="A416">
        <v>205</v>
      </c>
      <c r="B416">
        <v>415</v>
      </c>
      <c r="C416" t="s">
        <v>997</v>
      </c>
      <c r="D416" t="s">
        <v>15</v>
      </c>
      <c r="E416" t="s">
        <v>998</v>
      </c>
      <c r="F416" t="s">
        <v>999</v>
      </c>
      <c r="G416" t="str">
        <f>"201409005778"</f>
        <v>201409005778</v>
      </c>
      <c r="H416" t="s">
        <v>966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0</v>
      </c>
      <c r="Z416">
        <v>8</v>
      </c>
      <c r="AA416">
        <v>136</v>
      </c>
      <c r="AB416" t="s">
        <v>1000</v>
      </c>
    </row>
    <row r="417" spans="1:28" x14ac:dyDescent="0.25">
      <c r="H417" t="s">
        <v>1001</v>
      </c>
    </row>
    <row r="418" spans="1:28" x14ac:dyDescent="0.25">
      <c r="A418">
        <v>206</v>
      </c>
      <c r="B418">
        <v>5846</v>
      </c>
      <c r="C418" t="s">
        <v>1002</v>
      </c>
      <c r="D418" t="s">
        <v>288</v>
      </c>
      <c r="E418" t="s">
        <v>1003</v>
      </c>
      <c r="F418" t="s">
        <v>1004</v>
      </c>
      <c r="G418" t="str">
        <f>"201406015105"</f>
        <v>201406015105</v>
      </c>
      <c r="H418">
        <v>814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30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>
        <v>0</v>
      </c>
      <c r="Z418">
        <v>0</v>
      </c>
      <c r="AA418">
        <v>0</v>
      </c>
      <c r="AB418">
        <v>914</v>
      </c>
    </row>
    <row r="419" spans="1:28" x14ac:dyDescent="0.25">
      <c r="H419" t="s">
        <v>1005</v>
      </c>
    </row>
    <row r="420" spans="1:28" x14ac:dyDescent="0.25">
      <c r="A420">
        <v>207</v>
      </c>
      <c r="B420">
        <v>520</v>
      </c>
      <c r="C420" t="s">
        <v>1006</v>
      </c>
      <c r="D420" t="s">
        <v>166</v>
      </c>
      <c r="E420" t="s">
        <v>204</v>
      </c>
      <c r="F420" t="s">
        <v>1007</v>
      </c>
      <c r="G420" t="str">
        <f>"201412000378"</f>
        <v>201412000378</v>
      </c>
      <c r="H420" t="s">
        <v>651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>
        <v>0</v>
      </c>
      <c r="Z420">
        <v>0</v>
      </c>
      <c r="AA420">
        <v>0</v>
      </c>
      <c r="AB420" t="s">
        <v>1008</v>
      </c>
    </row>
    <row r="421" spans="1:28" x14ac:dyDescent="0.25">
      <c r="H421" t="s">
        <v>1009</v>
      </c>
    </row>
    <row r="422" spans="1:28" x14ac:dyDescent="0.25">
      <c r="A422">
        <v>208</v>
      </c>
      <c r="B422">
        <v>5845</v>
      </c>
      <c r="C422" t="s">
        <v>559</v>
      </c>
      <c r="D422" t="s">
        <v>115</v>
      </c>
      <c r="E422" t="s">
        <v>22</v>
      </c>
      <c r="F422" t="s">
        <v>1010</v>
      </c>
      <c r="G422" t="str">
        <f>"00312415"</f>
        <v>00312415</v>
      </c>
      <c r="H422" t="s">
        <v>1011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50</v>
      </c>
      <c r="Q422">
        <v>50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>
        <v>0</v>
      </c>
      <c r="Z422">
        <v>0</v>
      </c>
      <c r="AA422">
        <v>0</v>
      </c>
      <c r="AB422" t="s">
        <v>1012</v>
      </c>
    </row>
    <row r="423" spans="1:28" x14ac:dyDescent="0.25">
      <c r="H423" t="s">
        <v>1013</v>
      </c>
    </row>
    <row r="424" spans="1:28" x14ac:dyDescent="0.25">
      <c r="A424">
        <v>209</v>
      </c>
      <c r="B424">
        <v>5110</v>
      </c>
      <c r="C424" t="s">
        <v>1014</v>
      </c>
      <c r="D424" t="s">
        <v>93</v>
      </c>
      <c r="E424" t="s">
        <v>53</v>
      </c>
      <c r="F424" t="s">
        <v>1015</v>
      </c>
      <c r="G424" t="str">
        <f>"200908000198"</f>
        <v>200908000198</v>
      </c>
      <c r="H424">
        <v>660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50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>
        <v>0</v>
      </c>
      <c r="Z424">
        <v>0</v>
      </c>
      <c r="AA424">
        <v>0</v>
      </c>
      <c r="AB424">
        <v>910</v>
      </c>
    </row>
    <row r="425" spans="1:28" x14ac:dyDescent="0.25">
      <c r="H425" t="s">
        <v>1016</v>
      </c>
    </row>
    <row r="426" spans="1:28" x14ac:dyDescent="0.25">
      <c r="A426">
        <v>210</v>
      </c>
      <c r="B426">
        <v>5947</v>
      </c>
      <c r="C426" t="s">
        <v>1017</v>
      </c>
      <c r="D426" t="s">
        <v>67</v>
      </c>
      <c r="E426" t="s">
        <v>1018</v>
      </c>
      <c r="F426" t="s">
        <v>1019</v>
      </c>
      <c r="G426" t="str">
        <f>"00346322"</f>
        <v>00346322</v>
      </c>
      <c r="H426" t="s">
        <v>601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70</v>
      </c>
      <c r="O426">
        <v>0</v>
      </c>
      <c r="P426">
        <v>50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>
        <v>0</v>
      </c>
      <c r="Z426">
        <v>0</v>
      </c>
      <c r="AA426">
        <v>0</v>
      </c>
      <c r="AB426" t="s">
        <v>1020</v>
      </c>
    </row>
    <row r="427" spans="1:28" x14ac:dyDescent="0.25">
      <c r="H427" t="s">
        <v>1021</v>
      </c>
    </row>
    <row r="428" spans="1:28" x14ac:dyDescent="0.25">
      <c r="A428">
        <v>211</v>
      </c>
      <c r="B428">
        <v>3921</v>
      </c>
      <c r="C428" t="s">
        <v>1022</v>
      </c>
      <c r="D428" t="s">
        <v>67</v>
      </c>
      <c r="E428" t="s">
        <v>36</v>
      </c>
      <c r="F428" t="s">
        <v>1023</v>
      </c>
      <c r="G428" t="str">
        <f>"00021287"</f>
        <v>00021287</v>
      </c>
      <c r="H428" t="s">
        <v>1024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>
        <v>0</v>
      </c>
      <c r="Z428">
        <v>0</v>
      </c>
      <c r="AA428">
        <v>0</v>
      </c>
      <c r="AB428" t="s">
        <v>1025</v>
      </c>
    </row>
    <row r="429" spans="1:28" x14ac:dyDescent="0.25">
      <c r="H429" t="s">
        <v>1026</v>
      </c>
    </row>
    <row r="430" spans="1:28" x14ac:dyDescent="0.25">
      <c r="A430">
        <v>212</v>
      </c>
      <c r="B430">
        <v>2009</v>
      </c>
      <c r="C430" t="s">
        <v>1027</v>
      </c>
      <c r="D430" t="s">
        <v>103</v>
      </c>
      <c r="E430" t="s">
        <v>1028</v>
      </c>
      <c r="F430" t="s">
        <v>1029</v>
      </c>
      <c r="G430" t="str">
        <f>"00002130"</f>
        <v>00002130</v>
      </c>
      <c r="H430" t="s">
        <v>1030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50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>
        <v>0</v>
      </c>
      <c r="Z430">
        <v>6</v>
      </c>
      <c r="AA430">
        <v>102</v>
      </c>
      <c r="AB430" t="s">
        <v>1031</v>
      </c>
    </row>
    <row r="431" spans="1:28" x14ac:dyDescent="0.25">
      <c r="H431" t="s">
        <v>1032</v>
      </c>
    </row>
    <row r="432" spans="1:28" x14ac:dyDescent="0.25">
      <c r="A432">
        <v>213</v>
      </c>
      <c r="B432">
        <v>4049</v>
      </c>
      <c r="C432" t="s">
        <v>1033</v>
      </c>
      <c r="D432" t="s">
        <v>1034</v>
      </c>
      <c r="E432" t="s">
        <v>29</v>
      </c>
      <c r="F432" t="s">
        <v>1035</v>
      </c>
      <c r="G432" t="str">
        <f>"201406015873"</f>
        <v>201406015873</v>
      </c>
      <c r="H432" t="s">
        <v>946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0</v>
      </c>
      <c r="Z432">
        <v>0</v>
      </c>
      <c r="AA432">
        <v>0</v>
      </c>
      <c r="AB432" t="s">
        <v>1036</v>
      </c>
    </row>
    <row r="433" spans="1:28" x14ac:dyDescent="0.25">
      <c r="H433" t="s">
        <v>1037</v>
      </c>
    </row>
    <row r="434" spans="1:28" x14ac:dyDescent="0.25">
      <c r="A434">
        <v>214</v>
      </c>
      <c r="B434">
        <v>4634</v>
      </c>
      <c r="C434" t="s">
        <v>1038</v>
      </c>
      <c r="D434" t="s">
        <v>176</v>
      </c>
      <c r="E434" t="s">
        <v>67</v>
      </c>
      <c r="F434" t="s">
        <v>1039</v>
      </c>
      <c r="G434" t="str">
        <f>"201412003909"</f>
        <v>201412003909</v>
      </c>
      <c r="H434">
        <v>649</v>
      </c>
      <c r="I434">
        <v>0</v>
      </c>
      <c r="J434">
        <v>0</v>
      </c>
      <c r="K434">
        <v>0</v>
      </c>
      <c r="L434">
        <v>0</v>
      </c>
      <c r="M434">
        <v>100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1</v>
      </c>
      <c r="Y434">
        <v>0</v>
      </c>
      <c r="Z434">
        <v>5</v>
      </c>
      <c r="AA434">
        <v>85</v>
      </c>
      <c r="AB434">
        <v>904</v>
      </c>
    </row>
    <row r="435" spans="1:28" x14ac:dyDescent="0.25">
      <c r="H435" t="s">
        <v>1040</v>
      </c>
    </row>
    <row r="436" spans="1:28" x14ac:dyDescent="0.25">
      <c r="A436">
        <v>215</v>
      </c>
      <c r="B436">
        <v>18</v>
      </c>
      <c r="C436" t="s">
        <v>1041</v>
      </c>
      <c r="D436" t="s">
        <v>47</v>
      </c>
      <c r="E436" t="s">
        <v>120</v>
      </c>
      <c r="F436" t="s">
        <v>1042</v>
      </c>
      <c r="G436" t="str">
        <f>"201507002293"</f>
        <v>201507002293</v>
      </c>
      <c r="H436">
        <v>671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0</v>
      </c>
      <c r="Y436">
        <v>0</v>
      </c>
      <c r="Z436">
        <v>0</v>
      </c>
      <c r="AA436">
        <v>0</v>
      </c>
      <c r="AB436">
        <v>901</v>
      </c>
    </row>
    <row r="437" spans="1:28" x14ac:dyDescent="0.25">
      <c r="H437" t="s">
        <v>1043</v>
      </c>
    </row>
    <row r="438" spans="1:28" x14ac:dyDescent="0.25">
      <c r="A438">
        <v>216</v>
      </c>
      <c r="B438">
        <v>495</v>
      </c>
      <c r="C438" t="s">
        <v>1044</v>
      </c>
      <c r="D438" t="s">
        <v>143</v>
      </c>
      <c r="E438" t="s">
        <v>29</v>
      </c>
      <c r="F438" t="s">
        <v>1045</v>
      </c>
      <c r="G438" t="str">
        <f>"00222817"</f>
        <v>00222817</v>
      </c>
      <c r="H438">
        <v>671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>
        <v>0</v>
      </c>
      <c r="Z438">
        <v>0</v>
      </c>
      <c r="AA438">
        <v>0</v>
      </c>
      <c r="AB438">
        <v>901</v>
      </c>
    </row>
    <row r="439" spans="1:28" x14ac:dyDescent="0.25">
      <c r="H439" t="s">
        <v>1046</v>
      </c>
    </row>
    <row r="440" spans="1:28" x14ac:dyDescent="0.25">
      <c r="A440">
        <v>217</v>
      </c>
      <c r="B440">
        <v>1914</v>
      </c>
      <c r="C440" t="s">
        <v>1047</v>
      </c>
      <c r="D440" t="s">
        <v>115</v>
      </c>
      <c r="E440" t="s">
        <v>36</v>
      </c>
      <c r="F440" t="s">
        <v>1048</v>
      </c>
      <c r="G440" t="str">
        <f>"201511042903"</f>
        <v>201511042903</v>
      </c>
      <c r="H440" t="s">
        <v>162</v>
      </c>
      <c r="I440">
        <v>0</v>
      </c>
      <c r="J440">
        <v>0</v>
      </c>
      <c r="K440">
        <v>0</v>
      </c>
      <c r="L440">
        <v>0</v>
      </c>
      <c r="M440">
        <v>100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>
        <v>0</v>
      </c>
      <c r="Z440">
        <v>0</v>
      </c>
      <c r="AA440">
        <v>0</v>
      </c>
      <c r="AB440" t="s">
        <v>1049</v>
      </c>
    </row>
    <row r="441" spans="1:28" x14ac:dyDescent="0.25">
      <c r="H441" t="s">
        <v>1050</v>
      </c>
    </row>
    <row r="442" spans="1:28" x14ac:dyDescent="0.25">
      <c r="A442">
        <v>218</v>
      </c>
      <c r="B442">
        <v>2396</v>
      </c>
      <c r="C442" t="s">
        <v>1051</v>
      </c>
      <c r="D442" t="s">
        <v>904</v>
      </c>
      <c r="E442" t="s">
        <v>176</v>
      </c>
      <c r="F442" t="s">
        <v>1052</v>
      </c>
      <c r="G442" t="str">
        <f>"200803000491"</f>
        <v>200803000491</v>
      </c>
      <c r="H442" t="s">
        <v>1053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>
        <v>0</v>
      </c>
      <c r="Z442">
        <v>0</v>
      </c>
      <c r="AA442">
        <v>0</v>
      </c>
      <c r="AB442" t="s">
        <v>1054</v>
      </c>
    </row>
    <row r="443" spans="1:28" x14ac:dyDescent="0.25">
      <c r="H443" t="s">
        <v>1055</v>
      </c>
    </row>
    <row r="444" spans="1:28" x14ac:dyDescent="0.25">
      <c r="A444">
        <v>219</v>
      </c>
      <c r="B444">
        <v>217</v>
      </c>
      <c r="C444" t="s">
        <v>1056</v>
      </c>
      <c r="D444" t="s">
        <v>67</v>
      </c>
      <c r="E444" t="s">
        <v>353</v>
      </c>
      <c r="F444" t="s">
        <v>1057</v>
      </c>
      <c r="G444" t="str">
        <f>"200801006981"</f>
        <v>200801006981</v>
      </c>
      <c r="H444" t="s">
        <v>1058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>
        <v>0</v>
      </c>
      <c r="Z444">
        <v>0</v>
      </c>
      <c r="AA444">
        <v>0</v>
      </c>
      <c r="AB444" t="s">
        <v>1059</v>
      </c>
    </row>
    <row r="445" spans="1:28" x14ac:dyDescent="0.25">
      <c r="H445" t="s">
        <v>1060</v>
      </c>
    </row>
    <row r="446" spans="1:28" x14ac:dyDescent="0.25">
      <c r="A446">
        <v>220</v>
      </c>
      <c r="B446">
        <v>3018</v>
      </c>
      <c r="C446" t="s">
        <v>1061</v>
      </c>
      <c r="D446" t="s">
        <v>59</v>
      </c>
      <c r="E446" t="s">
        <v>103</v>
      </c>
      <c r="F446" t="s">
        <v>1062</v>
      </c>
      <c r="G446" t="str">
        <f>"00153489"</f>
        <v>00153489</v>
      </c>
      <c r="H446" t="s">
        <v>507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70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2</v>
      </c>
      <c r="Y446">
        <v>0</v>
      </c>
      <c r="Z446">
        <v>0</v>
      </c>
      <c r="AA446">
        <v>0</v>
      </c>
      <c r="AB446" t="s">
        <v>1063</v>
      </c>
    </row>
    <row r="447" spans="1:28" x14ac:dyDescent="0.25">
      <c r="H447" t="s">
        <v>1064</v>
      </c>
    </row>
    <row r="448" spans="1:28" x14ac:dyDescent="0.25">
      <c r="A448">
        <v>221</v>
      </c>
      <c r="B448">
        <v>2631</v>
      </c>
      <c r="C448" t="s">
        <v>1065</v>
      </c>
      <c r="D448" t="s">
        <v>455</v>
      </c>
      <c r="E448" t="s">
        <v>176</v>
      </c>
      <c r="F448" t="s">
        <v>1066</v>
      </c>
      <c r="G448" t="str">
        <f>"00322329"</f>
        <v>00322329</v>
      </c>
      <c r="H448">
        <v>836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30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>
        <v>0</v>
      </c>
      <c r="Z448">
        <v>0</v>
      </c>
      <c r="AA448">
        <v>0</v>
      </c>
      <c r="AB448">
        <v>896</v>
      </c>
    </row>
    <row r="449" spans="1:28" x14ac:dyDescent="0.25">
      <c r="H449" t="s">
        <v>1067</v>
      </c>
    </row>
    <row r="450" spans="1:28" x14ac:dyDescent="0.25">
      <c r="A450">
        <v>222</v>
      </c>
      <c r="B450">
        <v>5286</v>
      </c>
      <c r="C450" t="s">
        <v>1068</v>
      </c>
      <c r="D450" t="s">
        <v>1069</v>
      </c>
      <c r="E450" t="s">
        <v>36</v>
      </c>
      <c r="F450" t="s">
        <v>1070</v>
      </c>
      <c r="G450" t="str">
        <f>"00196109"</f>
        <v>00196109</v>
      </c>
      <c r="H450" t="s">
        <v>331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>
        <v>0</v>
      </c>
      <c r="Z450">
        <v>9</v>
      </c>
      <c r="AA450">
        <v>153</v>
      </c>
      <c r="AB450" t="s">
        <v>1071</v>
      </c>
    </row>
    <row r="451" spans="1:28" x14ac:dyDescent="0.25">
      <c r="H451" t="s">
        <v>1072</v>
      </c>
    </row>
    <row r="452" spans="1:28" x14ac:dyDescent="0.25">
      <c r="A452">
        <v>223</v>
      </c>
      <c r="B452">
        <v>93</v>
      </c>
      <c r="C452" t="s">
        <v>1073</v>
      </c>
      <c r="D452" t="s">
        <v>1074</v>
      </c>
      <c r="E452" t="s">
        <v>48</v>
      </c>
      <c r="F452" t="s">
        <v>1075</v>
      </c>
      <c r="G452" t="str">
        <f>"00192824"</f>
        <v>00192824</v>
      </c>
      <c r="H452" t="s">
        <v>556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1</v>
      </c>
      <c r="Y452">
        <v>0</v>
      </c>
      <c r="Z452">
        <v>8</v>
      </c>
      <c r="AA452">
        <v>136</v>
      </c>
      <c r="AB452" t="s">
        <v>1076</v>
      </c>
    </row>
    <row r="453" spans="1:28" x14ac:dyDescent="0.25">
      <c r="H453" t="s">
        <v>1077</v>
      </c>
    </row>
    <row r="454" spans="1:28" x14ac:dyDescent="0.25">
      <c r="A454">
        <v>224</v>
      </c>
      <c r="B454">
        <v>1294</v>
      </c>
      <c r="C454" t="s">
        <v>1078</v>
      </c>
      <c r="D454" t="s">
        <v>230</v>
      </c>
      <c r="E454" t="s">
        <v>29</v>
      </c>
      <c r="F454" t="s">
        <v>1079</v>
      </c>
      <c r="G454" t="str">
        <f>"00313069"</f>
        <v>00313069</v>
      </c>
      <c r="H454" t="s">
        <v>1080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50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2</v>
      </c>
      <c r="Y454">
        <v>0</v>
      </c>
      <c r="Z454">
        <v>0</v>
      </c>
      <c r="AA454">
        <v>0</v>
      </c>
      <c r="AB454" t="s">
        <v>1081</v>
      </c>
    </row>
    <row r="455" spans="1:28" x14ac:dyDescent="0.25">
      <c r="H455" t="s">
        <v>277</v>
      </c>
    </row>
    <row r="456" spans="1:28" x14ac:dyDescent="0.25">
      <c r="A456">
        <v>225</v>
      </c>
      <c r="B456">
        <v>3286</v>
      </c>
      <c r="C456" t="s">
        <v>1082</v>
      </c>
      <c r="D456" t="s">
        <v>36</v>
      </c>
      <c r="E456" t="s">
        <v>22</v>
      </c>
      <c r="F456" t="s">
        <v>1083</v>
      </c>
      <c r="G456" t="str">
        <f>"00358324"</f>
        <v>00358324</v>
      </c>
      <c r="H456" t="s">
        <v>1084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50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>
        <v>0</v>
      </c>
      <c r="Z456">
        <v>8</v>
      </c>
      <c r="AA456">
        <v>136</v>
      </c>
      <c r="AB456" t="s">
        <v>1085</v>
      </c>
    </row>
    <row r="457" spans="1:28" x14ac:dyDescent="0.25">
      <c r="H457" t="s">
        <v>1086</v>
      </c>
    </row>
    <row r="458" spans="1:28" x14ac:dyDescent="0.25">
      <c r="A458">
        <v>226</v>
      </c>
      <c r="B458">
        <v>3585</v>
      </c>
      <c r="C458" t="s">
        <v>1087</v>
      </c>
      <c r="D458" t="s">
        <v>1088</v>
      </c>
      <c r="E458" t="s">
        <v>80</v>
      </c>
      <c r="F458" t="s">
        <v>1089</v>
      </c>
      <c r="G458" t="str">
        <f>"200802005991"</f>
        <v>200802005991</v>
      </c>
      <c r="H458">
        <v>660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0</v>
      </c>
      <c r="Y458">
        <v>0</v>
      </c>
      <c r="Z458">
        <v>0</v>
      </c>
      <c r="AA458">
        <v>0</v>
      </c>
      <c r="AB458">
        <v>890</v>
      </c>
    </row>
    <row r="459" spans="1:28" x14ac:dyDescent="0.25">
      <c r="H459" t="s">
        <v>1090</v>
      </c>
    </row>
    <row r="460" spans="1:28" x14ac:dyDescent="0.25">
      <c r="A460">
        <v>227</v>
      </c>
      <c r="B460">
        <v>827</v>
      </c>
      <c r="C460" t="s">
        <v>1091</v>
      </c>
      <c r="D460" t="s">
        <v>143</v>
      </c>
      <c r="E460" t="s">
        <v>67</v>
      </c>
      <c r="F460" t="s">
        <v>1092</v>
      </c>
      <c r="G460" t="str">
        <f>"201603000604"</f>
        <v>201603000604</v>
      </c>
      <c r="H460" t="s">
        <v>220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2</v>
      </c>
      <c r="Y460">
        <v>0</v>
      </c>
      <c r="Z460">
        <v>0</v>
      </c>
      <c r="AA460">
        <v>0</v>
      </c>
      <c r="AB460" t="s">
        <v>1093</v>
      </c>
    </row>
    <row r="461" spans="1:28" x14ac:dyDescent="0.25">
      <c r="H461" t="s">
        <v>1094</v>
      </c>
    </row>
    <row r="462" spans="1:28" x14ac:dyDescent="0.25">
      <c r="A462">
        <v>228</v>
      </c>
      <c r="B462">
        <v>1533</v>
      </c>
      <c r="C462" t="s">
        <v>1095</v>
      </c>
      <c r="D462" t="s">
        <v>1096</v>
      </c>
      <c r="E462" t="s">
        <v>52</v>
      </c>
      <c r="F462" t="s">
        <v>1097</v>
      </c>
      <c r="G462" t="str">
        <f>"00289195"</f>
        <v>00289195</v>
      </c>
      <c r="H462" t="s">
        <v>497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>
        <v>0</v>
      </c>
      <c r="Z462">
        <v>0</v>
      </c>
      <c r="AA462">
        <v>0</v>
      </c>
      <c r="AB462" t="s">
        <v>1098</v>
      </c>
    </row>
    <row r="463" spans="1:28" x14ac:dyDescent="0.25">
      <c r="H463" t="s">
        <v>1099</v>
      </c>
    </row>
    <row r="464" spans="1:28" x14ac:dyDescent="0.25">
      <c r="A464">
        <v>229</v>
      </c>
      <c r="B464">
        <v>5778</v>
      </c>
      <c r="C464" t="s">
        <v>1100</v>
      </c>
      <c r="D464" t="s">
        <v>52</v>
      </c>
      <c r="E464" t="s">
        <v>22</v>
      </c>
      <c r="F464" t="s">
        <v>1101</v>
      </c>
      <c r="G464" t="str">
        <f>"00244948"</f>
        <v>00244948</v>
      </c>
      <c r="H464">
        <v>715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>
        <v>0</v>
      </c>
      <c r="Z464">
        <v>6</v>
      </c>
      <c r="AA464">
        <v>102</v>
      </c>
      <c r="AB464">
        <v>887</v>
      </c>
    </row>
    <row r="465" spans="1:28" x14ac:dyDescent="0.25">
      <c r="H465" t="s">
        <v>1102</v>
      </c>
    </row>
    <row r="466" spans="1:28" x14ac:dyDescent="0.25">
      <c r="A466">
        <v>230</v>
      </c>
      <c r="B466">
        <v>3439</v>
      </c>
      <c r="C466" t="s">
        <v>1103</v>
      </c>
      <c r="D466" t="s">
        <v>1104</v>
      </c>
      <c r="E466" t="s">
        <v>1105</v>
      </c>
      <c r="F466" t="s">
        <v>1106</v>
      </c>
      <c r="G466" t="str">
        <f>"00207947"</f>
        <v>00207947</v>
      </c>
      <c r="H466">
        <v>748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>
        <v>0</v>
      </c>
      <c r="Z466">
        <v>8</v>
      </c>
      <c r="AA466">
        <v>136</v>
      </c>
      <c r="AB466">
        <v>884</v>
      </c>
    </row>
    <row r="467" spans="1:28" x14ac:dyDescent="0.25">
      <c r="H467" t="s">
        <v>1107</v>
      </c>
    </row>
    <row r="468" spans="1:28" x14ac:dyDescent="0.25">
      <c r="A468">
        <v>231</v>
      </c>
      <c r="B468">
        <v>3159</v>
      </c>
      <c r="C468" t="s">
        <v>1108</v>
      </c>
      <c r="D468" t="s">
        <v>198</v>
      </c>
      <c r="E468" t="s">
        <v>1109</v>
      </c>
      <c r="F468" t="s">
        <v>1110</v>
      </c>
      <c r="G468" t="str">
        <f>"00357823"</f>
        <v>00357823</v>
      </c>
      <c r="H468" t="s">
        <v>1111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2</v>
      </c>
      <c r="Y468">
        <v>0</v>
      </c>
      <c r="Z468">
        <v>9</v>
      </c>
      <c r="AA468">
        <v>153</v>
      </c>
      <c r="AB468" t="s">
        <v>1112</v>
      </c>
    </row>
    <row r="469" spans="1:28" x14ac:dyDescent="0.25">
      <c r="H469" t="s">
        <v>1113</v>
      </c>
    </row>
    <row r="470" spans="1:28" x14ac:dyDescent="0.25">
      <c r="A470">
        <v>232</v>
      </c>
      <c r="B470">
        <v>403</v>
      </c>
      <c r="C470" t="s">
        <v>1114</v>
      </c>
      <c r="D470" t="s">
        <v>59</v>
      </c>
      <c r="E470" t="s">
        <v>116</v>
      </c>
      <c r="F470" t="s">
        <v>1115</v>
      </c>
      <c r="G470" t="str">
        <f>"00294815"</f>
        <v>00294815</v>
      </c>
      <c r="H470" t="s">
        <v>641</v>
      </c>
      <c r="I470">
        <v>150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0</v>
      </c>
      <c r="Z470">
        <v>0</v>
      </c>
      <c r="AA470">
        <v>0</v>
      </c>
      <c r="AB470" t="s">
        <v>1116</v>
      </c>
    </row>
    <row r="471" spans="1:28" x14ac:dyDescent="0.25">
      <c r="H471" t="s">
        <v>538</v>
      </c>
    </row>
    <row r="472" spans="1:28" x14ac:dyDescent="0.25">
      <c r="A472">
        <v>233</v>
      </c>
      <c r="B472">
        <v>4379</v>
      </c>
      <c r="C472" t="s">
        <v>1117</v>
      </c>
      <c r="D472" t="s">
        <v>67</v>
      </c>
      <c r="E472" t="s">
        <v>29</v>
      </c>
      <c r="F472" t="s">
        <v>1118</v>
      </c>
      <c r="G472" t="str">
        <f>"201511014685"</f>
        <v>201511014685</v>
      </c>
      <c r="H472" t="s">
        <v>162</v>
      </c>
      <c r="I472">
        <v>150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>
        <v>0</v>
      </c>
      <c r="Z472">
        <v>0</v>
      </c>
      <c r="AA472">
        <v>0</v>
      </c>
      <c r="AB472" t="s">
        <v>1119</v>
      </c>
    </row>
    <row r="473" spans="1:28" x14ac:dyDescent="0.25">
      <c r="H473" t="s">
        <v>1120</v>
      </c>
    </row>
    <row r="474" spans="1:28" x14ac:dyDescent="0.25">
      <c r="A474">
        <v>234</v>
      </c>
      <c r="B474">
        <v>2503</v>
      </c>
      <c r="C474" t="s">
        <v>1121</v>
      </c>
      <c r="D474" t="s">
        <v>1122</v>
      </c>
      <c r="E474" t="s">
        <v>1123</v>
      </c>
      <c r="F474" t="s">
        <v>1124</v>
      </c>
      <c r="G474" t="str">
        <f>"200801004210"</f>
        <v>200801004210</v>
      </c>
      <c r="H474">
        <v>726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>
        <v>0</v>
      </c>
      <c r="Z474">
        <v>7</v>
      </c>
      <c r="AA474">
        <v>119</v>
      </c>
      <c r="AB474">
        <v>875</v>
      </c>
    </row>
    <row r="475" spans="1:28" x14ac:dyDescent="0.25">
      <c r="H475" t="s">
        <v>1125</v>
      </c>
    </row>
    <row r="476" spans="1:28" x14ac:dyDescent="0.25">
      <c r="A476">
        <v>235</v>
      </c>
      <c r="B476">
        <v>5182</v>
      </c>
      <c r="C476" t="s">
        <v>1126</v>
      </c>
      <c r="D476" t="s">
        <v>1127</v>
      </c>
      <c r="E476" t="s">
        <v>15</v>
      </c>
      <c r="F476" t="s">
        <v>1128</v>
      </c>
      <c r="G476" t="str">
        <f>"00362386"</f>
        <v>00362386</v>
      </c>
      <c r="H476" t="s">
        <v>946</v>
      </c>
      <c r="I476">
        <v>150</v>
      </c>
      <c r="J476">
        <v>0</v>
      </c>
      <c r="K476">
        <v>0</v>
      </c>
      <c r="L476">
        <v>0</v>
      </c>
      <c r="M476">
        <v>0</v>
      </c>
      <c r="N476">
        <v>50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>
        <v>0</v>
      </c>
      <c r="Z476">
        <v>0</v>
      </c>
      <c r="AA476">
        <v>0</v>
      </c>
      <c r="AB476" t="s">
        <v>1129</v>
      </c>
    </row>
    <row r="477" spans="1:28" x14ac:dyDescent="0.25">
      <c r="H477" t="s">
        <v>1130</v>
      </c>
    </row>
    <row r="478" spans="1:28" x14ac:dyDescent="0.25">
      <c r="A478">
        <v>236</v>
      </c>
      <c r="B478">
        <v>3107</v>
      </c>
      <c r="C478" t="s">
        <v>1131</v>
      </c>
      <c r="D478" t="s">
        <v>176</v>
      </c>
      <c r="E478" t="s">
        <v>53</v>
      </c>
      <c r="F478" t="s">
        <v>1132</v>
      </c>
      <c r="G478" t="str">
        <f>"00018024"</f>
        <v>00018024</v>
      </c>
      <c r="H478" t="s">
        <v>1133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>
        <v>0</v>
      </c>
      <c r="Z478">
        <v>0</v>
      </c>
      <c r="AA478">
        <v>0</v>
      </c>
      <c r="AB478" t="s">
        <v>1134</v>
      </c>
    </row>
    <row r="479" spans="1:28" x14ac:dyDescent="0.25">
      <c r="H479" t="s">
        <v>1135</v>
      </c>
    </row>
    <row r="480" spans="1:28" x14ac:dyDescent="0.25">
      <c r="A480">
        <v>237</v>
      </c>
      <c r="B480">
        <v>5701</v>
      </c>
      <c r="C480" t="s">
        <v>1136</v>
      </c>
      <c r="D480" t="s">
        <v>380</v>
      </c>
      <c r="E480" t="s">
        <v>149</v>
      </c>
      <c r="F480" t="s">
        <v>1137</v>
      </c>
      <c r="G480" t="str">
        <f>"00322862"</f>
        <v>00322862</v>
      </c>
      <c r="H480" t="s">
        <v>1138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2</v>
      </c>
      <c r="Y480">
        <v>0</v>
      </c>
      <c r="Z480">
        <v>13</v>
      </c>
      <c r="AA480">
        <v>221</v>
      </c>
      <c r="AB480" t="s">
        <v>1139</v>
      </c>
    </row>
    <row r="481" spans="1:28" x14ac:dyDescent="0.25">
      <c r="H481" t="s">
        <v>1140</v>
      </c>
    </row>
    <row r="482" spans="1:28" x14ac:dyDescent="0.25">
      <c r="A482">
        <v>238</v>
      </c>
      <c r="B482">
        <v>1111</v>
      </c>
      <c r="C482" t="s">
        <v>1141</v>
      </c>
      <c r="D482" t="s">
        <v>143</v>
      </c>
      <c r="E482" t="s">
        <v>255</v>
      </c>
      <c r="F482" t="s">
        <v>1142</v>
      </c>
      <c r="G482" t="str">
        <f>"201402010934"</f>
        <v>201402010934</v>
      </c>
      <c r="H482" t="s">
        <v>1143</v>
      </c>
      <c r="I482">
        <v>0</v>
      </c>
      <c r="J482">
        <v>0</v>
      </c>
      <c r="K482">
        <v>0</v>
      </c>
      <c r="L482">
        <v>0</v>
      </c>
      <c r="M482">
        <v>100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>
        <v>0</v>
      </c>
      <c r="Z482">
        <v>0</v>
      </c>
      <c r="AA482">
        <v>0</v>
      </c>
      <c r="AB482" t="s">
        <v>1144</v>
      </c>
    </row>
    <row r="483" spans="1:28" x14ac:dyDescent="0.25">
      <c r="H483" t="s">
        <v>1145</v>
      </c>
    </row>
    <row r="484" spans="1:28" x14ac:dyDescent="0.25">
      <c r="A484">
        <v>239</v>
      </c>
      <c r="B484">
        <v>626</v>
      </c>
      <c r="C484" t="s">
        <v>1146</v>
      </c>
      <c r="D484" t="s">
        <v>1147</v>
      </c>
      <c r="E484" t="s">
        <v>352</v>
      </c>
      <c r="F484" t="s">
        <v>1148</v>
      </c>
      <c r="G484" t="str">
        <f>"00018055"</f>
        <v>00018055</v>
      </c>
      <c r="H484" t="s">
        <v>365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30</v>
      </c>
      <c r="S484">
        <v>0</v>
      </c>
      <c r="T484">
        <v>0</v>
      </c>
      <c r="U484">
        <v>0</v>
      </c>
      <c r="V484">
        <v>0</v>
      </c>
      <c r="X484">
        <v>1</v>
      </c>
      <c r="Y484">
        <v>0</v>
      </c>
      <c r="Z484">
        <v>0</v>
      </c>
      <c r="AA484">
        <v>0</v>
      </c>
      <c r="AB484" t="s">
        <v>1149</v>
      </c>
    </row>
    <row r="485" spans="1:28" x14ac:dyDescent="0.25">
      <c r="H485" t="s">
        <v>1150</v>
      </c>
    </row>
    <row r="486" spans="1:28" x14ac:dyDescent="0.25">
      <c r="A486">
        <v>240</v>
      </c>
      <c r="B486">
        <v>2202</v>
      </c>
      <c r="C486" t="s">
        <v>1151</v>
      </c>
      <c r="D486" t="s">
        <v>36</v>
      </c>
      <c r="E486" t="s">
        <v>120</v>
      </c>
      <c r="F486" t="s">
        <v>1152</v>
      </c>
      <c r="G486" t="str">
        <f>"00218549"</f>
        <v>00218549</v>
      </c>
      <c r="H486" t="s">
        <v>1153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>
        <v>0</v>
      </c>
      <c r="Z486">
        <v>0</v>
      </c>
      <c r="AA486">
        <v>0</v>
      </c>
      <c r="AB486" t="s">
        <v>1154</v>
      </c>
    </row>
    <row r="487" spans="1:28" x14ac:dyDescent="0.25">
      <c r="H487" t="s">
        <v>1155</v>
      </c>
    </row>
    <row r="488" spans="1:28" x14ac:dyDescent="0.25">
      <c r="A488">
        <v>241</v>
      </c>
      <c r="B488">
        <v>2632</v>
      </c>
      <c r="C488" t="s">
        <v>1156</v>
      </c>
      <c r="D488" t="s">
        <v>380</v>
      </c>
      <c r="E488" t="s">
        <v>67</v>
      </c>
      <c r="F488" t="s">
        <v>1157</v>
      </c>
      <c r="G488" t="str">
        <f>"00291815"</f>
        <v>00291815</v>
      </c>
      <c r="H488">
        <v>638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>
        <v>0</v>
      </c>
      <c r="Z488">
        <v>0</v>
      </c>
      <c r="AA488">
        <v>0</v>
      </c>
      <c r="AB488">
        <v>868</v>
      </c>
    </row>
    <row r="489" spans="1:28" x14ac:dyDescent="0.25">
      <c r="H489" t="s">
        <v>1158</v>
      </c>
    </row>
    <row r="490" spans="1:28" x14ac:dyDescent="0.25">
      <c r="A490">
        <v>242</v>
      </c>
      <c r="B490">
        <v>2774</v>
      </c>
      <c r="C490" t="s">
        <v>1159</v>
      </c>
      <c r="D490" t="s">
        <v>352</v>
      </c>
      <c r="E490" t="s">
        <v>22</v>
      </c>
      <c r="F490" t="s">
        <v>1160</v>
      </c>
      <c r="G490" t="str">
        <f>"00233967"</f>
        <v>00233967</v>
      </c>
      <c r="H490">
        <v>836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2</v>
      </c>
      <c r="Y490">
        <v>0</v>
      </c>
      <c r="Z490">
        <v>0</v>
      </c>
      <c r="AA490">
        <v>0</v>
      </c>
      <c r="AB490">
        <v>866</v>
      </c>
    </row>
    <row r="491" spans="1:28" x14ac:dyDescent="0.25">
      <c r="H491" t="s">
        <v>1161</v>
      </c>
    </row>
    <row r="492" spans="1:28" x14ac:dyDescent="0.25">
      <c r="A492">
        <v>243</v>
      </c>
      <c r="B492">
        <v>2657</v>
      </c>
      <c r="C492" t="s">
        <v>1162</v>
      </c>
      <c r="D492" t="s">
        <v>1163</v>
      </c>
      <c r="E492" t="s">
        <v>204</v>
      </c>
      <c r="F492" t="s">
        <v>1164</v>
      </c>
      <c r="G492" t="str">
        <f>"200802003234"</f>
        <v>200802003234</v>
      </c>
      <c r="H492" t="s">
        <v>601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50</v>
      </c>
      <c r="O492">
        <v>0</v>
      </c>
      <c r="P492">
        <v>0</v>
      </c>
      <c r="Q492">
        <v>30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0</v>
      </c>
      <c r="Z492">
        <v>0</v>
      </c>
      <c r="AA492">
        <v>0</v>
      </c>
      <c r="AB492" t="s">
        <v>1165</v>
      </c>
    </row>
    <row r="493" spans="1:28" x14ac:dyDescent="0.25">
      <c r="H493" t="s">
        <v>1166</v>
      </c>
    </row>
    <row r="494" spans="1:28" x14ac:dyDescent="0.25">
      <c r="A494">
        <v>244</v>
      </c>
      <c r="B494">
        <v>3099</v>
      </c>
      <c r="C494" t="s">
        <v>1167</v>
      </c>
      <c r="D494" t="s">
        <v>1168</v>
      </c>
      <c r="E494" t="s">
        <v>1169</v>
      </c>
      <c r="F494" t="s">
        <v>1170</v>
      </c>
      <c r="G494" t="str">
        <f>"00362161"</f>
        <v>00362161</v>
      </c>
      <c r="H494" t="s">
        <v>296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50</v>
      </c>
      <c r="O494">
        <v>0</v>
      </c>
      <c r="P494">
        <v>30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2</v>
      </c>
      <c r="Y494">
        <v>0</v>
      </c>
      <c r="Z494">
        <v>0</v>
      </c>
      <c r="AA494">
        <v>0</v>
      </c>
      <c r="AB494" t="s">
        <v>1171</v>
      </c>
    </row>
    <row r="495" spans="1:28" x14ac:dyDescent="0.25">
      <c r="H495">
        <v>1231</v>
      </c>
    </row>
    <row r="496" spans="1:28" x14ac:dyDescent="0.25">
      <c r="A496">
        <v>245</v>
      </c>
      <c r="B496">
        <v>6046</v>
      </c>
      <c r="C496" t="s">
        <v>1172</v>
      </c>
      <c r="D496" t="s">
        <v>109</v>
      </c>
      <c r="E496" t="s">
        <v>1123</v>
      </c>
      <c r="F496" t="s">
        <v>1173</v>
      </c>
      <c r="G496" t="str">
        <f>"00185951"</f>
        <v>00185951</v>
      </c>
      <c r="H496" t="s">
        <v>767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2</v>
      </c>
      <c r="Y496">
        <v>0</v>
      </c>
      <c r="Z496">
        <v>0</v>
      </c>
      <c r="AA496">
        <v>0</v>
      </c>
      <c r="AB496" t="s">
        <v>1174</v>
      </c>
    </row>
    <row r="497" spans="1:28" x14ac:dyDescent="0.25">
      <c r="H497" t="s">
        <v>1175</v>
      </c>
    </row>
    <row r="498" spans="1:28" x14ac:dyDescent="0.25">
      <c r="A498">
        <v>246</v>
      </c>
      <c r="B498">
        <v>1193</v>
      </c>
      <c r="C498" t="s">
        <v>1176</v>
      </c>
      <c r="D498" t="s">
        <v>166</v>
      </c>
      <c r="E498" t="s">
        <v>53</v>
      </c>
      <c r="F498" t="s">
        <v>1177</v>
      </c>
      <c r="G498" t="str">
        <f>"201402002119"</f>
        <v>201402002119</v>
      </c>
      <c r="H498" t="s">
        <v>341</v>
      </c>
      <c r="I498">
        <v>150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>
        <v>0</v>
      </c>
      <c r="Z498">
        <v>0</v>
      </c>
      <c r="AA498">
        <v>0</v>
      </c>
      <c r="AB498" t="s">
        <v>1178</v>
      </c>
    </row>
    <row r="499" spans="1:28" x14ac:dyDescent="0.25">
      <c r="H499" t="s">
        <v>1179</v>
      </c>
    </row>
    <row r="500" spans="1:28" x14ac:dyDescent="0.25">
      <c r="A500">
        <v>247</v>
      </c>
      <c r="B500">
        <v>1166</v>
      </c>
      <c r="C500" t="s">
        <v>1180</v>
      </c>
      <c r="D500" t="s">
        <v>703</v>
      </c>
      <c r="E500" t="s">
        <v>52</v>
      </c>
      <c r="F500" t="s">
        <v>1181</v>
      </c>
      <c r="G500" t="str">
        <f>"00305188"</f>
        <v>00305188</v>
      </c>
      <c r="H500" t="s">
        <v>694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0</v>
      </c>
      <c r="Y500">
        <v>0</v>
      </c>
      <c r="Z500">
        <v>0</v>
      </c>
      <c r="AA500">
        <v>0</v>
      </c>
      <c r="AB500" t="s">
        <v>1182</v>
      </c>
    </row>
    <row r="501" spans="1:28" x14ac:dyDescent="0.25">
      <c r="H501">
        <v>1231</v>
      </c>
    </row>
    <row r="502" spans="1:28" x14ac:dyDescent="0.25">
      <c r="A502">
        <v>248</v>
      </c>
      <c r="B502">
        <v>4146</v>
      </c>
      <c r="C502" t="s">
        <v>1183</v>
      </c>
      <c r="D502" t="s">
        <v>67</v>
      </c>
      <c r="E502" t="s">
        <v>22</v>
      </c>
      <c r="F502" t="s">
        <v>1184</v>
      </c>
      <c r="G502" t="str">
        <f>"201406009616"</f>
        <v>201406009616</v>
      </c>
      <c r="H502" t="s">
        <v>694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>
        <v>0</v>
      </c>
      <c r="Z502">
        <v>0</v>
      </c>
      <c r="AA502">
        <v>0</v>
      </c>
      <c r="AB502" t="s">
        <v>1182</v>
      </c>
    </row>
    <row r="503" spans="1:28" x14ac:dyDescent="0.25">
      <c r="H503" t="s">
        <v>1185</v>
      </c>
    </row>
    <row r="504" spans="1:28" x14ac:dyDescent="0.25">
      <c r="A504">
        <v>249</v>
      </c>
      <c r="B504">
        <v>687</v>
      </c>
      <c r="C504" t="s">
        <v>1186</v>
      </c>
      <c r="D504" t="s">
        <v>661</v>
      </c>
      <c r="E504" t="s">
        <v>67</v>
      </c>
      <c r="F504" t="s">
        <v>1187</v>
      </c>
      <c r="G504" t="str">
        <f>"00294784"</f>
        <v>00294784</v>
      </c>
      <c r="H504" t="s">
        <v>694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>
        <v>0</v>
      </c>
      <c r="Z504">
        <v>0</v>
      </c>
      <c r="AA504">
        <v>0</v>
      </c>
      <c r="AB504" t="s">
        <v>1182</v>
      </c>
    </row>
    <row r="505" spans="1:28" x14ac:dyDescent="0.25">
      <c r="H505" t="s">
        <v>1188</v>
      </c>
    </row>
    <row r="506" spans="1:28" x14ac:dyDescent="0.25">
      <c r="A506">
        <v>250</v>
      </c>
      <c r="B506">
        <v>3495</v>
      </c>
      <c r="C506" t="s">
        <v>1189</v>
      </c>
      <c r="D506" t="s">
        <v>1190</v>
      </c>
      <c r="E506" t="s">
        <v>36</v>
      </c>
      <c r="F506" t="s">
        <v>1191</v>
      </c>
      <c r="G506" t="str">
        <f>"00008672"</f>
        <v>00008672</v>
      </c>
      <c r="H506" t="s">
        <v>105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30</v>
      </c>
      <c r="R506">
        <v>30</v>
      </c>
      <c r="S506">
        <v>0</v>
      </c>
      <c r="T506">
        <v>0</v>
      </c>
      <c r="U506">
        <v>0</v>
      </c>
      <c r="V506">
        <v>0</v>
      </c>
      <c r="X506">
        <v>0</v>
      </c>
      <c r="Y506">
        <v>0</v>
      </c>
      <c r="Z506">
        <v>0</v>
      </c>
      <c r="AA506">
        <v>0</v>
      </c>
      <c r="AB506" t="s">
        <v>1192</v>
      </c>
    </row>
    <row r="507" spans="1:28" x14ac:dyDescent="0.25">
      <c r="H507" t="s">
        <v>1193</v>
      </c>
    </row>
    <row r="508" spans="1:28" x14ac:dyDescent="0.25">
      <c r="A508">
        <v>251</v>
      </c>
      <c r="B508">
        <v>6207</v>
      </c>
      <c r="C508" t="s">
        <v>1194</v>
      </c>
      <c r="D508" t="s">
        <v>339</v>
      </c>
      <c r="E508" t="s">
        <v>176</v>
      </c>
      <c r="F508" t="s">
        <v>1195</v>
      </c>
      <c r="G508" t="str">
        <f>"200802007457"</f>
        <v>200802007457</v>
      </c>
      <c r="H508">
        <v>682</v>
      </c>
      <c r="I508">
        <v>150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0</v>
      </c>
      <c r="Y508">
        <v>0</v>
      </c>
      <c r="Z508">
        <v>0</v>
      </c>
      <c r="AA508">
        <v>0</v>
      </c>
      <c r="AB508">
        <v>862</v>
      </c>
    </row>
    <row r="509" spans="1:28" x14ac:dyDescent="0.25">
      <c r="H509" t="s">
        <v>1196</v>
      </c>
    </row>
    <row r="510" spans="1:28" x14ac:dyDescent="0.25">
      <c r="A510">
        <v>252</v>
      </c>
      <c r="B510">
        <v>5629</v>
      </c>
      <c r="C510" t="s">
        <v>1197</v>
      </c>
      <c r="D510" t="s">
        <v>143</v>
      </c>
      <c r="E510" t="s">
        <v>22</v>
      </c>
      <c r="F510" t="s">
        <v>1198</v>
      </c>
      <c r="G510" t="str">
        <f>"201506003141"</f>
        <v>201506003141</v>
      </c>
      <c r="H510" t="s">
        <v>1080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0</v>
      </c>
      <c r="Y510">
        <v>0</v>
      </c>
      <c r="Z510">
        <v>0</v>
      </c>
      <c r="AA510">
        <v>0</v>
      </c>
      <c r="AB510" t="s">
        <v>1199</v>
      </c>
    </row>
    <row r="511" spans="1:28" x14ac:dyDescent="0.25">
      <c r="H511" t="s">
        <v>1200</v>
      </c>
    </row>
    <row r="512" spans="1:28" x14ac:dyDescent="0.25">
      <c r="A512">
        <v>253</v>
      </c>
      <c r="B512">
        <v>4624</v>
      </c>
      <c r="C512" t="s">
        <v>1201</v>
      </c>
      <c r="D512" t="s">
        <v>380</v>
      </c>
      <c r="E512" t="s">
        <v>36</v>
      </c>
      <c r="F512" t="s">
        <v>1202</v>
      </c>
      <c r="G512" t="str">
        <f>"201401001277"</f>
        <v>201401001277</v>
      </c>
      <c r="H512" t="s">
        <v>1203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>
        <v>0</v>
      </c>
      <c r="Z512">
        <v>0</v>
      </c>
      <c r="AA512">
        <v>0</v>
      </c>
      <c r="AB512" t="s">
        <v>1204</v>
      </c>
    </row>
    <row r="513" spans="1:28" x14ac:dyDescent="0.25">
      <c r="H513" t="s">
        <v>1205</v>
      </c>
    </row>
    <row r="514" spans="1:28" x14ac:dyDescent="0.25">
      <c r="A514">
        <v>254</v>
      </c>
      <c r="B514">
        <v>6073</v>
      </c>
      <c r="C514" t="s">
        <v>1206</v>
      </c>
      <c r="D514" t="s">
        <v>103</v>
      </c>
      <c r="E514" t="s">
        <v>53</v>
      </c>
      <c r="F514" t="s">
        <v>1207</v>
      </c>
      <c r="G514" t="str">
        <f>"200802001485"</f>
        <v>200802001485</v>
      </c>
      <c r="H514" t="s">
        <v>1208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>
        <v>0</v>
      </c>
      <c r="Z514">
        <v>0</v>
      </c>
      <c r="AA514">
        <v>0</v>
      </c>
      <c r="AB514" t="s">
        <v>1209</v>
      </c>
    </row>
    <row r="515" spans="1:28" x14ac:dyDescent="0.25">
      <c r="H515" t="s">
        <v>1210</v>
      </c>
    </row>
    <row r="516" spans="1:28" x14ac:dyDescent="0.25">
      <c r="A516">
        <v>255</v>
      </c>
      <c r="B516">
        <v>5338</v>
      </c>
      <c r="C516" t="s">
        <v>1211</v>
      </c>
      <c r="D516" t="s">
        <v>198</v>
      </c>
      <c r="E516" t="s">
        <v>103</v>
      </c>
      <c r="F516" t="s">
        <v>1212</v>
      </c>
      <c r="G516" t="str">
        <f>"00008916"</f>
        <v>00008916</v>
      </c>
      <c r="H516" t="s">
        <v>419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>
        <v>0</v>
      </c>
      <c r="Z516">
        <v>0</v>
      </c>
      <c r="AA516">
        <v>0</v>
      </c>
      <c r="AB516" t="s">
        <v>419</v>
      </c>
    </row>
    <row r="517" spans="1:28" x14ac:dyDescent="0.25">
      <c r="H517" t="s">
        <v>1213</v>
      </c>
    </row>
    <row r="518" spans="1:28" x14ac:dyDescent="0.25">
      <c r="A518">
        <v>256</v>
      </c>
      <c r="B518">
        <v>1760</v>
      </c>
      <c r="C518" t="s">
        <v>1214</v>
      </c>
      <c r="D518" t="s">
        <v>795</v>
      </c>
      <c r="E518" t="s">
        <v>255</v>
      </c>
      <c r="F518" t="s">
        <v>1215</v>
      </c>
      <c r="G518" t="str">
        <f>"00158530"</f>
        <v>00158530</v>
      </c>
      <c r="H518" t="s">
        <v>89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0</v>
      </c>
      <c r="Z518">
        <v>8</v>
      </c>
      <c r="AA518">
        <v>136</v>
      </c>
      <c r="AB518" t="s">
        <v>1216</v>
      </c>
    </row>
    <row r="519" spans="1:28" x14ac:dyDescent="0.25">
      <c r="H519" t="s">
        <v>1217</v>
      </c>
    </row>
    <row r="520" spans="1:28" x14ac:dyDescent="0.25">
      <c r="A520">
        <v>257</v>
      </c>
      <c r="B520">
        <v>485</v>
      </c>
      <c r="C520" t="s">
        <v>1218</v>
      </c>
      <c r="D520" t="s">
        <v>22</v>
      </c>
      <c r="E520" t="s">
        <v>103</v>
      </c>
      <c r="F520" t="s">
        <v>1219</v>
      </c>
      <c r="G520" t="str">
        <f>"00276986"</f>
        <v>00276986</v>
      </c>
      <c r="H520" t="s">
        <v>797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0</v>
      </c>
      <c r="Y520">
        <v>0</v>
      </c>
      <c r="Z520">
        <v>6</v>
      </c>
      <c r="AA520">
        <v>102</v>
      </c>
      <c r="AB520" t="s">
        <v>1220</v>
      </c>
    </row>
    <row r="521" spans="1:28" x14ac:dyDescent="0.25">
      <c r="H521" t="s">
        <v>1221</v>
      </c>
    </row>
    <row r="522" spans="1:28" x14ac:dyDescent="0.25">
      <c r="A522">
        <v>258</v>
      </c>
      <c r="B522">
        <v>2689</v>
      </c>
      <c r="C522" t="s">
        <v>1222</v>
      </c>
      <c r="D522" t="s">
        <v>148</v>
      </c>
      <c r="E522" t="s">
        <v>53</v>
      </c>
      <c r="F522" t="s">
        <v>1223</v>
      </c>
      <c r="G522" t="str">
        <f>"201412006229"</f>
        <v>201412006229</v>
      </c>
      <c r="H522">
        <v>726</v>
      </c>
      <c r="I522">
        <v>0</v>
      </c>
      <c r="J522">
        <v>0</v>
      </c>
      <c r="K522">
        <v>0</v>
      </c>
      <c r="L522">
        <v>0</v>
      </c>
      <c r="M522">
        <v>100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2</v>
      </c>
      <c r="Y522">
        <v>0</v>
      </c>
      <c r="Z522">
        <v>0</v>
      </c>
      <c r="AA522">
        <v>0</v>
      </c>
      <c r="AB522">
        <v>856</v>
      </c>
    </row>
    <row r="523" spans="1:28" x14ac:dyDescent="0.25">
      <c r="H523" t="s">
        <v>1224</v>
      </c>
    </row>
    <row r="524" spans="1:28" x14ac:dyDescent="0.25">
      <c r="A524">
        <v>259</v>
      </c>
      <c r="B524">
        <v>5832</v>
      </c>
      <c r="C524" t="s">
        <v>1225</v>
      </c>
      <c r="D524" t="s">
        <v>1226</v>
      </c>
      <c r="E524" t="s">
        <v>116</v>
      </c>
      <c r="F524" t="s">
        <v>1227</v>
      </c>
      <c r="G524" t="str">
        <f>"00338121"</f>
        <v>00338121</v>
      </c>
      <c r="H524" t="s">
        <v>1228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0</v>
      </c>
      <c r="Y524">
        <v>0</v>
      </c>
      <c r="Z524">
        <v>6</v>
      </c>
      <c r="AA524">
        <v>102</v>
      </c>
      <c r="AB524" t="s">
        <v>478</v>
      </c>
    </row>
    <row r="525" spans="1:28" x14ac:dyDescent="0.25">
      <c r="H525" t="s">
        <v>1229</v>
      </c>
    </row>
    <row r="526" spans="1:28" x14ac:dyDescent="0.25">
      <c r="A526">
        <v>260</v>
      </c>
      <c r="B526">
        <v>2238</v>
      </c>
      <c r="C526" t="s">
        <v>1230</v>
      </c>
      <c r="D526" t="s">
        <v>490</v>
      </c>
      <c r="E526" t="s">
        <v>1231</v>
      </c>
      <c r="F526" t="s">
        <v>1232</v>
      </c>
      <c r="G526" t="str">
        <f>"200805000450"</f>
        <v>200805000450</v>
      </c>
      <c r="H526" t="s">
        <v>1233</v>
      </c>
      <c r="I526">
        <v>150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0</v>
      </c>
      <c r="Y526">
        <v>0</v>
      </c>
      <c r="Z526">
        <v>0</v>
      </c>
      <c r="AA526">
        <v>0</v>
      </c>
      <c r="AB526" t="s">
        <v>1234</v>
      </c>
    </row>
    <row r="527" spans="1:28" x14ac:dyDescent="0.25">
      <c r="H527" t="s">
        <v>1235</v>
      </c>
    </row>
    <row r="528" spans="1:28" x14ac:dyDescent="0.25">
      <c r="A528">
        <v>261</v>
      </c>
      <c r="B528">
        <v>1576</v>
      </c>
      <c r="C528" t="s">
        <v>1236</v>
      </c>
      <c r="D528" t="s">
        <v>198</v>
      </c>
      <c r="E528" t="s">
        <v>255</v>
      </c>
      <c r="F528" t="s">
        <v>1237</v>
      </c>
      <c r="G528" t="str">
        <f>"00008365"</f>
        <v>00008365</v>
      </c>
      <c r="H528" t="s">
        <v>1233</v>
      </c>
      <c r="I528">
        <v>150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2</v>
      </c>
      <c r="Y528">
        <v>0</v>
      </c>
      <c r="Z528">
        <v>0</v>
      </c>
      <c r="AA528">
        <v>0</v>
      </c>
      <c r="AB528" t="s">
        <v>1234</v>
      </c>
    </row>
    <row r="529" spans="1:28" x14ac:dyDescent="0.25">
      <c r="H529">
        <v>1231</v>
      </c>
    </row>
    <row r="530" spans="1:28" x14ac:dyDescent="0.25">
      <c r="A530">
        <v>262</v>
      </c>
      <c r="B530">
        <v>4931</v>
      </c>
      <c r="C530" t="s">
        <v>1238</v>
      </c>
      <c r="D530" t="s">
        <v>1239</v>
      </c>
      <c r="E530" t="s">
        <v>36</v>
      </c>
      <c r="F530" t="s">
        <v>1240</v>
      </c>
      <c r="G530" t="str">
        <f>"00234911"</f>
        <v>00234911</v>
      </c>
      <c r="H530">
        <v>825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>
        <v>0</v>
      </c>
      <c r="Z530">
        <v>0</v>
      </c>
      <c r="AA530">
        <v>0</v>
      </c>
      <c r="AB530">
        <v>855</v>
      </c>
    </row>
    <row r="531" spans="1:28" x14ac:dyDescent="0.25">
      <c r="H531" t="s">
        <v>1241</v>
      </c>
    </row>
    <row r="532" spans="1:28" x14ac:dyDescent="0.25">
      <c r="A532">
        <v>263</v>
      </c>
      <c r="B532">
        <v>2619</v>
      </c>
      <c r="C532" t="s">
        <v>1242</v>
      </c>
      <c r="D532" t="s">
        <v>490</v>
      </c>
      <c r="E532" t="s">
        <v>120</v>
      </c>
      <c r="F532" t="s">
        <v>1243</v>
      </c>
      <c r="G532" t="str">
        <f>"00328741"</f>
        <v>00328741</v>
      </c>
      <c r="H532" t="s">
        <v>313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0</v>
      </c>
      <c r="Q532">
        <v>30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>
        <v>0</v>
      </c>
      <c r="Z532">
        <v>0</v>
      </c>
      <c r="AA532">
        <v>0</v>
      </c>
      <c r="AB532" t="s">
        <v>1244</v>
      </c>
    </row>
    <row r="533" spans="1:28" x14ac:dyDescent="0.25">
      <c r="H533" t="s">
        <v>1245</v>
      </c>
    </row>
    <row r="534" spans="1:28" x14ac:dyDescent="0.25">
      <c r="A534">
        <v>264</v>
      </c>
      <c r="B534">
        <v>4445</v>
      </c>
      <c r="C534" t="s">
        <v>1246</v>
      </c>
      <c r="D534" t="s">
        <v>1247</v>
      </c>
      <c r="E534" t="s">
        <v>53</v>
      </c>
      <c r="F534" t="s">
        <v>1248</v>
      </c>
      <c r="G534" t="str">
        <f>"201408000132"</f>
        <v>201408000132</v>
      </c>
      <c r="H534" t="s">
        <v>1133</v>
      </c>
      <c r="I534">
        <v>150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2</v>
      </c>
      <c r="Y534">
        <v>0</v>
      </c>
      <c r="Z534">
        <v>0</v>
      </c>
      <c r="AA534">
        <v>0</v>
      </c>
      <c r="AB534" t="s">
        <v>1249</v>
      </c>
    </row>
    <row r="535" spans="1:28" x14ac:dyDescent="0.25">
      <c r="H535" t="s">
        <v>1250</v>
      </c>
    </row>
    <row r="536" spans="1:28" x14ac:dyDescent="0.25">
      <c r="A536">
        <v>265</v>
      </c>
      <c r="B536">
        <v>2720</v>
      </c>
      <c r="C536" t="s">
        <v>1251</v>
      </c>
      <c r="D536" t="s">
        <v>109</v>
      </c>
      <c r="E536" t="s">
        <v>29</v>
      </c>
      <c r="F536" t="s">
        <v>1252</v>
      </c>
      <c r="G536" t="str">
        <f>"200805000263"</f>
        <v>200805000263</v>
      </c>
      <c r="H536">
        <v>704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0</v>
      </c>
      <c r="Z536">
        <v>7</v>
      </c>
      <c r="AA536">
        <v>119</v>
      </c>
      <c r="AB536">
        <v>853</v>
      </c>
    </row>
    <row r="537" spans="1:28" x14ac:dyDescent="0.25">
      <c r="H537" t="s">
        <v>1253</v>
      </c>
    </row>
    <row r="538" spans="1:28" x14ac:dyDescent="0.25">
      <c r="A538">
        <v>266</v>
      </c>
      <c r="B538">
        <v>1123</v>
      </c>
      <c r="C538" t="s">
        <v>1254</v>
      </c>
      <c r="D538" t="s">
        <v>143</v>
      </c>
      <c r="E538" t="s">
        <v>213</v>
      </c>
      <c r="F538" t="s">
        <v>1255</v>
      </c>
      <c r="G538" t="str">
        <f>"201411002384"</f>
        <v>201411002384</v>
      </c>
      <c r="H538" t="s">
        <v>1256</v>
      </c>
      <c r="I538">
        <v>150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0</v>
      </c>
      <c r="Z538">
        <v>0</v>
      </c>
      <c r="AA538">
        <v>0</v>
      </c>
      <c r="AB538" t="s">
        <v>1257</v>
      </c>
    </row>
    <row r="539" spans="1:28" x14ac:dyDescent="0.25">
      <c r="H539" t="s">
        <v>1258</v>
      </c>
    </row>
    <row r="540" spans="1:28" x14ac:dyDescent="0.25">
      <c r="A540">
        <v>267</v>
      </c>
      <c r="B540">
        <v>3510</v>
      </c>
      <c r="C540" t="s">
        <v>1259</v>
      </c>
      <c r="D540" t="s">
        <v>52</v>
      </c>
      <c r="E540" t="s">
        <v>36</v>
      </c>
      <c r="F540" t="s">
        <v>1260</v>
      </c>
      <c r="G540" t="str">
        <f>"00033059"</f>
        <v>00033059</v>
      </c>
      <c r="H540">
        <v>682</v>
      </c>
      <c r="I540">
        <v>0</v>
      </c>
      <c r="J540">
        <v>0</v>
      </c>
      <c r="K540">
        <v>0</v>
      </c>
      <c r="L540">
        <v>0</v>
      </c>
      <c r="M540">
        <v>100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>
        <v>0</v>
      </c>
      <c r="Z540">
        <v>0</v>
      </c>
      <c r="AA540">
        <v>0</v>
      </c>
      <c r="AB540">
        <v>852</v>
      </c>
    </row>
    <row r="541" spans="1:28" x14ac:dyDescent="0.25">
      <c r="H541" t="s">
        <v>263</v>
      </c>
    </row>
    <row r="542" spans="1:28" x14ac:dyDescent="0.25">
      <c r="A542">
        <v>268</v>
      </c>
      <c r="B542">
        <v>3713</v>
      </c>
      <c r="C542" t="s">
        <v>1261</v>
      </c>
      <c r="D542" t="s">
        <v>1034</v>
      </c>
      <c r="E542" t="s">
        <v>703</v>
      </c>
      <c r="F542" t="s">
        <v>1262</v>
      </c>
      <c r="G542" t="str">
        <f>"00332258"</f>
        <v>00332258</v>
      </c>
      <c r="H542" t="s">
        <v>1263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70</v>
      </c>
      <c r="O542">
        <v>0</v>
      </c>
      <c r="P542">
        <v>30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>
        <v>0</v>
      </c>
      <c r="Z542">
        <v>0</v>
      </c>
      <c r="AA542">
        <v>0</v>
      </c>
      <c r="AB542" t="s">
        <v>1264</v>
      </c>
    </row>
    <row r="543" spans="1:28" x14ac:dyDescent="0.25">
      <c r="H543">
        <v>1231</v>
      </c>
    </row>
    <row r="544" spans="1:28" x14ac:dyDescent="0.25">
      <c r="A544">
        <v>269</v>
      </c>
      <c r="B544">
        <v>1430</v>
      </c>
      <c r="C544" t="s">
        <v>1265</v>
      </c>
      <c r="D544" t="s">
        <v>67</v>
      </c>
      <c r="E544" t="s">
        <v>471</v>
      </c>
      <c r="F544" t="s">
        <v>1266</v>
      </c>
      <c r="G544" t="str">
        <f>"00301433"</f>
        <v>00301433</v>
      </c>
      <c r="H544">
        <v>781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>
        <v>0</v>
      </c>
      <c r="Z544">
        <v>0</v>
      </c>
      <c r="AA544">
        <v>0</v>
      </c>
      <c r="AB544">
        <v>851</v>
      </c>
    </row>
    <row r="545" spans="1:28" x14ac:dyDescent="0.25">
      <c r="H545" t="s">
        <v>1267</v>
      </c>
    </row>
    <row r="546" spans="1:28" x14ac:dyDescent="0.25">
      <c r="A546">
        <v>270</v>
      </c>
      <c r="B546">
        <v>4469</v>
      </c>
      <c r="C546" t="s">
        <v>1268</v>
      </c>
      <c r="D546" t="s">
        <v>52</v>
      </c>
      <c r="E546" t="s">
        <v>176</v>
      </c>
      <c r="F546" t="s">
        <v>1269</v>
      </c>
      <c r="G546" t="str">
        <f>"00294736"</f>
        <v>00294736</v>
      </c>
      <c r="H546">
        <v>671</v>
      </c>
      <c r="I546">
        <v>150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2</v>
      </c>
      <c r="Y546">
        <v>0</v>
      </c>
      <c r="Z546">
        <v>0</v>
      </c>
      <c r="AA546">
        <v>0</v>
      </c>
      <c r="AB546">
        <v>851</v>
      </c>
    </row>
    <row r="547" spans="1:28" x14ac:dyDescent="0.25">
      <c r="H547" t="s">
        <v>1270</v>
      </c>
    </row>
    <row r="548" spans="1:28" x14ac:dyDescent="0.25">
      <c r="A548">
        <v>271</v>
      </c>
      <c r="B548">
        <v>3804</v>
      </c>
      <c r="C548" t="s">
        <v>1271</v>
      </c>
      <c r="D548" t="s">
        <v>1272</v>
      </c>
      <c r="E548" t="s">
        <v>22</v>
      </c>
      <c r="F548" t="s">
        <v>1273</v>
      </c>
      <c r="G548" t="str">
        <f>"00294946"</f>
        <v>00294946</v>
      </c>
      <c r="H548" t="s">
        <v>220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>
        <v>0</v>
      </c>
      <c r="Z548">
        <v>0</v>
      </c>
      <c r="AA548">
        <v>0</v>
      </c>
      <c r="AB548" t="s">
        <v>1274</v>
      </c>
    </row>
    <row r="549" spans="1:28" x14ac:dyDescent="0.25">
      <c r="H549" t="s">
        <v>1275</v>
      </c>
    </row>
    <row r="550" spans="1:28" x14ac:dyDescent="0.25">
      <c r="A550">
        <v>272</v>
      </c>
      <c r="B550">
        <v>4302</v>
      </c>
      <c r="C550" t="s">
        <v>1276</v>
      </c>
      <c r="D550" t="s">
        <v>380</v>
      </c>
      <c r="E550" t="s">
        <v>103</v>
      </c>
      <c r="F550" t="s">
        <v>1277</v>
      </c>
      <c r="G550" t="str">
        <f>"00358153"</f>
        <v>00358153</v>
      </c>
      <c r="H550" t="s">
        <v>1278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2</v>
      </c>
      <c r="Y550">
        <v>0</v>
      </c>
      <c r="Z550">
        <v>0</v>
      </c>
      <c r="AA550">
        <v>0</v>
      </c>
      <c r="AB550" t="s">
        <v>1278</v>
      </c>
    </row>
    <row r="551" spans="1:28" x14ac:dyDescent="0.25">
      <c r="H551">
        <v>1231</v>
      </c>
    </row>
    <row r="552" spans="1:28" x14ac:dyDescent="0.25">
      <c r="A552">
        <v>273</v>
      </c>
      <c r="B552">
        <v>3823</v>
      </c>
      <c r="C552" t="s">
        <v>1279</v>
      </c>
      <c r="D552" t="s">
        <v>795</v>
      </c>
      <c r="E552" t="s">
        <v>53</v>
      </c>
      <c r="F552" t="s">
        <v>1280</v>
      </c>
      <c r="G552" t="str">
        <f>"00212557"</f>
        <v>00212557</v>
      </c>
      <c r="H552" t="s">
        <v>575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>
        <v>0</v>
      </c>
      <c r="Z552">
        <v>0</v>
      </c>
      <c r="AA552">
        <v>0</v>
      </c>
      <c r="AB552" t="s">
        <v>1281</v>
      </c>
    </row>
    <row r="553" spans="1:28" x14ac:dyDescent="0.25">
      <c r="H553" t="s">
        <v>1282</v>
      </c>
    </row>
    <row r="554" spans="1:28" x14ac:dyDescent="0.25">
      <c r="A554">
        <v>274</v>
      </c>
      <c r="B554">
        <v>2147</v>
      </c>
      <c r="C554" t="s">
        <v>1283</v>
      </c>
      <c r="D554" t="s">
        <v>1284</v>
      </c>
      <c r="E554" t="s">
        <v>1285</v>
      </c>
      <c r="F554" t="s">
        <v>1286</v>
      </c>
      <c r="G554" t="str">
        <f>"00286361"</f>
        <v>00286361</v>
      </c>
      <c r="H554" t="s">
        <v>331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>
        <v>0</v>
      </c>
      <c r="Z554">
        <v>6</v>
      </c>
      <c r="AA554">
        <v>102</v>
      </c>
      <c r="AB554" t="s">
        <v>1287</v>
      </c>
    </row>
    <row r="555" spans="1:28" x14ac:dyDescent="0.25">
      <c r="H555" t="s">
        <v>1288</v>
      </c>
    </row>
    <row r="556" spans="1:28" x14ac:dyDescent="0.25">
      <c r="A556">
        <v>275</v>
      </c>
      <c r="B556">
        <v>2220</v>
      </c>
      <c r="C556" t="s">
        <v>1289</v>
      </c>
      <c r="D556" t="s">
        <v>630</v>
      </c>
      <c r="E556" t="s">
        <v>60</v>
      </c>
      <c r="F556" t="s">
        <v>1290</v>
      </c>
      <c r="G556" t="str">
        <f>"201511035545"</f>
        <v>201511035545</v>
      </c>
      <c r="H556" t="s">
        <v>767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50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0</v>
      </c>
      <c r="Y556">
        <v>0</v>
      </c>
      <c r="Z556">
        <v>0</v>
      </c>
      <c r="AA556">
        <v>0</v>
      </c>
      <c r="AB556" t="s">
        <v>1291</v>
      </c>
    </row>
    <row r="557" spans="1:28" x14ac:dyDescent="0.25">
      <c r="H557" t="s">
        <v>1292</v>
      </c>
    </row>
    <row r="558" spans="1:28" x14ac:dyDescent="0.25">
      <c r="A558">
        <v>276</v>
      </c>
      <c r="B558">
        <v>456</v>
      </c>
      <c r="C558" t="s">
        <v>1293</v>
      </c>
      <c r="D558" t="s">
        <v>380</v>
      </c>
      <c r="E558" t="s">
        <v>52</v>
      </c>
      <c r="F558" t="s">
        <v>1294</v>
      </c>
      <c r="G558" t="str">
        <f>"00297900"</f>
        <v>00297900</v>
      </c>
      <c r="H558">
        <v>814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>
        <v>0</v>
      </c>
      <c r="Z558">
        <v>0</v>
      </c>
      <c r="AA558">
        <v>0</v>
      </c>
      <c r="AB558">
        <v>844</v>
      </c>
    </row>
    <row r="559" spans="1:28" x14ac:dyDescent="0.25">
      <c r="H559" t="s">
        <v>1295</v>
      </c>
    </row>
    <row r="560" spans="1:28" x14ac:dyDescent="0.25">
      <c r="A560">
        <v>277</v>
      </c>
      <c r="B560">
        <v>4835</v>
      </c>
      <c r="C560" t="s">
        <v>1296</v>
      </c>
      <c r="D560" t="s">
        <v>1297</v>
      </c>
      <c r="E560" t="s">
        <v>1298</v>
      </c>
      <c r="F560" t="s">
        <v>1299</v>
      </c>
      <c r="G560" t="str">
        <f>"00300165"</f>
        <v>00300165</v>
      </c>
      <c r="H560">
        <v>814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>
        <v>0</v>
      </c>
      <c r="Z560">
        <v>0</v>
      </c>
      <c r="AA560">
        <v>0</v>
      </c>
      <c r="AB560">
        <v>844</v>
      </c>
    </row>
    <row r="561" spans="1:28" x14ac:dyDescent="0.25">
      <c r="H561" t="s">
        <v>1300</v>
      </c>
    </row>
    <row r="562" spans="1:28" x14ac:dyDescent="0.25">
      <c r="A562">
        <v>278</v>
      </c>
      <c r="B562">
        <v>493</v>
      </c>
      <c r="C562" t="s">
        <v>1301</v>
      </c>
      <c r="D562" t="s">
        <v>1302</v>
      </c>
      <c r="E562" t="s">
        <v>1303</v>
      </c>
      <c r="F562" t="s">
        <v>1304</v>
      </c>
      <c r="G562" t="str">
        <f>"00283744"</f>
        <v>00283744</v>
      </c>
      <c r="H562">
        <v>814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2</v>
      </c>
      <c r="Y562">
        <v>0</v>
      </c>
      <c r="Z562">
        <v>0</v>
      </c>
      <c r="AA562">
        <v>0</v>
      </c>
      <c r="AB562">
        <v>844</v>
      </c>
    </row>
    <row r="563" spans="1:28" x14ac:dyDescent="0.25">
      <c r="H563" t="s">
        <v>1305</v>
      </c>
    </row>
    <row r="564" spans="1:28" x14ac:dyDescent="0.25">
      <c r="A564">
        <v>279</v>
      </c>
      <c r="B564">
        <v>825</v>
      </c>
      <c r="C564" t="s">
        <v>1306</v>
      </c>
      <c r="D564" t="s">
        <v>1307</v>
      </c>
      <c r="E564" t="s">
        <v>52</v>
      </c>
      <c r="F564" t="s">
        <v>1308</v>
      </c>
      <c r="G564" t="str">
        <f>"201406002451"</f>
        <v>201406002451</v>
      </c>
      <c r="H564">
        <v>814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>
        <v>0</v>
      </c>
      <c r="Z564">
        <v>0</v>
      </c>
      <c r="AA564">
        <v>0</v>
      </c>
      <c r="AB564">
        <v>844</v>
      </c>
    </row>
    <row r="565" spans="1:28" x14ac:dyDescent="0.25">
      <c r="H565" t="s">
        <v>1309</v>
      </c>
    </row>
    <row r="566" spans="1:28" x14ac:dyDescent="0.25">
      <c r="A566">
        <v>280</v>
      </c>
      <c r="B566">
        <v>3331</v>
      </c>
      <c r="C566" t="s">
        <v>1310</v>
      </c>
      <c r="D566" t="s">
        <v>166</v>
      </c>
      <c r="E566" t="s">
        <v>1311</v>
      </c>
      <c r="F566" t="s">
        <v>1312</v>
      </c>
      <c r="G566" t="str">
        <f>"00005807"</f>
        <v>00005807</v>
      </c>
      <c r="H566" t="s">
        <v>900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30</v>
      </c>
      <c r="P566">
        <v>0</v>
      </c>
      <c r="Q566">
        <v>30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0</v>
      </c>
      <c r="Y566">
        <v>0</v>
      </c>
      <c r="Z566">
        <v>0</v>
      </c>
      <c r="AA566">
        <v>0</v>
      </c>
      <c r="AB566" t="s">
        <v>1313</v>
      </c>
    </row>
    <row r="567" spans="1:28" x14ac:dyDescent="0.25">
      <c r="H567" t="s">
        <v>1314</v>
      </c>
    </row>
    <row r="568" spans="1:28" x14ac:dyDescent="0.25">
      <c r="A568">
        <v>281</v>
      </c>
      <c r="B568">
        <v>4179</v>
      </c>
      <c r="C568" t="s">
        <v>1315</v>
      </c>
      <c r="D568" t="s">
        <v>190</v>
      </c>
      <c r="E568" t="s">
        <v>167</v>
      </c>
      <c r="F568" t="s">
        <v>1316</v>
      </c>
      <c r="G568" t="str">
        <f>"00241406"</f>
        <v>00241406</v>
      </c>
      <c r="H568" t="s">
        <v>1317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0</v>
      </c>
      <c r="Y568">
        <v>0</v>
      </c>
      <c r="Z568">
        <v>6</v>
      </c>
      <c r="AA568">
        <v>102</v>
      </c>
      <c r="AB568" t="s">
        <v>1318</v>
      </c>
    </row>
    <row r="569" spans="1:28" x14ac:dyDescent="0.25">
      <c r="H569" t="s">
        <v>1319</v>
      </c>
    </row>
    <row r="570" spans="1:28" x14ac:dyDescent="0.25">
      <c r="A570">
        <v>282</v>
      </c>
      <c r="B570">
        <v>4837</v>
      </c>
      <c r="C570" t="s">
        <v>1320</v>
      </c>
      <c r="D570" t="s">
        <v>1321</v>
      </c>
      <c r="E570" t="s">
        <v>52</v>
      </c>
      <c r="F570" t="s">
        <v>1322</v>
      </c>
      <c r="G570" t="str">
        <f>"00009919"</f>
        <v>00009919</v>
      </c>
      <c r="H570">
        <v>693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>
        <v>0</v>
      </c>
      <c r="Z570">
        <v>7</v>
      </c>
      <c r="AA570">
        <v>119</v>
      </c>
      <c r="AB570">
        <v>842</v>
      </c>
    </row>
    <row r="571" spans="1:28" x14ac:dyDescent="0.25">
      <c r="H571" t="s">
        <v>1323</v>
      </c>
    </row>
    <row r="572" spans="1:28" x14ac:dyDescent="0.25">
      <c r="A572">
        <v>283</v>
      </c>
      <c r="B572">
        <v>1308</v>
      </c>
      <c r="C572" t="s">
        <v>1324</v>
      </c>
      <c r="D572" t="s">
        <v>52</v>
      </c>
      <c r="E572" t="s">
        <v>29</v>
      </c>
      <c r="F572" t="s">
        <v>1325</v>
      </c>
      <c r="G572" t="str">
        <f>"00308150"</f>
        <v>00308150</v>
      </c>
      <c r="H572" t="s">
        <v>1326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1</v>
      </c>
      <c r="Y572">
        <v>0</v>
      </c>
      <c r="Z572">
        <v>0</v>
      </c>
      <c r="AA572">
        <v>0</v>
      </c>
      <c r="AB572" t="s">
        <v>1326</v>
      </c>
    </row>
    <row r="573" spans="1:28" x14ac:dyDescent="0.25">
      <c r="H573" t="s">
        <v>1327</v>
      </c>
    </row>
    <row r="574" spans="1:28" x14ac:dyDescent="0.25">
      <c r="A574">
        <v>284</v>
      </c>
      <c r="B574">
        <v>5983</v>
      </c>
      <c r="C574" t="s">
        <v>1328</v>
      </c>
      <c r="D574" t="s">
        <v>1329</v>
      </c>
      <c r="E574" t="s">
        <v>67</v>
      </c>
      <c r="F574" t="s">
        <v>1330</v>
      </c>
      <c r="G574" t="str">
        <f>"00364294"</f>
        <v>00364294</v>
      </c>
      <c r="H574" t="s">
        <v>1331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>
        <v>0</v>
      </c>
      <c r="Z574">
        <v>0</v>
      </c>
      <c r="AA574">
        <v>0</v>
      </c>
      <c r="AB574" t="s">
        <v>1332</v>
      </c>
    </row>
    <row r="575" spans="1:28" x14ac:dyDescent="0.25">
      <c r="H575" t="s">
        <v>1333</v>
      </c>
    </row>
    <row r="576" spans="1:28" x14ac:dyDescent="0.25">
      <c r="A576">
        <v>285</v>
      </c>
      <c r="B576">
        <v>5675</v>
      </c>
      <c r="C576" t="s">
        <v>1334</v>
      </c>
      <c r="D576" t="s">
        <v>1335</v>
      </c>
      <c r="E576" t="s">
        <v>93</v>
      </c>
      <c r="F576" t="s">
        <v>1336</v>
      </c>
      <c r="G576" t="str">
        <f>"00342520"</f>
        <v>00342520</v>
      </c>
      <c r="H576" t="s">
        <v>1337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0</v>
      </c>
      <c r="Y576">
        <v>0</v>
      </c>
      <c r="Z576">
        <v>0</v>
      </c>
      <c r="AA576">
        <v>0</v>
      </c>
      <c r="AB576" t="s">
        <v>1338</v>
      </c>
    </row>
    <row r="577" spans="1:28" x14ac:dyDescent="0.25">
      <c r="H577" t="s">
        <v>1339</v>
      </c>
    </row>
    <row r="578" spans="1:28" x14ac:dyDescent="0.25">
      <c r="A578">
        <v>286</v>
      </c>
      <c r="B578">
        <v>2614</v>
      </c>
      <c r="C578" t="s">
        <v>1340</v>
      </c>
      <c r="D578" t="s">
        <v>80</v>
      </c>
      <c r="E578" t="s">
        <v>626</v>
      </c>
      <c r="F578" t="s">
        <v>1341</v>
      </c>
      <c r="G578" t="str">
        <f>"201502002035"</f>
        <v>201502002035</v>
      </c>
      <c r="H578">
        <v>660</v>
      </c>
      <c r="I578">
        <v>150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2</v>
      </c>
      <c r="Y578">
        <v>0</v>
      </c>
      <c r="Z578">
        <v>0</v>
      </c>
      <c r="AA578">
        <v>0</v>
      </c>
      <c r="AB578">
        <v>840</v>
      </c>
    </row>
    <row r="579" spans="1:28" x14ac:dyDescent="0.25">
      <c r="H579" t="s">
        <v>1342</v>
      </c>
    </row>
    <row r="580" spans="1:28" x14ac:dyDescent="0.25">
      <c r="A580">
        <v>287</v>
      </c>
      <c r="B580">
        <v>3426</v>
      </c>
      <c r="C580" t="s">
        <v>1343</v>
      </c>
      <c r="D580" t="s">
        <v>1303</v>
      </c>
      <c r="E580" t="s">
        <v>103</v>
      </c>
      <c r="F580" t="s">
        <v>1344</v>
      </c>
      <c r="G580" t="str">
        <f>"00274469"</f>
        <v>00274469</v>
      </c>
      <c r="H580" t="s">
        <v>1345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>
        <v>0</v>
      </c>
      <c r="Z580">
        <v>0</v>
      </c>
      <c r="AA580">
        <v>0</v>
      </c>
      <c r="AB580" t="s">
        <v>1346</v>
      </c>
    </row>
    <row r="581" spans="1:28" x14ac:dyDescent="0.25">
      <c r="H581" t="s">
        <v>1347</v>
      </c>
    </row>
    <row r="582" spans="1:28" x14ac:dyDescent="0.25">
      <c r="A582">
        <v>288</v>
      </c>
      <c r="B582">
        <v>933</v>
      </c>
      <c r="C582" t="s">
        <v>1348</v>
      </c>
      <c r="D582" t="s">
        <v>97</v>
      </c>
      <c r="E582" t="s">
        <v>103</v>
      </c>
      <c r="F582" t="s">
        <v>1349</v>
      </c>
      <c r="G582" t="str">
        <f>"00299123"</f>
        <v>00299123</v>
      </c>
      <c r="H582" t="s">
        <v>868</v>
      </c>
      <c r="I582">
        <v>0</v>
      </c>
      <c r="J582">
        <v>0</v>
      </c>
      <c r="K582">
        <v>0</v>
      </c>
      <c r="L582">
        <v>0</v>
      </c>
      <c r="M582">
        <v>100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>
        <v>0</v>
      </c>
      <c r="Z582">
        <v>0</v>
      </c>
      <c r="AA582">
        <v>0</v>
      </c>
      <c r="AB582" t="s">
        <v>1350</v>
      </c>
    </row>
    <row r="583" spans="1:28" x14ac:dyDescent="0.25">
      <c r="H583" t="s">
        <v>1351</v>
      </c>
    </row>
    <row r="584" spans="1:28" x14ac:dyDescent="0.25">
      <c r="A584">
        <v>289</v>
      </c>
      <c r="B584">
        <v>2388</v>
      </c>
      <c r="C584" t="s">
        <v>1352</v>
      </c>
      <c r="D584" t="s">
        <v>1353</v>
      </c>
      <c r="E584" t="s">
        <v>434</v>
      </c>
      <c r="F584" t="s">
        <v>1354</v>
      </c>
      <c r="G584" t="str">
        <f>"201210000022"</f>
        <v>201210000022</v>
      </c>
      <c r="H584" t="s">
        <v>772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50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0</v>
      </c>
      <c r="Y584">
        <v>0</v>
      </c>
      <c r="Z584">
        <v>0</v>
      </c>
      <c r="AA584">
        <v>0</v>
      </c>
      <c r="AB584" t="s">
        <v>1355</v>
      </c>
    </row>
    <row r="585" spans="1:28" x14ac:dyDescent="0.25">
      <c r="H585">
        <v>1231</v>
      </c>
    </row>
    <row r="586" spans="1:28" x14ac:dyDescent="0.25">
      <c r="A586">
        <v>290</v>
      </c>
      <c r="B586">
        <v>1168</v>
      </c>
      <c r="C586" t="s">
        <v>1356</v>
      </c>
      <c r="D586" t="s">
        <v>60</v>
      </c>
      <c r="E586" t="s">
        <v>36</v>
      </c>
      <c r="F586" t="s">
        <v>1357</v>
      </c>
      <c r="G586" t="str">
        <f>"00309041"</f>
        <v>00309041</v>
      </c>
      <c r="H586" t="s">
        <v>365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>
        <v>0</v>
      </c>
      <c r="Z586">
        <v>0</v>
      </c>
      <c r="AA586">
        <v>0</v>
      </c>
      <c r="AB586" t="s">
        <v>1358</v>
      </c>
    </row>
    <row r="587" spans="1:28" x14ac:dyDescent="0.25">
      <c r="H587" t="s">
        <v>1359</v>
      </c>
    </row>
    <row r="588" spans="1:28" x14ac:dyDescent="0.25">
      <c r="A588">
        <v>291</v>
      </c>
      <c r="B588">
        <v>1095</v>
      </c>
      <c r="C588" t="s">
        <v>1360</v>
      </c>
      <c r="D588" t="s">
        <v>15</v>
      </c>
      <c r="E588" t="s">
        <v>22</v>
      </c>
      <c r="F588" t="s">
        <v>1361</v>
      </c>
      <c r="G588" t="str">
        <f>"00112197"</f>
        <v>00112197</v>
      </c>
      <c r="H588">
        <v>770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0</v>
      </c>
      <c r="Y588">
        <v>0</v>
      </c>
      <c r="Z588">
        <v>4</v>
      </c>
      <c r="AA588">
        <v>68</v>
      </c>
      <c r="AB588">
        <v>838</v>
      </c>
    </row>
    <row r="589" spans="1:28" x14ac:dyDescent="0.25">
      <c r="H589" t="s">
        <v>432</v>
      </c>
    </row>
    <row r="590" spans="1:28" x14ac:dyDescent="0.25">
      <c r="A590">
        <v>292</v>
      </c>
      <c r="B590">
        <v>4343</v>
      </c>
      <c r="C590" t="s">
        <v>1362</v>
      </c>
      <c r="D590" t="s">
        <v>1363</v>
      </c>
      <c r="E590" t="s">
        <v>93</v>
      </c>
      <c r="F590" t="s">
        <v>1364</v>
      </c>
      <c r="G590" t="str">
        <f>"00202201"</f>
        <v>00202201</v>
      </c>
      <c r="H590" t="s">
        <v>1365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0</v>
      </c>
      <c r="Y590">
        <v>0</v>
      </c>
      <c r="Z590">
        <v>0</v>
      </c>
      <c r="AA590">
        <v>0</v>
      </c>
      <c r="AB590" t="s">
        <v>1366</v>
      </c>
    </row>
    <row r="591" spans="1:28" x14ac:dyDescent="0.25">
      <c r="H591" t="s">
        <v>1367</v>
      </c>
    </row>
    <row r="592" spans="1:28" x14ac:dyDescent="0.25">
      <c r="A592">
        <v>293</v>
      </c>
      <c r="B592">
        <v>3467</v>
      </c>
      <c r="C592" t="s">
        <v>1368</v>
      </c>
      <c r="D592" t="s">
        <v>288</v>
      </c>
      <c r="E592" t="s">
        <v>29</v>
      </c>
      <c r="F592" t="s">
        <v>1369</v>
      </c>
      <c r="G592" t="str">
        <f>"00009041"</f>
        <v>00009041</v>
      </c>
      <c r="H592" t="s">
        <v>296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2</v>
      </c>
      <c r="Y592">
        <v>0</v>
      </c>
      <c r="Z592">
        <v>0</v>
      </c>
      <c r="AA592">
        <v>0</v>
      </c>
      <c r="AB592" t="s">
        <v>1370</v>
      </c>
    </row>
    <row r="593" spans="1:28" x14ac:dyDescent="0.25">
      <c r="H593" t="s">
        <v>325</v>
      </c>
    </row>
    <row r="594" spans="1:28" x14ac:dyDescent="0.25">
      <c r="A594">
        <v>294</v>
      </c>
      <c r="B594">
        <v>3312</v>
      </c>
      <c r="C594" t="s">
        <v>563</v>
      </c>
      <c r="D594" t="s">
        <v>490</v>
      </c>
      <c r="E594" t="s">
        <v>494</v>
      </c>
      <c r="F594" t="s">
        <v>1371</v>
      </c>
      <c r="G594" t="str">
        <f>"00367289"</f>
        <v>00367289</v>
      </c>
      <c r="H594" t="s">
        <v>236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30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>
        <v>0</v>
      </c>
      <c r="Z594">
        <v>0</v>
      </c>
      <c r="AA594">
        <v>0</v>
      </c>
      <c r="AB594" t="s">
        <v>1372</v>
      </c>
    </row>
    <row r="595" spans="1:28" x14ac:dyDescent="0.25">
      <c r="H595" t="s">
        <v>1373</v>
      </c>
    </row>
    <row r="596" spans="1:28" x14ac:dyDescent="0.25">
      <c r="A596">
        <v>295</v>
      </c>
      <c r="B596">
        <v>2273</v>
      </c>
      <c r="C596" t="s">
        <v>1374</v>
      </c>
      <c r="D596" t="s">
        <v>155</v>
      </c>
      <c r="E596" t="s">
        <v>494</v>
      </c>
      <c r="F596" t="s">
        <v>1375</v>
      </c>
      <c r="G596" t="str">
        <f>"00017727"</f>
        <v>00017727</v>
      </c>
      <c r="H596">
        <v>803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>
        <v>0</v>
      </c>
      <c r="Z596">
        <v>0</v>
      </c>
      <c r="AA596">
        <v>0</v>
      </c>
      <c r="AB596">
        <v>833</v>
      </c>
    </row>
    <row r="597" spans="1:28" x14ac:dyDescent="0.25">
      <c r="H597" t="s">
        <v>1376</v>
      </c>
    </row>
    <row r="598" spans="1:28" x14ac:dyDescent="0.25">
      <c r="A598">
        <v>296</v>
      </c>
      <c r="B598">
        <v>2013</v>
      </c>
      <c r="C598" t="s">
        <v>1377</v>
      </c>
      <c r="D598" t="s">
        <v>1378</v>
      </c>
      <c r="E598" t="s">
        <v>976</v>
      </c>
      <c r="F598" t="s">
        <v>1379</v>
      </c>
      <c r="G598" t="str">
        <f>"00006661"</f>
        <v>00006661</v>
      </c>
      <c r="H598" t="s">
        <v>105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30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2</v>
      </c>
      <c r="Y598">
        <v>0</v>
      </c>
      <c r="Z598">
        <v>0</v>
      </c>
      <c r="AA598">
        <v>0</v>
      </c>
      <c r="AB598" t="s">
        <v>1380</v>
      </c>
    </row>
    <row r="599" spans="1:28" x14ac:dyDescent="0.25">
      <c r="H599" t="s">
        <v>1381</v>
      </c>
    </row>
    <row r="600" spans="1:28" x14ac:dyDescent="0.25">
      <c r="A600">
        <v>297</v>
      </c>
      <c r="B600">
        <v>137</v>
      </c>
      <c r="C600" t="s">
        <v>1382</v>
      </c>
      <c r="D600" t="s">
        <v>1383</v>
      </c>
      <c r="E600" t="s">
        <v>36</v>
      </c>
      <c r="F600" t="s">
        <v>1384</v>
      </c>
      <c r="G600" t="str">
        <f>"00289407"</f>
        <v>00289407</v>
      </c>
      <c r="H600" t="s">
        <v>1385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>
        <v>0</v>
      </c>
      <c r="Z600">
        <v>5</v>
      </c>
      <c r="AA600">
        <v>85</v>
      </c>
      <c r="AB600" t="s">
        <v>1386</v>
      </c>
    </row>
    <row r="601" spans="1:28" x14ac:dyDescent="0.25">
      <c r="H601">
        <v>1231</v>
      </c>
    </row>
    <row r="602" spans="1:28" x14ac:dyDescent="0.25">
      <c r="A602">
        <v>298</v>
      </c>
      <c r="B602">
        <v>4267</v>
      </c>
      <c r="C602" t="s">
        <v>1387</v>
      </c>
      <c r="D602" t="s">
        <v>795</v>
      </c>
      <c r="E602" t="s">
        <v>120</v>
      </c>
      <c r="F602" t="s">
        <v>1388</v>
      </c>
      <c r="G602" t="str">
        <f>"201402002943"</f>
        <v>201402002943</v>
      </c>
      <c r="H602" t="s">
        <v>398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2</v>
      </c>
      <c r="Y602">
        <v>0</v>
      </c>
      <c r="Z602">
        <v>0</v>
      </c>
      <c r="AA602">
        <v>0</v>
      </c>
      <c r="AB602" t="s">
        <v>1389</v>
      </c>
    </row>
    <row r="603" spans="1:28" x14ac:dyDescent="0.25">
      <c r="H603" t="s">
        <v>1390</v>
      </c>
    </row>
    <row r="604" spans="1:28" x14ac:dyDescent="0.25">
      <c r="A604">
        <v>299</v>
      </c>
      <c r="B604">
        <v>3676</v>
      </c>
      <c r="C604" t="s">
        <v>1391</v>
      </c>
      <c r="D604" t="s">
        <v>1392</v>
      </c>
      <c r="E604" t="s">
        <v>970</v>
      </c>
      <c r="F604" t="s">
        <v>1393</v>
      </c>
      <c r="G604" t="str">
        <f>"00161617"</f>
        <v>00161617</v>
      </c>
      <c r="H604" t="s">
        <v>398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>
        <v>0</v>
      </c>
      <c r="Z604">
        <v>0</v>
      </c>
      <c r="AA604">
        <v>0</v>
      </c>
      <c r="AB604" t="s">
        <v>1389</v>
      </c>
    </row>
    <row r="605" spans="1:28" x14ac:dyDescent="0.25">
      <c r="H605" t="s">
        <v>1394</v>
      </c>
    </row>
    <row r="606" spans="1:28" x14ac:dyDescent="0.25">
      <c r="A606">
        <v>300</v>
      </c>
      <c r="B606">
        <v>5838</v>
      </c>
      <c r="C606" t="s">
        <v>1395</v>
      </c>
      <c r="D606" t="s">
        <v>176</v>
      </c>
      <c r="E606" t="s">
        <v>103</v>
      </c>
      <c r="F606" t="s">
        <v>1396</v>
      </c>
      <c r="G606" t="str">
        <f>"201507000281"</f>
        <v>201507000281</v>
      </c>
      <c r="H606" t="s">
        <v>398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>
        <v>0</v>
      </c>
      <c r="Z606">
        <v>0</v>
      </c>
      <c r="AA606">
        <v>0</v>
      </c>
      <c r="AB606" t="s">
        <v>1389</v>
      </c>
    </row>
    <row r="607" spans="1:28" x14ac:dyDescent="0.25">
      <c r="H607" t="s">
        <v>1397</v>
      </c>
    </row>
    <row r="608" spans="1:28" x14ac:dyDescent="0.25">
      <c r="A608">
        <v>301</v>
      </c>
      <c r="B608">
        <v>1093</v>
      </c>
      <c r="C608" t="s">
        <v>1398</v>
      </c>
      <c r="D608" t="s">
        <v>334</v>
      </c>
      <c r="E608" t="s">
        <v>52</v>
      </c>
      <c r="F608" t="s">
        <v>1399</v>
      </c>
      <c r="G608" t="str">
        <f>"00294836"</f>
        <v>00294836</v>
      </c>
      <c r="H608" t="s">
        <v>427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>
        <v>0</v>
      </c>
      <c r="Z608">
        <v>0</v>
      </c>
      <c r="AA608">
        <v>0</v>
      </c>
      <c r="AB608" t="s">
        <v>427</v>
      </c>
    </row>
    <row r="609" spans="1:28" x14ac:dyDescent="0.25">
      <c r="H609" t="s">
        <v>480</v>
      </c>
    </row>
    <row r="610" spans="1:28" x14ac:dyDescent="0.25">
      <c r="A610">
        <v>302</v>
      </c>
      <c r="B610">
        <v>5776</v>
      </c>
      <c r="C610" t="s">
        <v>1400</v>
      </c>
      <c r="D610" t="s">
        <v>668</v>
      </c>
      <c r="E610" t="s">
        <v>22</v>
      </c>
      <c r="F610" t="s">
        <v>1401</v>
      </c>
      <c r="G610" t="str">
        <f>"00193733"</f>
        <v>00193733</v>
      </c>
      <c r="H610">
        <v>715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0</v>
      </c>
      <c r="Z610">
        <v>5</v>
      </c>
      <c r="AA610">
        <v>85</v>
      </c>
      <c r="AB610">
        <v>830</v>
      </c>
    </row>
    <row r="611" spans="1:28" x14ac:dyDescent="0.25">
      <c r="H611" t="s">
        <v>1402</v>
      </c>
    </row>
    <row r="612" spans="1:28" x14ac:dyDescent="0.25">
      <c r="A612">
        <v>303</v>
      </c>
      <c r="B612">
        <v>4813</v>
      </c>
      <c r="C612" t="s">
        <v>1403</v>
      </c>
      <c r="D612" t="s">
        <v>1404</v>
      </c>
      <c r="E612" t="s">
        <v>22</v>
      </c>
      <c r="F612" t="s">
        <v>1405</v>
      </c>
      <c r="G612" t="str">
        <f>"00011025"</f>
        <v>00011025</v>
      </c>
      <c r="H612" t="s">
        <v>75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0</v>
      </c>
      <c r="Y612">
        <v>0</v>
      </c>
      <c r="Z612">
        <v>0</v>
      </c>
      <c r="AA612">
        <v>0</v>
      </c>
      <c r="AB612" t="s">
        <v>1406</v>
      </c>
    </row>
    <row r="613" spans="1:28" x14ac:dyDescent="0.25">
      <c r="H613" t="s">
        <v>1407</v>
      </c>
    </row>
    <row r="614" spans="1:28" x14ac:dyDescent="0.25">
      <c r="A614">
        <v>304</v>
      </c>
      <c r="B614">
        <v>2521</v>
      </c>
      <c r="C614" t="s">
        <v>58</v>
      </c>
      <c r="D614" t="s">
        <v>1408</v>
      </c>
      <c r="E614" t="s">
        <v>120</v>
      </c>
      <c r="F614" t="s">
        <v>1409</v>
      </c>
      <c r="G614" t="str">
        <f>"00023058"</f>
        <v>00023058</v>
      </c>
      <c r="H614" t="s">
        <v>575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50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0</v>
      </c>
      <c r="Y614">
        <v>0</v>
      </c>
      <c r="Z614">
        <v>0</v>
      </c>
      <c r="AA614">
        <v>0</v>
      </c>
      <c r="AB614" t="s">
        <v>1410</v>
      </c>
    </row>
    <row r="615" spans="1:28" x14ac:dyDescent="0.25">
      <c r="H615" t="s">
        <v>779</v>
      </c>
    </row>
    <row r="616" spans="1:28" x14ac:dyDescent="0.25">
      <c r="A616">
        <v>305</v>
      </c>
      <c r="B616">
        <v>4637</v>
      </c>
      <c r="C616" t="s">
        <v>1411</v>
      </c>
      <c r="D616" t="s">
        <v>904</v>
      </c>
      <c r="E616" t="s">
        <v>882</v>
      </c>
      <c r="F616" t="s">
        <v>1412</v>
      </c>
      <c r="G616" t="str">
        <f>"201511031192"</f>
        <v>201511031192</v>
      </c>
      <c r="H616" t="s">
        <v>451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2</v>
      </c>
      <c r="Y616">
        <v>0</v>
      </c>
      <c r="Z616">
        <v>0</v>
      </c>
      <c r="AA616">
        <v>0</v>
      </c>
      <c r="AB616" t="s">
        <v>1413</v>
      </c>
    </row>
    <row r="617" spans="1:28" x14ac:dyDescent="0.25">
      <c r="H617" t="s">
        <v>1414</v>
      </c>
    </row>
    <row r="618" spans="1:28" x14ac:dyDescent="0.25">
      <c r="A618">
        <v>306</v>
      </c>
      <c r="B618">
        <v>3917</v>
      </c>
      <c r="C618" t="s">
        <v>1415</v>
      </c>
      <c r="D618" t="s">
        <v>288</v>
      </c>
      <c r="E618" t="s">
        <v>22</v>
      </c>
      <c r="F618" t="s">
        <v>1416</v>
      </c>
      <c r="G618" t="str">
        <f>"00230308"</f>
        <v>00230308</v>
      </c>
      <c r="H618" t="s">
        <v>1417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50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1</v>
      </c>
      <c r="Y618">
        <v>0</v>
      </c>
      <c r="Z618">
        <v>0</v>
      </c>
      <c r="AA618">
        <v>0</v>
      </c>
      <c r="AB618" t="s">
        <v>1418</v>
      </c>
    </row>
    <row r="619" spans="1:28" x14ac:dyDescent="0.25">
      <c r="H619" t="s">
        <v>1419</v>
      </c>
    </row>
    <row r="620" spans="1:28" x14ac:dyDescent="0.25">
      <c r="A620">
        <v>307</v>
      </c>
      <c r="B620">
        <v>4823</v>
      </c>
      <c r="C620" t="s">
        <v>1420</v>
      </c>
      <c r="D620" t="s">
        <v>288</v>
      </c>
      <c r="E620" t="s">
        <v>1421</v>
      </c>
      <c r="F620" t="s">
        <v>1422</v>
      </c>
      <c r="G620" t="str">
        <f>"201410003904"</f>
        <v>201410003904</v>
      </c>
      <c r="H620" t="s">
        <v>1423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2</v>
      </c>
      <c r="Y620">
        <v>0</v>
      </c>
      <c r="Z620">
        <v>0</v>
      </c>
      <c r="AA620">
        <v>0</v>
      </c>
      <c r="AB620" t="s">
        <v>1424</v>
      </c>
    </row>
    <row r="621" spans="1:28" x14ac:dyDescent="0.25">
      <c r="H621">
        <v>1231</v>
      </c>
    </row>
    <row r="622" spans="1:28" x14ac:dyDescent="0.25">
      <c r="A622">
        <v>308</v>
      </c>
      <c r="B622">
        <v>416</v>
      </c>
      <c r="C622" t="s">
        <v>1425</v>
      </c>
      <c r="D622" t="s">
        <v>1426</v>
      </c>
      <c r="E622" t="s">
        <v>103</v>
      </c>
      <c r="F622" t="s">
        <v>1427</v>
      </c>
      <c r="G622" t="str">
        <f>"00272461"</f>
        <v>00272461</v>
      </c>
      <c r="H622">
        <v>825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>
        <v>0</v>
      </c>
      <c r="Z622">
        <v>0</v>
      </c>
      <c r="AA622">
        <v>0</v>
      </c>
      <c r="AB622">
        <v>825</v>
      </c>
    </row>
    <row r="623" spans="1:28" x14ac:dyDescent="0.25">
      <c r="H623" t="s">
        <v>1428</v>
      </c>
    </row>
    <row r="624" spans="1:28" x14ac:dyDescent="0.25">
      <c r="A624">
        <v>309</v>
      </c>
      <c r="B624">
        <v>2600</v>
      </c>
      <c r="C624" t="s">
        <v>1429</v>
      </c>
      <c r="D624" t="s">
        <v>1430</v>
      </c>
      <c r="E624" t="s">
        <v>1431</v>
      </c>
      <c r="F624" t="s">
        <v>1432</v>
      </c>
      <c r="G624" t="str">
        <f>"00334014"</f>
        <v>00334014</v>
      </c>
      <c r="H624" t="s">
        <v>313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0</v>
      </c>
      <c r="Y624">
        <v>0</v>
      </c>
      <c r="Z624">
        <v>0</v>
      </c>
      <c r="AA624">
        <v>0</v>
      </c>
      <c r="AB624" t="s">
        <v>1433</v>
      </c>
    </row>
    <row r="625" spans="1:28" x14ac:dyDescent="0.25">
      <c r="H625" t="s">
        <v>1434</v>
      </c>
    </row>
    <row r="626" spans="1:28" x14ac:dyDescent="0.25">
      <c r="A626">
        <v>310</v>
      </c>
      <c r="B626">
        <v>635</v>
      </c>
      <c r="C626" t="s">
        <v>1435</v>
      </c>
      <c r="D626" t="s">
        <v>1436</v>
      </c>
      <c r="E626" t="s">
        <v>52</v>
      </c>
      <c r="F626" t="s">
        <v>1437</v>
      </c>
      <c r="G626" t="str">
        <f>"00247211"</f>
        <v>00247211</v>
      </c>
      <c r="H626" t="s">
        <v>1438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0</v>
      </c>
      <c r="Y626">
        <v>0</v>
      </c>
      <c r="Z626">
        <v>8</v>
      </c>
      <c r="AA626">
        <v>136</v>
      </c>
      <c r="AB626" t="s">
        <v>1439</v>
      </c>
    </row>
    <row r="627" spans="1:28" x14ac:dyDescent="0.25">
      <c r="H627" t="s">
        <v>1440</v>
      </c>
    </row>
    <row r="628" spans="1:28" x14ac:dyDescent="0.25">
      <c r="A628">
        <v>311</v>
      </c>
      <c r="B628">
        <v>539</v>
      </c>
      <c r="C628" t="s">
        <v>1441</v>
      </c>
      <c r="D628" t="s">
        <v>155</v>
      </c>
      <c r="E628" t="s">
        <v>22</v>
      </c>
      <c r="F628" t="s">
        <v>1442</v>
      </c>
      <c r="G628" t="str">
        <f>"201411003397"</f>
        <v>201411003397</v>
      </c>
      <c r="H628" t="s">
        <v>679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1</v>
      </c>
      <c r="Y628">
        <v>0</v>
      </c>
      <c r="Z628">
        <v>0</v>
      </c>
      <c r="AA628">
        <v>0</v>
      </c>
      <c r="AB628" t="s">
        <v>1443</v>
      </c>
    </row>
    <row r="629" spans="1:28" x14ac:dyDescent="0.25">
      <c r="H629" t="s">
        <v>1444</v>
      </c>
    </row>
    <row r="630" spans="1:28" x14ac:dyDescent="0.25">
      <c r="A630">
        <v>312</v>
      </c>
      <c r="B630">
        <v>4432</v>
      </c>
      <c r="C630" t="s">
        <v>1445</v>
      </c>
      <c r="D630" t="s">
        <v>79</v>
      </c>
      <c r="E630" t="s">
        <v>266</v>
      </c>
      <c r="F630" t="s">
        <v>1446</v>
      </c>
      <c r="G630" t="str">
        <f>"00293949"</f>
        <v>00293949</v>
      </c>
      <c r="H630">
        <v>704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>
        <v>0</v>
      </c>
      <c r="Z630">
        <v>7</v>
      </c>
      <c r="AA630">
        <v>119</v>
      </c>
      <c r="AB630">
        <v>823</v>
      </c>
    </row>
    <row r="631" spans="1:28" x14ac:dyDescent="0.25">
      <c r="H631" t="s">
        <v>1447</v>
      </c>
    </row>
    <row r="632" spans="1:28" x14ac:dyDescent="0.25">
      <c r="A632">
        <v>313</v>
      </c>
      <c r="B632">
        <v>4513</v>
      </c>
      <c r="C632" t="s">
        <v>1448</v>
      </c>
      <c r="D632" t="s">
        <v>490</v>
      </c>
      <c r="E632" t="s">
        <v>120</v>
      </c>
      <c r="F632" t="s">
        <v>1449</v>
      </c>
      <c r="G632" t="str">
        <f>"00324781"</f>
        <v>00324781</v>
      </c>
      <c r="H632">
        <v>792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>
        <v>0</v>
      </c>
      <c r="Z632">
        <v>0</v>
      </c>
      <c r="AA632">
        <v>0</v>
      </c>
      <c r="AB632">
        <v>822</v>
      </c>
    </row>
    <row r="633" spans="1:28" x14ac:dyDescent="0.25">
      <c r="H633">
        <v>1231</v>
      </c>
    </row>
    <row r="634" spans="1:28" x14ac:dyDescent="0.25">
      <c r="A634">
        <v>314</v>
      </c>
      <c r="B634">
        <v>1850</v>
      </c>
      <c r="C634" t="s">
        <v>559</v>
      </c>
      <c r="D634" t="s">
        <v>511</v>
      </c>
      <c r="E634" t="s">
        <v>22</v>
      </c>
      <c r="F634" t="s">
        <v>1450</v>
      </c>
      <c r="G634" t="str">
        <f>"00265081"</f>
        <v>00265081</v>
      </c>
      <c r="H634">
        <v>770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50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0</v>
      </c>
      <c r="Y634">
        <v>0</v>
      </c>
      <c r="Z634">
        <v>0</v>
      </c>
      <c r="AA634">
        <v>0</v>
      </c>
      <c r="AB634">
        <v>820</v>
      </c>
    </row>
    <row r="635" spans="1:28" x14ac:dyDescent="0.25">
      <c r="H635" t="s">
        <v>1451</v>
      </c>
    </row>
    <row r="636" spans="1:28" x14ac:dyDescent="0.25">
      <c r="A636">
        <v>315</v>
      </c>
      <c r="B636">
        <v>3186</v>
      </c>
      <c r="C636" t="s">
        <v>1452</v>
      </c>
      <c r="D636" t="s">
        <v>380</v>
      </c>
      <c r="E636" t="s">
        <v>93</v>
      </c>
      <c r="F636" t="s">
        <v>1453</v>
      </c>
      <c r="G636" t="str">
        <f>"201012000074"</f>
        <v>201012000074</v>
      </c>
      <c r="H636" t="s">
        <v>907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>
        <v>0</v>
      </c>
      <c r="Z636">
        <v>5</v>
      </c>
      <c r="AA636">
        <v>85</v>
      </c>
      <c r="AB636" t="s">
        <v>1454</v>
      </c>
    </row>
    <row r="637" spans="1:28" x14ac:dyDescent="0.25">
      <c r="H637" t="s">
        <v>1455</v>
      </c>
    </row>
    <row r="638" spans="1:28" x14ac:dyDescent="0.25">
      <c r="A638">
        <v>316</v>
      </c>
      <c r="B638">
        <v>5066</v>
      </c>
      <c r="C638" t="s">
        <v>1456</v>
      </c>
      <c r="D638" t="s">
        <v>323</v>
      </c>
      <c r="E638" t="s">
        <v>255</v>
      </c>
      <c r="F638" t="s">
        <v>1457</v>
      </c>
      <c r="G638" t="str">
        <f>"00361610"</f>
        <v>00361610</v>
      </c>
      <c r="H638" t="s">
        <v>1458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0</v>
      </c>
      <c r="Y638">
        <v>0</v>
      </c>
      <c r="Z638">
        <v>0</v>
      </c>
      <c r="AA638">
        <v>0</v>
      </c>
      <c r="AB638" t="s">
        <v>1459</v>
      </c>
    </row>
    <row r="639" spans="1:28" x14ac:dyDescent="0.25">
      <c r="H639">
        <v>1231</v>
      </c>
    </row>
    <row r="640" spans="1:28" x14ac:dyDescent="0.25">
      <c r="A640">
        <v>317</v>
      </c>
      <c r="B640">
        <v>1245</v>
      </c>
      <c r="C640" t="s">
        <v>1460</v>
      </c>
      <c r="D640" t="s">
        <v>490</v>
      </c>
      <c r="E640" t="s">
        <v>22</v>
      </c>
      <c r="F640" t="s">
        <v>1461</v>
      </c>
      <c r="G640" t="str">
        <f>"00186753"</f>
        <v>00186753</v>
      </c>
      <c r="H640" t="s">
        <v>1462</v>
      </c>
      <c r="I640">
        <v>150</v>
      </c>
      <c r="J640">
        <v>0</v>
      </c>
      <c r="K640">
        <v>0</v>
      </c>
      <c r="L640">
        <v>0</v>
      </c>
      <c r="M640">
        <v>0</v>
      </c>
      <c r="N640">
        <v>50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>
        <v>0</v>
      </c>
      <c r="Z640">
        <v>0</v>
      </c>
      <c r="AA640">
        <v>0</v>
      </c>
      <c r="AB640" t="s">
        <v>1463</v>
      </c>
    </row>
    <row r="641" spans="1:28" x14ac:dyDescent="0.25">
      <c r="H641" t="s">
        <v>1464</v>
      </c>
    </row>
    <row r="642" spans="1:28" x14ac:dyDescent="0.25">
      <c r="A642">
        <v>318</v>
      </c>
      <c r="B642">
        <v>5712</v>
      </c>
      <c r="C642" t="s">
        <v>1465</v>
      </c>
      <c r="D642" t="s">
        <v>93</v>
      </c>
      <c r="E642" t="s">
        <v>103</v>
      </c>
      <c r="F642" t="s">
        <v>1466</v>
      </c>
      <c r="G642" t="str">
        <f>"00323841"</f>
        <v>00323841</v>
      </c>
      <c r="H642" t="s">
        <v>275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>
        <v>0</v>
      </c>
      <c r="Z642">
        <v>7</v>
      </c>
      <c r="AA642">
        <v>119</v>
      </c>
      <c r="AB642" t="s">
        <v>1467</v>
      </c>
    </row>
    <row r="643" spans="1:28" x14ac:dyDescent="0.25">
      <c r="H643" t="s">
        <v>1468</v>
      </c>
    </row>
    <row r="644" spans="1:28" x14ac:dyDescent="0.25">
      <c r="A644">
        <v>319</v>
      </c>
      <c r="B644">
        <v>3862</v>
      </c>
      <c r="C644" t="s">
        <v>1469</v>
      </c>
      <c r="D644" t="s">
        <v>1470</v>
      </c>
      <c r="E644" t="s">
        <v>36</v>
      </c>
      <c r="F644" t="s">
        <v>1471</v>
      </c>
      <c r="G644" t="str">
        <f>"201412003206"</f>
        <v>201412003206</v>
      </c>
      <c r="H644" t="s">
        <v>1472</v>
      </c>
      <c r="I644">
        <v>150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>
        <v>0</v>
      </c>
      <c r="Z644">
        <v>0</v>
      </c>
      <c r="AA644">
        <v>0</v>
      </c>
      <c r="AB644" t="s">
        <v>1473</v>
      </c>
    </row>
    <row r="645" spans="1:28" x14ac:dyDescent="0.25">
      <c r="H645" t="s">
        <v>1474</v>
      </c>
    </row>
    <row r="646" spans="1:28" x14ac:dyDescent="0.25">
      <c r="A646">
        <v>320</v>
      </c>
      <c r="B646">
        <v>482</v>
      </c>
      <c r="C646" t="s">
        <v>1475</v>
      </c>
      <c r="D646" t="s">
        <v>1476</v>
      </c>
      <c r="E646" t="s">
        <v>166</v>
      </c>
      <c r="F646" t="s">
        <v>1477</v>
      </c>
      <c r="G646" t="str">
        <f>"00002546"</f>
        <v>00002546</v>
      </c>
      <c r="H646" t="s">
        <v>1478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50</v>
      </c>
      <c r="O646">
        <v>30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>
        <v>0</v>
      </c>
      <c r="Z646">
        <v>0</v>
      </c>
      <c r="AA646">
        <v>0</v>
      </c>
      <c r="AB646" t="s">
        <v>1479</v>
      </c>
    </row>
    <row r="647" spans="1:28" x14ac:dyDescent="0.25">
      <c r="H647" t="s">
        <v>1480</v>
      </c>
    </row>
    <row r="648" spans="1:28" x14ac:dyDescent="0.25">
      <c r="A648">
        <v>321</v>
      </c>
      <c r="B648">
        <v>6288</v>
      </c>
      <c r="C648" t="s">
        <v>1481</v>
      </c>
      <c r="D648" t="s">
        <v>120</v>
      </c>
      <c r="E648" t="s">
        <v>103</v>
      </c>
      <c r="F648" t="s">
        <v>1482</v>
      </c>
      <c r="G648" t="str">
        <f>"00360833"</f>
        <v>00360833</v>
      </c>
      <c r="H648" t="s">
        <v>565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>
        <v>0</v>
      </c>
      <c r="Z648">
        <v>8</v>
      </c>
      <c r="AA648">
        <v>136</v>
      </c>
      <c r="AB648" t="s">
        <v>1483</v>
      </c>
    </row>
    <row r="649" spans="1:28" x14ac:dyDescent="0.25">
      <c r="H649" t="s">
        <v>1484</v>
      </c>
    </row>
    <row r="650" spans="1:28" x14ac:dyDescent="0.25">
      <c r="A650">
        <v>322</v>
      </c>
      <c r="B650">
        <v>761</v>
      </c>
      <c r="C650" t="s">
        <v>1485</v>
      </c>
      <c r="D650" t="s">
        <v>1486</v>
      </c>
      <c r="E650" t="s">
        <v>1487</v>
      </c>
      <c r="F650" t="s">
        <v>1488</v>
      </c>
      <c r="G650" t="str">
        <f>"00256129"</f>
        <v>00256129</v>
      </c>
      <c r="H650">
        <v>781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2</v>
      </c>
      <c r="Y650">
        <v>0</v>
      </c>
      <c r="Z650">
        <v>0</v>
      </c>
      <c r="AA650">
        <v>0</v>
      </c>
      <c r="AB650">
        <v>811</v>
      </c>
    </row>
    <row r="651" spans="1:28" x14ac:dyDescent="0.25">
      <c r="H651" t="s">
        <v>1309</v>
      </c>
    </row>
    <row r="652" spans="1:28" x14ac:dyDescent="0.25">
      <c r="A652">
        <v>323</v>
      </c>
      <c r="B652">
        <v>3565</v>
      </c>
      <c r="C652" t="s">
        <v>1489</v>
      </c>
      <c r="D652" t="s">
        <v>143</v>
      </c>
      <c r="E652" t="s">
        <v>1490</v>
      </c>
      <c r="F652" t="s">
        <v>1491</v>
      </c>
      <c r="G652" t="str">
        <f>"00218637"</f>
        <v>00218637</v>
      </c>
      <c r="H652">
        <v>781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>
        <v>0</v>
      </c>
      <c r="Z652">
        <v>0</v>
      </c>
      <c r="AA652">
        <v>0</v>
      </c>
      <c r="AB652">
        <v>811</v>
      </c>
    </row>
    <row r="653" spans="1:28" x14ac:dyDescent="0.25">
      <c r="H653" t="s">
        <v>1492</v>
      </c>
    </row>
    <row r="654" spans="1:28" x14ac:dyDescent="0.25">
      <c r="A654">
        <v>324</v>
      </c>
      <c r="B654">
        <v>4646</v>
      </c>
      <c r="C654" t="s">
        <v>1493</v>
      </c>
      <c r="D654" t="s">
        <v>1494</v>
      </c>
      <c r="E654" t="s">
        <v>230</v>
      </c>
      <c r="F654" t="s">
        <v>1495</v>
      </c>
      <c r="G654" t="str">
        <f>"00363482"</f>
        <v>00363482</v>
      </c>
      <c r="H654" t="s">
        <v>319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50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>
        <v>0</v>
      </c>
      <c r="Z654">
        <v>0</v>
      </c>
      <c r="AA654">
        <v>0</v>
      </c>
      <c r="AB654" t="s">
        <v>1496</v>
      </c>
    </row>
    <row r="655" spans="1:28" x14ac:dyDescent="0.25">
      <c r="H655">
        <v>1231</v>
      </c>
    </row>
    <row r="656" spans="1:28" x14ac:dyDescent="0.25">
      <c r="A656">
        <v>325</v>
      </c>
      <c r="B656">
        <v>1714</v>
      </c>
      <c r="C656" t="s">
        <v>1497</v>
      </c>
      <c r="D656" t="s">
        <v>1498</v>
      </c>
      <c r="E656" t="s">
        <v>255</v>
      </c>
      <c r="F656" t="s">
        <v>1499</v>
      </c>
      <c r="G656" t="str">
        <f>"00264316"</f>
        <v>00264316</v>
      </c>
      <c r="H656" t="s">
        <v>162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50</v>
      </c>
      <c r="O656">
        <v>30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>
        <v>0</v>
      </c>
      <c r="Z656">
        <v>0</v>
      </c>
      <c r="AA656">
        <v>0</v>
      </c>
      <c r="AB656" t="s">
        <v>1500</v>
      </c>
    </row>
    <row r="657" spans="1:28" x14ac:dyDescent="0.25">
      <c r="H657" t="s">
        <v>1501</v>
      </c>
    </row>
    <row r="658" spans="1:28" x14ac:dyDescent="0.25">
      <c r="A658">
        <v>326</v>
      </c>
      <c r="B658">
        <v>4239</v>
      </c>
      <c r="C658" t="s">
        <v>1502</v>
      </c>
      <c r="D658" t="s">
        <v>255</v>
      </c>
      <c r="E658" t="s">
        <v>265</v>
      </c>
      <c r="F658" t="s">
        <v>1503</v>
      </c>
      <c r="G658" t="str">
        <f>"00362314"</f>
        <v>00362314</v>
      </c>
      <c r="H658" t="s">
        <v>1504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X658">
        <v>1</v>
      </c>
      <c r="Y658">
        <v>0</v>
      </c>
      <c r="Z658">
        <v>0</v>
      </c>
      <c r="AA658">
        <v>0</v>
      </c>
      <c r="AB658" t="s">
        <v>1505</v>
      </c>
    </row>
    <row r="659" spans="1:28" x14ac:dyDescent="0.25">
      <c r="H659" t="s">
        <v>1506</v>
      </c>
    </row>
    <row r="660" spans="1:28" x14ac:dyDescent="0.25">
      <c r="A660">
        <v>327</v>
      </c>
      <c r="B660">
        <v>4066</v>
      </c>
      <c r="C660" t="s">
        <v>1507</v>
      </c>
      <c r="D660" t="s">
        <v>1508</v>
      </c>
      <c r="E660" t="s">
        <v>52</v>
      </c>
      <c r="F660" t="s">
        <v>1509</v>
      </c>
      <c r="G660" t="str">
        <f>"00293404"</f>
        <v>00293404</v>
      </c>
      <c r="H660" t="s">
        <v>1504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>
        <v>0</v>
      </c>
      <c r="Z660">
        <v>0</v>
      </c>
      <c r="AA660">
        <v>0</v>
      </c>
      <c r="AB660" t="s">
        <v>1505</v>
      </c>
    </row>
    <row r="661" spans="1:28" x14ac:dyDescent="0.25">
      <c r="H661" t="s">
        <v>406</v>
      </c>
    </row>
    <row r="662" spans="1:28" x14ac:dyDescent="0.25">
      <c r="A662">
        <v>328</v>
      </c>
      <c r="B662">
        <v>2383</v>
      </c>
      <c r="C662" t="s">
        <v>1510</v>
      </c>
      <c r="D662" t="s">
        <v>1511</v>
      </c>
      <c r="E662" t="s">
        <v>67</v>
      </c>
      <c r="F662" t="s">
        <v>1512</v>
      </c>
      <c r="G662" t="str">
        <f>"00292997"</f>
        <v>00292997</v>
      </c>
      <c r="H662">
        <v>737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>
        <v>0</v>
      </c>
      <c r="Z662">
        <v>0</v>
      </c>
      <c r="AA662">
        <v>0</v>
      </c>
      <c r="AB662">
        <v>807</v>
      </c>
    </row>
    <row r="663" spans="1:28" x14ac:dyDescent="0.25">
      <c r="H663" t="s">
        <v>1309</v>
      </c>
    </row>
    <row r="664" spans="1:28" x14ac:dyDescent="0.25">
      <c r="A664">
        <v>329</v>
      </c>
      <c r="B664">
        <v>146</v>
      </c>
      <c r="C664" t="s">
        <v>1513</v>
      </c>
      <c r="D664" t="s">
        <v>1514</v>
      </c>
      <c r="E664" t="s">
        <v>60</v>
      </c>
      <c r="F664" t="s">
        <v>1515</v>
      </c>
      <c r="G664" t="str">
        <f>"00246638"</f>
        <v>00246638</v>
      </c>
      <c r="H664" t="s">
        <v>757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>
        <v>0</v>
      </c>
      <c r="Z664">
        <v>0</v>
      </c>
      <c r="AA664">
        <v>0</v>
      </c>
      <c r="AB664" t="s">
        <v>1516</v>
      </c>
    </row>
    <row r="665" spans="1:28" x14ac:dyDescent="0.25">
      <c r="H665" t="s">
        <v>1517</v>
      </c>
    </row>
    <row r="666" spans="1:28" x14ac:dyDescent="0.25">
      <c r="A666">
        <v>330</v>
      </c>
      <c r="B666">
        <v>3265</v>
      </c>
      <c r="C666" t="s">
        <v>1518</v>
      </c>
      <c r="D666" t="s">
        <v>1519</v>
      </c>
      <c r="E666" t="s">
        <v>352</v>
      </c>
      <c r="F666" t="s">
        <v>1520</v>
      </c>
      <c r="G666" t="str">
        <f>"00220508"</f>
        <v>00220508</v>
      </c>
      <c r="H666" t="s">
        <v>348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X666">
        <v>0</v>
      </c>
      <c r="Y666">
        <v>0</v>
      </c>
      <c r="Z666">
        <v>0</v>
      </c>
      <c r="AA666">
        <v>0</v>
      </c>
      <c r="AB666" t="s">
        <v>1521</v>
      </c>
    </row>
    <row r="667" spans="1:28" x14ac:dyDescent="0.25">
      <c r="H667" t="s">
        <v>1522</v>
      </c>
    </row>
    <row r="668" spans="1:28" x14ac:dyDescent="0.25">
      <c r="A668">
        <v>331</v>
      </c>
      <c r="B668">
        <v>5734</v>
      </c>
      <c r="C668" t="s">
        <v>1523</v>
      </c>
      <c r="D668" t="s">
        <v>230</v>
      </c>
      <c r="E668" t="s">
        <v>15</v>
      </c>
      <c r="F668" t="s">
        <v>1524</v>
      </c>
      <c r="G668" t="str">
        <f>"00029407"</f>
        <v>00029407</v>
      </c>
      <c r="H668" t="s">
        <v>797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50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>
        <v>0</v>
      </c>
      <c r="Z668">
        <v>0</v>
      </c>
      <c r="AA668">
        <v>0</v>
      </c>
      <c r="AB668" t="s">
        <v>1525</v>
      </c>
    </row>
    <row r="669" spans="1:28" x14ac:dyDescent="0.25">
      <c r="H669" t="s">
        <v>1526</v>
      </c>
    </row>
    <row r="670" spans="1:28" x14ac:dyDescent="0.25">
      <c r="A670">
        <v>332</v>
      </c>
      <c r="B670">
        <v>4089</v>
      </c>
      <c r="C670" t="s">
        <v>1527</v>
      </c>
      <c r="D670" t="s">
        <v>1307</v>
      </c>
      <c r="E670" t="s">
        <v>93</v>
      </c>
      <c r="F670" t="s">
        <v>1528</v>
      </c>
      <c r="G670" t="str">
        <f>"00315985"</f>
        <v>00315985</v>
      </c>
      <c r="H670" t="s">
        <v>907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1</v>
      </c>
      <c r="Y670">
        <v>0</v>
      </c>
      <c r="Z670">
        <v>6</v>
      </c>
      <c r="AA670">
        <v>102</v>
      </c>
      <c r="AB670" t="s">
        <v>1525</v>
      </c>
    </row>
    <row r="671" spans="1:28" x14ac:dyDescent="0.25">
      <c r="H671" t="s">
        <v>1309</v>
      </c>
    </row>
    <row r="672" spans="1:28" x14ac:dyDescent="0.25">
      <c r="A672">
        <v>333</v>
      </c>
      <c r="B672">
        <v>2820</v>
      </c>
      <c r="C672" t="s">
        <v>1529</v>
      </c>
      <c r="D672" t="s">
        <v>661</v>
      </c>
      <c r="E672" t="s">
        <v>103</v>
      </c>
      <c r="F672" t="s">
        <v>1530</v>
      </c>
      <c r="G672" t="str">
        <f>"00083264"</f>
        <v>00083264</v>
      </c>
      <c r="H672" t="s">
        <v>1531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>
        <v>0</v>
      </c>
      <c r="Z672">
        <v>0</v>
      </c>
      <c r="AA672">
        <v>0</v>
      </c>
      <c r="AB672" t="s">
        <v>1532</v>
      </c>
    </row>
    <row r="673" spans="1:28" x14ac:dyDescent="0.25">
      <c r="H673" t="s">
        <v>1533</v>
      </c>
    </row>
    <row r="674" spans="1:28" x14ac:dyDescent="0.25">
      <c r="A674">
        <v>334</v>
      </c>
      <c r="B674">
        <v>2393</v>
      </c>
      <c r="C674" t="s">
        <v>1534</v>
      </c>
      <c r="D674" t="s">
        <v>569</v>
      </c>
      <c r="E674" t="s">
        <v>36</v>
      </c>
      <c r="F674" t="s">
        <v>1535</v>
      </c>
      <c r="G674" t="str">
        <f>"201406017326"</f>
        <v>201406017326</v>
      </c>
      <c r="H674" t="s">
        <v>1531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>
        <v>0</v>
      </c>
      <c r="Z674">
        <v>0</v>
      </c>
      <c r="AA674">
        <v>0</v>
      </c>
      <c r="AB674" t="s">
        <v>1532</v>
      </c>
    </row>
    <row r="675" spans="1:28" x14ac:dyDescent="0.25">
      <c r="H675" t="s">
        <v>1536</v>
      </c>
    </row>
    <row r="676" spans="1:28" x14ac:dyDescent="0.25">
      <c r="A676">
        <v>335</v>
      </c>
      <c r="B676">
        <v>5010</v>
      </c>
      <c r="C676" t="s">
        <v>1537</v>
      </c>
      <c r="D676" t="s">
        <v>795</v>
      </c>
      <c r="E676" t="s">
        <v>52</v>
      </c>
      <c r="F676" t="s">
        <v>1538</v>
      </c>
      <c r="G676" t="str">
        <f>"00008981"</f>
        <v>00008981</v>
      </c>
      <c r="H676" t="s">
        <v>1531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0</v>
      </c>
      <c r="Y676">
        <v>0</v>
      </c>
      <c r="Z676">
        <v>0</v>
      </c>
      <c r="AA676">
        <v>0</v>
      </c>
      <c r="AB676" t="s">
        <v>1532</v>
      </c>
    </row>
    <row r="677" spans="1:28" x14ac:dyDescent="0.25">
      <c r="H677" t="s">
        <v>1539</v>
      </c>
    </row>
    <row r="678" spans="1:28" x14ac:dyDescent="0.25">
      <c r="A678">
        <v>336</v>
      </c>
      <c r="B678">
        <v>2655</v>
      </c>
      <c r="C678" t="s">
        <v>1540</v>
      </c>
      <c r="D678" t="s">
        <v>1272</v>
      </c>
      <c r="E678" t="s">
        <v>36</v>
      </c>
      <c r="F678" t="s">
        <v>1541</v>
      </c>
      <c r="G678" t="str">
        <f>"00329947"</f>
        <v>00329947</v>
      </c>
      <c r="H678" t="s">
        <v>983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>
        <v>0</v>
      </c>
      <c r="Z678">
        <v>5</v>
      </c>
      <c r="AA678">
        <v>85</v>
      </c>
      <c r="AB678" t="s">
        <v>1532</v>
      </c>
    </row>
    <row r="679" spans="1:28" x14ac:dyDescent="0.25">
      <c r="H679" t="s">
        <v>1542</v>
      </c>
    </row>
    <row r="680" spans="1:28" x14ac:dyDescent="0.25">
      <c r="A680">
        <v>337</v>
      </c>
      <c r="B680">
        <v>3784</v>
      </c>
      <c r="C680" t="s">
        <v>1543</v>
      </c>
      <c r="D680" t="s">
        <v>334</v>
      </c>
      <c r="E680" t="s">
        <v>103</v>
      </c>
      <c r="F680" t="s">
        <v>1544</v>
      </c>
      <c r="G680" t="str">
        <f>"00298858"</f>
        <v>00298858</v>
      </c>
      <c r="H680" t="s">
        <v>1545</v>
      </c>
      <c r="I680">
        <v>150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>
        <v>0</v>
      </c>
      <c r="Z680">
        <v>0</v>
      </c>
      <c r="AA680">
        <v>0</v>
      </c>
      <c r="AB680" t="s">
        <v>1546</v>
      </c>
    </row>
    <row r="681" spans="1:28" x14ac:dyDescent="0.25">
      <c r="H681" t="s">
        <v>406</v>
      </c>
    </row>
    <row r="682" spans="1:28" x14ac:dyDescent="0.25">
      <c r="A682">
        <v>338</v>
      </c>
      <c r="B682">
        <v>1625</v>
      </c>
      <c r="C682" t="s">
        <v>1547</v>
      </c>
      <c r="D682" t="s">
        <v>48</v>
      </c>
      <c r="E682" t="s">
        <v>166</v>
      </c>
      <c r="F682" t="s">
        <v>1548</v>
      </c>
      <c r="G682" t="str">
        <f>"00045264"</f>
        <v>00045264</v>
      </c>
      <c r="H682">
        <v>803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0</v>
      </c>
      <c r="Y682">
        <v>0</v>
      </c>
      <c r="Z682">
        <v>0</v>
      </c>
      <c r="AA682">
        <v>0</v>
      </c>
      <c r="AB682">
        <v>803</v>
      </c>
    </row>
    <row r="683" spans="1:28" x14ac:dyDescent="0.25">
      <c r="H683" t="s">
        <v>1549</v>
      </c>
    </row>
    <row r="684" spans="1:28" x14ac:dyDescent="0.25">
      <c r="A684">
        <v>339</v>
      </c>
      <c r="B684">
        <v>5697</v>
      </c>
      <c r="C684" t="s">
        <v>1550</v>
      </c>
      <c r="D684" t="s">
        <v>204</v>
      </c>
      <c r="E684" t="s">
        <v>60</v>
      </c>
      <c r="F684" t="s">
        <v>1551</v>
      </c>
      <c r="G684" t="str">
        <f>"00004317"</f>
        <v>00004317</v>
      </c>
      <c r="H684" t="s">
        <v>1478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0</v>
      </c>
      <c r="Y684">
        <v>0</v>
      </c>
      <c r="Z684">
        <v>0</v>
      </c>
      <c r="AA684">
        <v>0</v>
      </c>
      <c r="AB684" t="s">
        <v>1552</v>
      </c>
    </row>
    <row r="685" spans="1:28" x14ac:dyDescent="0.25">
      <c r="H685" t="s">
        <v>1155</v>
      </c>
    </row>
    <row r="686" spans="1:28" x14ac:dyDescent="0.25">
      <c r="A686">
        <v>340</v>
      </c>
      <c r="B686">
        <v>4725</v>
      </c>
      <c r="C686" t="s">
        <v>1553</v>
      </c>
      <c r="D686" t="s">
        <v>66</v>
      </c>
      <c r="E686" t="s">
        <v>1554</v>
      </c>
      <c r="F686" t="s">
        <v>1555</v>
      </c>
      <c r="G686" t="str">
        <f>"00351226"</f>
        <v>00351226</v>
      </c>
      <c r="H686" t="s">
        <v>1478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X686">
        <v>0</v>
      </c>
      <c r="Y686">
        <v>0</v>
      </c>
      <c r="Z686">
        <v>0</v>
      </c>
      <c r="AA686">
        <v>0</v>
      </c>
      <c r="AB686" t="s">
        <v>1552</v>
      </c>
    </row>
    <row r="687" spans="1:28" x14ac:dyDescent="0.25">
      <c r="H687" t="s">
        <v>1556</v>
      </c>
    </row>
    <row r="688" spans="1:28" x14ac:dyDescent="0.25">
      <c r="A688">
        <v>341</v>
      </c>
      <c r="B688">
        <v>1004</v>
      </c>
      <c r="C688" t="s">
        <v>1557</v>
      </c>
      <c r="D688" t="s">
        <v>1558</v>
      </c>
      <c r="E688" t="s">
        <v>36</v>
      </c>
      <c r="F688" t="s">
        <v>1559</v>
      </c>
      <c r="G688" t="str">
        <f>"00227559"</f>
        <v>00227559</v>
      </c>
      <c r="H688" t="s">
        <v>275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2</v>
      </c>
      <c r="Y688">
        <v>0</v>
      </c>
      <c r="Z688">
        <v>8</v>
      </c>
      <c r="AA688">
        <v>136</v>
      </c>
      <c r="AB688" t="s">
        <v>1552</v>
      </c>
    </row>
    <row r="689" spans="1:28" x14ac:dyDescent="0.25">
      <c r="H689" t="s">
        <v>406</v>
      </c>
    </row>
    <row r="690" spans="1:28" x14ac:dyDescent="0.25">
      <c r="A690">
        <v>342</v>
      </c>
      <c r="B690">
        <v>5398</v>
      </c>
      <c r="C690" t="s">
        <v>1560</v>
      </c>
      <c r="D690" t="s">
        <v>93</v>
      </c>
      <c r="E690" t="s">
        <v>60</v>
      </c>
      <c r="F690" t="s">
        <v>1561</v>
      </c>
      <c r="G690" t="str">
        <f>"00353873"</f>
        <v>00353873</v>
      </c>
      <c r="H690" t="s">
        <v>1562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1</v>
      </c>
      <c r="Y690">
        <v>0</v>
      </c>
      <c r="Z690">
        <v>0</v>
      </c>
      <c r="AA690">
        <v>0</v>
      </c>
      <c r="AB690" t="s">
        <v>1562</v>
      </c>
    </row>
    <row r="691" spans="1:28" x14ac:dyDescent="0.25">
      <c r="H691" t="s">
        <v>1120</v>
      </c>
    </row>
    <row r="692" spans="1:28" x14ac:dyDescent="0.25">
      <c r="A692">
        <v>343</v>
      </c>
      <c r="B692">
        <v>6298</v>
      </c>
      <c r="C692" t="s">
        <v>1563</v>
      </c>
      <c r="D692" t="s">
        <v>511</v>
      </c>
      <c r="E692" t="s">
        <v>22</v>
      </c>
      <c r="F692" t="s">
        <v>1564</v>
      </c>
      <c r="G692" t="str">
        <f>"00322090"</f>
        <v>00322090</v>
      </c>
      <c r="H692" t="s">
        <v>1331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>
        <v>0</v>
      </c>
      <c r="Z692">
        <v>0</v>
      </c>
      <c r="AA692">
        <v>0</v>
      </c>
      <c r="AB692" t="s">
        <v>1565</v>
      </c>
    </row>
    <row r="693" spans="1:28" x14ac:dyDescent="0.25">
      <c r="H693" t="s">
        <v>1566</v>
      </c>
    </row>
    <row r="694" spans="1:28" x14ac:dyDescent="0.25">
      <c r="A694">
        <v>344</v>
      </c>
      <c r="B694">
        <v>165</v>
      </c>
      <c r="C694" t="s">
        <v>1567</v>
      </c>
      <c r="D694" t="s">
        <v>288</v>
      </c>
      <c r="E694" t="s">
        <v>255</v>
      </c>
      <c r="F694" t="s">
        <v>1568</v>
      </c>
      <c r="G694" t="str">
        <f>"00251356"</f>
        <v>00251356</v>
      </c>
      <c r="H694" t="s">
        <v>162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70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>
        <v>0</v>
      </c>
      <c r="Z694">
        <v>0</v>
      </c>
      <c r="AA694">
        <v>0</v>
      </c>
      <c r="AB694" t="s">
        <v>1569</v>
      </c>
    </row>
    <row r="695" spans="1:28" x14ac:dyDescent="0.25">
      <c r="H695" t="s">
        <v>1570</v>
      </c>
    </row>
    <row r="696" spans="1:28" x14ac:dyDescent="0.25">
      <c r="A696">
        <v>345</v>
      </c>
      <c r="B696">
        <v>1000</v>
      </c>
      <c r="C696" t="s">
        <v>1571</v>
      </c>
      <c r="D696" t="s">
        <v>743</v>
      </c>
      <c r="E696" t="s">
        <v>1572</v>
      </c>
      <c r="F696" t="s">
        <v>1573</v>
      </c>
      <c r="G696" t="str">
        <f>"00244989"</f>
        <v>00244989</v>
      </c>
      <c r="H696">
        <v>770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>
        <v>0</v>
      </c>
      <c r="Z696">
        <v>0</v>
      </c>
      <c r="AA696">
        <v>0</v>
      </c>
      <c r="AB696">
        <v>800</v>
      </c>
    </row>
    <row r="697" spans="1:28" x14ac:dyDescent="0.25">
      <c r="H697" t="s">
        <v>1309</v>
      </c>
    </row>
    <row r="698" spans="1:28" x14ac:dyDescent="0.25">
      <c r="A698">
        <v>346</v>
      </c>
      <c r="B698">
        <v>4849</v>
      </c>
      <c r="C698" t="s">
        <v>1493</v>
      </c>
      <c r="D698" t="s">
        <v>1574</v>
      </c>
      <c r="E698" t="s">
        <v>471</v>
      </c>
      <c r="F698" t="s">
        <v>1575</v>
      </c>
      <c r="G698" t="str">
        <f>"00355531"</f>
        <v>00355531</v>
      </c>
      <c r="H698">
        <v>770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>
        <v>0</v>
      </c>
      <c r="Z698">
        <v>0</v>
      </c>
      <c r="AA698">
        <v>0</v>
      </c>
      <c r="AB698">
        <v>800</v>
      </c>
    </row>
    <row r="699" spans="1:28" x14ac:dyDescent="0.25">
      <c r="H699" t="s">
        <v>1576</v>
      </c>
    </row>
    <row r="700" spans="1:28" x14ac:dyDescent="0.25">
      <c r="A700">
        <v>347</v>
      </c>
      <c r="B700">
        <v>3915</v>
      </c>
      <c r="C700" t="s">
        <v>1577</v>
      </c>
      <c r="D700" t="s">
        <v>52</v>
      </c>
      <c r="E700" t="s">
        <v>1003</v>
      </c>
      <c r="F700" t="s">
        <v>1578</v>
      </c>
      <c r="G700" t="str">
        <f>"00359846"</f>
        <v>00359846</v>
      </c>
      <c r="H700">
        <v>770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>
        <v>0</v>
      </c>
      <c r="Z700">
        <v>0</v>
      </c>
      <c r="AA700">
        <v>0</v>
      </c>
      <c r="AB700">
        <v>800</v>
      </c>
    </row>
    <row r="701" spans="1:28" x14ac:dyDescent="0.25">
      <c r="H701" t="s">
        <v>1579</v>
      </c>
    </row>
    <row r="702" spans="1:28" x14ac:dyDescent="0.25">
      <c r="A702">
        <v>348</v>
      </c>
      <c r="B702">
        <v>4368</v>
      </c>
      <c r="C702" t="s">
        <v>1580</v>
      </c>
      <c r="D702" t="s">
        <v>93</v>
      </c>
      <c r="E702" t="s">
        <v>352</v>
      </c>
      <c r="F702" t="s">
        <v>1581</v>
      </c>
      <c r="G702" t="str">
        <f>"00021625"</f>
        <v>00021625</v>
      </c>
      <c r="H702">
        <v>770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>
        <v>0</v>
      </c>
      <c r="Z702">
        <v>0</v>
      </c>
      <c r="AA702">
        <v>0</v>
      </c>
      <c r="AB702">
        <v>800</v>
      </c>
    </row>
    <row r="703" spans="1:28" x14ac:dyDescent="0.25">
      <c r="H703" t="s">
        <v>816</v>
      </c>
    </row>
    <row r="704" spans="1:28" x14ac:dyDescent="0.25">
      <c r="A704">
        <v>349</v>
      </c>
      <c r="B704">
        <v>6203</v>
      </c>
      <c r="C704" t="s">
        <v>422</v>
      </c>
      <c r="D704" t="s">
        <v>213</v>
      </c>
      <c r="E704" t="s">
        <v>1303</v>
      </c>
      <c r="F704" t="s">
        <v>1582</v>
      </c>
      <c r="G704" t="str">
        <f>"00369192"</f>
        <v>00369192</v>
      </c>
      <c r="H704" t="s">
        <v>303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>
        <v>0</v>
      </c>
      <c r="Z704">
        <v>6</v>
      </c>
      <c r="AA704">
        <v>102</v>
      </c>
      <c r="AB704" t="s">
        <v>1583</v>
      </c>
    </row>
    <row r="705" spans="1:28" x14ac:dyDescent="0.25">
      <c r="H705" t="s">
        <v>1584</v>
      </c>
    </row>
    <row r="706" spans="1:28" x14ac:dyDescent="0.25">
      <c r="A706">
        <v>350</v>
      </c>
      <c r="B706">
        <v>4791</v>
      </c>
      <c r="C706" t="s">
        <v>1585</v>
      </c>
      <c r="D706" t="s">
        <v>66</v>
      </c>
      <c r="E706" t="s">
        <v>103</v>
      </c>
      <c r="F706" t="s">
        <v>1586</v>
      </c>
      <c r="G706" t="str">
        <f>"201012000193"</f>
        <v>201012000193</v>
      </c>
      <c r="H706" t="s">
        <v>1587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2</v>
      </c>
      <c r="Y706">
        <v>0</v>
      </c>
      <c r="Z706">
        <v>0</v>
      </c>
      <c r="AA706">
        <v>0</v>
      </c>
      <c r="AB706" t="s">
        <v>1588</v>
      </c>
    </row>
    <row r="707" spans="1:28" x14ac:dyDescent="0.25">
      <c r="H707" t="s">
        <v>1589</v>
      </c>
    </row>
    <row r="708" spans="1:28" x14ac:dyDescent="0.25">
      <c r="A708">
        <v>351</v>
      </c>
      <c r="B708">
        <v>4796</v>
      </c>
      <c r="C708" t="s">
        <v>1590</v>
      </c>
      <c r="D708" t="s">
        <v>511</v>
      </c>
      <c r="E708" t="s">
        <v>905</v>
      </c>
      <c r="F708" t="s">
        <v>1591</v>
      </c>
      <c r="G708" t="str">
        <f>"00333628"</f>
        <v>00333628</v>
      </c>
      <c r="H708" t="s">
        <v>226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30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>
        <v>0</v>
      </c>
      <c r="Z708">
        <v>0</v>
      </c>
      <c r="AA708">
        <v>0</v>
      </c>
      <c r="AB708" t="s">
        <v>1592</v>
      </c>
    </row>
    <row r="709" spans="1:28" x14ac:dyDescent="0.25">
      <c r="H709" t="s">
        <v>1593</v>
      </c>
    </row>
    <row r="710" spans="1:28" x14ac:dyDescent="0.25">
      <c r="A710">
        <v>352</v>
      </c>
      <c r="B710">
        <v>793</v>
      </c>
      <c r="C710" t="s">
        <v>1594</v>
      </c>
      <c r="D710" t="s">
        <v>115</v>
      </c>
      <c r="E710" t="s">
        <v>103</v>
      </c>
      <c r="F710" t="s">
        <v>1595</v>
      </c>
      <c r="G710" t="str">
        <f>"201412000689"</f>
        <v>201412000689</v>
      </c>
      <c r="H710">
        <v>726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>
        <v>0</v>
      </c>
      <c r="Z710">
        <v>0</v>
      </c>
      <c r="AA710">
        <v>0</v>
      </c>
      <c r="AB710">
        <v>796</v>
      </c>
    </row>
    <row r="711" spans="1:28" x14ac:dyDescent="0.25">
      <c r="H711" t="s">
        <v>1596</v>
      </c>
    </row>
    <row r="712" spans="1:28" x14ac:dyDescent="0.25">
      <c r="A712">
        <v>353</v>
      </c>
      <c r="B712">
        <v>2532</v>
      </c>
      <c r="C712" t="s">
        <v>1597</v>
      </c>
      <c r="D712" t="s">
        <v>48</v>
      </c>
      <c r="E712" t="s">
        <v>103</v>
      </c>
      <c r="F712" t="s">
        <v>1598</v>
      </c>
      <c r="G712" t="str">
        <f>"200712001750"</f>
        <v>200712001750</v>
      </c>
      <c r="H712">
        <v>726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>
        <v>0</v>
      </c>
      <c r="Z712">
        <v>0</v>
      </c>
      <c r="AA712">
        <v>0</v>
      </c>
      <c r="AB712">
        <v>796</v>
      </c>
    </row>
    <row r="713" spans="1:28" x14ac:dyDescent="0.25">
      <c r="H713" t="s">
        <v>1599</v>
      </c>
    </row>
    <row r="714" spans="1:28" x14ac:dyDescent="0.25">
      <c r="A714">
        <v>354</v>
      </c>
      <c r="B714">
        <v>4052</v>
      </c>
      <c r="C714" t="s">
        <v>1600</v>
      </c>
      <c r="D714" t="s">
        <v>53</v>
      </c>
      <c r="E714" t="s">
        <v>471</v>
      </c>
      <c r="F714" t="s">
        <v>1601</v>
      </c>
      <c r="G714" t="str">
        <f>"00018944"</f>
        <v>00018944</v>
      </c>
      <c r="H714" t="s">
        <v>1417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50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0</v>
      </c>
      <c r="Z714">
        <v>0</v>
      </c>
      <c r="AA714">
        <v>0</v>
      </c>
      <c r="AB714" t="s">
        <v>1602</v>
      </c>
    </row>
    <row r="715" spans="1:28" x14ac:dyDescent="0.25">
      <c r="H715" t="s">
        <v>1603</v>
      </c>
    </row>
    <row r="716" spans="1:28" x14ac:dyDescent="0.25">
      <c r="A716">
        <v>355</v>
      </c>
      <c r="B716">
        <v>2198</v>
      </c>
      <c r="C716" t="s">
        <v>1604</v>
      </c>
      <c r="D716" t="s">
        <v>1605</v>
      </c>
      <c r="E716" t="s">
        <v>1303</v>
      </c>
      <c r="F716" t="s">
        <v>1606</v>
      </c>
      <c r="G716" t="str">
        <f>"00319676"</f>
        <v>00319676</v>
      </c>
      <c r="H716" t="s">
        <v>1423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>
        <v>0</v>
      </c>
      <c r="Z716">
        <v>0</v>
      </c>
      <c r="AA716">
        <v>0</v>
      </c>
      <c r="AB716" t="s">
        <v>1423</v>
      </c>
    </row>
    <row r="717" spans="1:28" x14ac:dyDescent="0.25">
      <c r="H717" t="s">
        <v>1607</v>
      </c>
    </row>
    <row r="718" spans="1:28" x14ac:dyDescent="0.25">
      <c r="A718">
        <v>356</v>
      </c>
      <c r="B718">
        <v>1924</v>
      </c>
      <c r="C718" t="s">
        <v>1608</v>
      </c>
      <c r="D718" t="s">
        <v>36</v>
      </c>
      <c r="E718" t="s">
        <v>52</v>
      </c>
      <c r="F718" t="s">
        <v>1609</v>
      </c>
      <c r="G718" t="str">
        <f>"201412001512"</f>
        <v>201412001512</v>
      </c>
      <c r="H718" t="s">
        <v>151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>
        <v>0</v>
      </c>
      <c r="Z718">
        <v>0</v>
      </c>
      <c r="AA718">
        <v>0</v>
      </c>
      <c r="AB718" t="s">
        <v>1610</v>
      </c>
    </row>
    <row r="719" spans="1:28" x14ac:dyDescent="0.25">
      <c r="H719" t="s">
        <v>1611</v>
      </c>
    </row>
    <row r="720" spans="1:28" x14ac:dyDescent="0.25">
      <c r="A720">
        <v>357</v>
      </c>
      <c r="B720">
        <v>1759</v>
      </c>
      <c r="C720" t="s">
        <v>1612</v>
      </c>
      <c r="D720" t="s">
        <v>143</v>
      </c>
      <c r="E720" t="s">
        <v>1613</v>
      </c>
      <c r="F720" t="s">
        <v>1614</v>
      </c>
      <c r="G720" t="str">
        <f>"00313335"</f>
        <v>00313335</v>
      </c>
      <c r="H720" t="s">
        <v>151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0</v>
      </c>
      <c r="Z720">
        <v>0</v>
      </c>
      <c r="AA720">
        <v>0</v>
      </c>
      <c r="AB720" t="s">
        <v>1610</v>
      </c>
    </row>
    <row r="721" spans="1:28" x14ac:dyDescent="0.25">
      <c r="H721" t="s">
        <v>406</v>
      </c>
    </row>
    <row r="722" spans="1:28" x14ac:dyDescent="0.25">
      <c r="A722">
        <v>358</v>
      </c>
      <c r="B722">
        <v>1854</v>
      </c>
      <c r="C722" t="s">
        <v>1615</v>
      </c>
      <c r="D722" t="s">
        <v>795</v>
      </c>
      <c r="E722" t="s">
        <v>52</v>
      </c>
      <c r="F722" t="s">
        <v>1616</v>
      </c>
      <c r="G722" t="str">
        <f>"201011000195"</f>
        <v>201011000195</v>
      </c>
      <c r="H722" t="s">
        <v>151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>
        <v>0</v>
      </c>
      <c r="Z722">
        <v>0</v>
      </c>
      <c r="AA722">
        <v>0</v>
      </c>
      <c r="AB722" t="s">
        <v>1610</v>
      </c>
    </row>
    <row r="723" spans="1:28" x14ac:dyDescent="0.25">
      <c r="H723" t="s">
        <v>1617</v>
      </c>
    </row>
    <row r="724" spans="1:28" x14ac:dyDescent="0.25">
      <c r="A724">
        <v>359</v>
      </c>
      <c r="B724">
        <v>3307</v>
      </c>
      <c r="C724" t="s">
        <v>1618</v>
      </c>
      <c r="D724" t="s">
        <v>194</v>
      </c>
      <c r="E724" t="s">
        <v>494</v>
      </c>
      <c r="F724" t="s">
        <v>1619</v>
      </c>
      <c r="G724" t="str">
        <f>"00110489"</f>
        <v>00110489</v>
      </c>
      <c r="H724" t="s">
        <v>215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0</v>
      </c>
      <c r="Z724">
        <v>0</v>
      </c>
      <c r="AA724">
        <v>0</v>
      </c>
      <c r="AB724" t="s">
        <v>1620</v>
      </c>
    </row>
    <row r="725" spans="1:28" x14ac:dyDescent="0.25">
      <c r="H725" t="s">
        <v>1155</v>
      </c>
    </row>
    <row r="726" spans="1:28" x14ac:dyDescent="0.25">
      <c r="A726">
        <v>360</v>
      </c>
      <c r="B726">
        <v>1788</v>
      </c>
      <c r="C726" t="s">
        <v>1621</v>
      </c>
      <c r="D726" t="s">
        <v>1034</v>
      </c>
      <c r="E726" t="s">
        <v>29</v>
      </c>
      <c r="F726" t="s">
        <v>1622</v>
      </c>
      <c r="G726" t="str">
        <f>"00184492"</f>
        <v>00184492</v>
      </c>
      <c r="H726" t="s">
        <v>247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>
        <v>0</v>
      </c>
      <c r="Z726">
        <v>0</v>
      </c>
      <c r="AA726">
        <v>0</v>
      </c>
      <c r="AB726" t="s">
        <v>1623</v>
      </c>
    </row>
    <row r="727" spans="1:28" x14ac:dyDescent="0.25">
      <c r="H727" t="s">
        <v>1624</v>
      </c>
    </row>
    <row r="728" spans="1:28" x14ac:dyDescent="0.25">
      <c r="A728">
        <v>361</v>
      </c>
      <c r="B728">
        <v>455</v>
      </c>
      <c r="C728" t="s">
        <v>1625</v>
      </c>
      <c r="D728" t="s">
        <v>661</v>
      </c>
      <c r="E728" t="s">
        <v>703</v>
      </c>
      <c r="F728" t="s">
        <v>1626</v>
      </c>
      <c r="G728" t="str">
        <f>"00266883"</f>
        <v>00266883</v>
      </c>
      <c r="H728" t="s">
        <v>247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70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0</v>
      </c>
      <c r="Y728">
        <v>0</v>
      </c>
      <c r="Z728">
        <v>0</v>
      </c>
      <c r="AA728">
        <v>0</v>
      </c>
      <c r="AB728" t="s">
        <v>1623</v>
      </c>
    </row>
    <row r="729" spans="1:28" x14ac:dyDescent="0.25">
      <c r="H729">
        <v>1231</v>
      </c>
    </row>
    <row r="730" spans="1:28" x14ac:dyDescent="0.25">
      <c r="A730">
        <v>362</v>
      </c>
      <c r="B730">
        <v>6189</v>
      </c>
      <c r="C730" t="s">
        <v>1627</v>
      </c>
      <c r="D730" t="s">
        <v>103</v>
      </c>
      <c r="E730" t="s">
        <v>726</v>
      </c>
      <c r="F730" t="s">
        <v>1628</v>
      </c>
      <c r="G730" t="str">
        <f>"00369518"</f>
        <v>00369518</v>
      </c>
      <c r="H730" t="s">
        <v>705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X730">
        <v>0</v>
      </c>
      <c r="Y730">
        <v>0</v>
      </c>
      <c r="Z730">
        <v>8</v>
      </c>
      <c r="AA730">
        <v>136</v>
      </c>
      <c r="AB730" t="s">
        <v>1623</v>
      </c>
    </row>
    <row r="731" spans="1:28" x14ac:dyDescent="0.25">
      <c r="H731" t="s">
        <v>1447</v>
      </c>
    </row>
    <row r="732" spans="1:28" x14ac:dyDescent="0.25">
      <c r="A732">
        <v>363</v>
      </c>
      <c r="B732">
        <v>6231</v>
      </c>
      <c r="C732" t="s">
        <v>1629</v>
      </c>
      <c r="D732" t="s">
        <v>67</v>
      </c>
      <c r="E732" t="s">
        <v>52</v>
      </c>
      <c r="F732" t="s">
        <v>1630</v>
      </c>
      <c r="G732" t="str">
        <f>"00369085"</f>
        <v>00369085</v>
      </c>
      <c r="H732" t="s">
        <v>1631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X732">
        <v>0</v>
      </c>
      <c r="Y732">
        <v>0</v>
      </c>
      <c r="Z732">
        <v>0</v>
      </c>
      <c r="AA732">
        <v>0</v>
      </c>
      <c r="AB732" t="s">
        <v>1632</v>
      </c>
    </row>
    <row r="733" spans="1:28" x14ac:dyDescent="0.25">
      <c r="H733" t="s">
        <v>1633</v>
      </c>
    </row>
    <row r="734" spans="1:28" x14ac:dyDescent="0.25">
      <c r="A734">
        <v>364</v>
      </c>
      <c r="B734">
        <v>5779</v>
      </c>
      <c r="C734" t="s">
        <v>1634</v>
      </c>
      <c r="D734" t="s">
        <v>795</v>
      </c>
      <c r="E734" t="s">
        <v>15</v>
      </c>
      <c r="F734" t="s">
        <v>1635</v>
      </c>
      <c r="G734" t="str">
        <f>"00192318"</f>
        <v>00192318</v>
      </c>
      <c r="H734" t="s">
        <v>590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0</v>
      </c>
      <c r="Y734">
        <v>0</v>
      </c>
      <c r="Z734">
        <v>0</v>
      </c>
      <c r="AA734">
        <v>0</v>
      </c>
      <c r="AB734" t="s">
        <v>1636</v>
      </c>
    </row>
    <row r="735" spans="1:28" x14ac:dyDescent="0.25">
      <c r="H735" t="s">
        <v>1637</v>
      </c>
    </row>
    <row r="736" spans="1:28" x14ac:dyDescent="0.25">
      <c r="A736">
        <v>365</v>
      </c>
      <c r="B736">
        <v>364</v>
      </c>
      <c r="C736" t="s">
        <v>1638</v>
      </c>
      <c r="D736" t="s">
        <v>255</v>
      </c>
      <c r="E736" t="s">
        <v>22</v>
      </c>
      <c r="F736" t="s">
        <v>1639</v>
      </c>
      <c r="G736" t="str">
        <f>"00216354"</f>
        <v>00216354</v>
      </c>
      <c r="H736" t="s">
        <v>1640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2</v>
      </c>
      <c r="Y736">
        <v>0</v>
      </c>
      <c r="Z736">
        <v>0</v>
      </c>
      <c r="AA736">
        <v>0</v>
      </c>
      <c r="AB736" t="s">
        <v>1641</v>
      </c>
    </row>
    <row r="737" spans="1:28" x14ac:dyDescent="0.25">
      <c r="H737" t="s">
        <v>1642</v>
      </c>
    </row>
    <row r="738" spans="1:28" x14ac:dyDescent="0.25">
      <c r="A738">
        <v>366</v>
      </c>
      <c r="B738">
        <v>460</v>
      </c>
      <c r="C738" t="s">
        <v>1643</v>
      </c>
      <c r="D738" t="s">
        <v>1430</v>
      </c>
      <c r="E738" t="s">
        <v>213</v>
      </c>
      <c r="F738" t="s">
        <v>1644</v>
      </c>
      <c r="G738" t="str">
        <f>"201511034203"</f>
        <v>201511034203</v>
      </c>
      <c r="H738">
        <v>759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>
        <v>0</v>
      </c>
      <c r="Z738">
        <v>0</v>
      </c>
      <c r="AA738">
        <v>0</v>
      </c>
      <c r="AB738">
        <v>789</v>
      </c>
    </row>
    <row r="739" spans="1:28" x14ac:dyDescent="0.25">
      <c r="H739" t="s">
        <v>1645</v>
      </c>
    </row>
    <row r="740" spans="1:28" x14ac:dyDescent="0.25">
      <c r="A740">
        <v>367</v>
      </c>
      <c r="B740">
        <v>780</v>
      </c>
      <c r="C740" t="s">
        <v>1646</v>
      </c>
      <c r="D740" t="s">
        <v>511</v>
      </c>
      <c r="E740" t="s">
        <v>36</v>
      </c>
      <c r="F740" t="s">
        <v>1647</v>
      </c>
      <c r="G740" t="str">
        <f>"00292709"</f>
        <v>00292709</v>
      </c>
      <c r="H740" t="s">
        <v>169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0</v>
      </c>
      <c r="Y740">
        <v>0</v>
      </c>
      <c r="Z740">
        <v>0</v>
      </c>
      <c r="AA740">
        <v>0</v>
      </c>
      <c r="AB740" t="s">
        <v>1648</v>
      </c>
    </row>
    <row r="741" spans="1:28" x14ac:dyDescent="0.25">
      <c r="H741" t="s">
        <v>480</v>
      </c>
    </row>
    <row r="742" spans="1:28" x14ac:dyDescent="0.25">
      <c r="A742">
        <v>368</v>
      </c>
      <c r="B742">
        <v>5199</v>
      </c>
      <c r="C742" t="s">
        <v>1649</v>
      </c>
      <c r="D742" t="s">
        <v>535</v>
      </c>
      <c r="E742" t="s">
        <v>103</v>
      </c>
      <c r="F742" t="s">
        <v>1650</v>
      </c>
      <c r="G742" t="str">
        <f>"201406011256"</f>
        <v>201406011256</v>
      </c>
      <c r="H742" t="s">
        <v>1458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X742">
        <v>0</v>
      </c>
      <c r="Y742">
        <v>0</v>
      </c>
      <c r="Z742">
        <v>0</v>
      </c>
      <c r="AA742">
        <v>0</v>
      </c>
      <c r="AB742" t="s">
        <v>1458</v>
      </c>
    </row>
    <row r="743" spans="1:28" x14ac:dyDescent="0.25">
      <c r="H743" t="s">
        <v>1651</v>
      </c>
    </row>
    <row r="744" spans="1:28" x14ac:dyDescent="0.25">
      <c r="A744">
        <v>369</v>
      </c>
      <c r="B744">
        <v>3422</v>
      </c>
      <c r="C744" t="s">
        <v>1652</v>
      </c>
      <c r="D744" t="s">
        <v>176</v>
      </c>
      <c r="E744" t="s">
        <v>1653</v>
      </c>
      <c r="F744" t="s">
        <v>1654</v>
      </c>
      <c r="G744" t="str">
        <f>"00368732"</f>
        <v>00368732</v>
      </c>
      <c r="H744" t="s">
        <v>1655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X744">
        <v>0</v>
      </c>
      <c r="Y744">
        <v>0</v>
      </c>
      <c r="Z744">
        <v>0</v>
      </c>
      <c r="AA744">
        <v>0</v>
      </c>
      <c r="AB744" t="s">
        <v>1656</v>
      </c>
    </row>
    <row r="745" spans="1:28" x14ac:dyDescent="0.25">
      <c r="H745" t="s">
        <v>1657</v>
      </c>
    </row>
    <row r="746" spans="1:28" x14ac:dyDescent="0.25">
      <c r="A746">
        <v>370</v>
      </c>
      <c r="B746">
        <v>5661</v>
      </c>
      <c r="C746" t="s">
        <v>1658</v>
      </c>
      <c r="D746" t="s">
        <v>1105</v>
      </c>
      <c r="E746" t="s">
        <v>1659</v>
      </c>
      <c r="F746" t="s">
        <v>1660</v>
      </c>
      <c r="G746" t="str">
        <f>"00008142"</f>
        <v>00008142</v>
      </c>
      <c r="H746" t="s">
        <v>757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X746">
        <v>0</v>
      </c>
      <c r="Y746">
        <v>0</v>
      </c>
      <c r="Z746">
        <v>3</v>
      </c>
      <c r="AA746">
        <v>51</v>
      </c>
      <c r="AB746" t="s">
        <v>1661</v>
      </c>
    </row>
    <row r="747" spans="1:28" x14ac:dyDescent="0.25">
      <c r="H747" t="s">
        <v>681</v>
      </c>
    </row>
    <row r="748" spans="1:28" x14ac:dyDescent="0.25">
      <c r="A748">
        <v>371</v>
      </c>
      <c r="B748">
        <v>4091</v>
      </c>
      <c r="C748" t="s">
        <v>1662</v>
      </c>
      <c r="D748" t="s">
        <v>380</v>
      </c>
      <c r="E748" t="s">
        <v>36</v>
      </c>
      <c r="F748" t="s">
        <v>1663</v>
      </c>
      <c r="G748" t="str">
        <f>"00309539"</f>
        <v>00309539</v>
      </c>
      <c r="H748" t="s">
        <v>1664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X748">
        <v>0</v>
      </c>
      <c r="Y748">
        <v>0</v>
      </c>
      <c r="Z748">
        <v>0</v>
      </c>
      <c r="AA748">
        <v>0</v>
      </c>
      <c r="AB748" t="s">
        <v>1665</v>
      </c>
    </row>
    <row r="749" spans="1:28" x14ac:dyDescent="0.25">
      <c r="H749">
        <v>1231</v>
      </c>
    </row>
    <row r="750" spans="1:28" x14ac:dyDescent="0.25">
      <c r="A750">
        <v>372</v>
      </c>
      <c r="B750">
        <v>2585</v>
      </c>
      <c r="C750" t="s">
        <v>1666</v>
      </c>
      <c r="D750" t="s">
        <v>1667</v>
      </c>
      <c r="E750" t="s">
        <v>137</v>
      </c>
      <c r="F750" t="s">
        <v>1668</v>
      </c>
      <c r="G750" t="str">
        <f>"00254300"</f>
        <v>00254300</v>
      </c>
      <c r="H750" t="s">
        <v>843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0</v>
      </c>
      <c r="P750">
        <v>0</v>
      </c>
      <c r="Q750">
        <v>50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>
        <v>0</v>
      </c>
      <c r="Z750">
        <v>0</v>
      </c>
      <c r="AA750">
        <v>0</v>
      </c>
      <c r="AB750" t="s">
        <v>1669</v>
      </c>
    </row>
    <row r="751" spans="1:28" x14ac:dyDescent="0.25">
      <c r="H751" t="s">
        <v>816</v>
      </c>
    </row>
    <row r="752" spans="1:28" x14ac:dyDescent="0.25">
      <c r="A752">
        <v>373</v>
      </c>
      <c r="B752">
        <v>3172</v>
      </c>
      <c r="C752" t="s">
        <v>1670</v>
      </c>
      <c r="D752" t="s">
        <v>143</v>
      </c>
      <c r="E752" t="s">
        <v>52</v>
      </c>
      <c r="F752" t="s">
        <v>1671</v>
      </c>
      <c r="G752" t="str">
        <f>"00338192"</f>
        <v>00338192</v>
      </c>
      <c r="H752">
        <v>726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30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>
        <v>0</v>
      </c>
      <c r="Z752">
        <v>0</v>
      </c>
      <c r="AA752">
        <v>0</v>
      </c>
      <c r="AB752">
        <v>786</v>
      </c>
    </row>
    <row r="753" spans="1:28" x14ac:dyDescent="0.25">
      <c r="H753">
        <v>1231</v>
      </c>
    </row>
    <row r="754" spans="1:28" x14ac:dyDescent="0.25">
      <c r="A754">
        <v>374</v>
      </c>
      <c r="B754">
        <v>2463</v>
      </c>
      <c r="C754" t="s">
        <v>1672</v>
      </c>
      <c r="D754" t="s">
        <v>998</v>
      </c>
      <c r="E754" t="s">
        <v>176</v>
      </c>
      <c r="F754" t="s">
        <v>1673</v>
      </c>
      <c r="G754" t="str">
        <f>"00322368"</f>
        <v>00322368</v>
      </c>
      <c r="H754" t="s">
        <v>601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>
        <v>0</v>
      </c>
      <c r="Z754">
        <v>0</v>
      </c>
      <c r="AA754">
        <v>0</v>
      </c>
      <c r="AB754" t="s">
        <v>601</v>
      </c>
    </row>
    <row r="755" spans="1:28" x14ac:dyDescent="0.25">
      <c r="H755" t="s">
        <v>1674</v>
      </c>
    </row>
    <row r="756" spans="1:28" x14ac:dyDescent="0.25">
      <c r="A756">
        <v>375</v>
      </c>
      <c r="B756">
        <v>4033</v>
      </c>
      <c r="C756" t="s">
        <v>1675</v>
      </c>
      <c r="D756" t="s">
        <v>53</v>
      </c>
      <c r="E756" t="s">
        <v>29</v>
      </c>
      <c r="F756" t="s">
        <v>1676</v>
      </c>
      <c r="G756" t="str">
        <f>"00348709"</f>
        <v>00348709</v>
      </c>
      <c r="H756" t="s">
        <v>601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0</v>
      </c>
      <c r="Y756">
        <v>0</v>
      </c>
      <c r="Z756">
        <v>0</v>
      </c>
      <c r="AA756">
        <v>0</v>
      </c>
      <c r="AB756" t="s">
        <v>601</v>
      </c>
    </row>
    <row r="757" spans="1:28" x14ac:dyDescent="0.25">
      <c r="H757" t="s">
        <v>1677</v>
      </c>
    </row>
    <row r="758" spans="1:28" x14ac:dyDescent="0.25">
      <c r="A758">
        <v>376</v>
      </c>
      <c r="B758">
        <v>404</v>
      </c>
      <c r="C758" t="s">
        <v>1678</v>
      </c>
      <c r="D758" t="s">
        <v>1679</v>
      </c>
      <c r="E758" t="s">
        <v>1680</v>
      </c>
      <c r="F758" t="s">
        <v>1681</v>
      </c>
      <c r="G758" t="str">
        <f>"00196597"</f>
        <v>00196597</v>
      </c>
      <c r="H758">
        <v>715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0</v>
      </c>
      <c r="Y758">
        <v>0</v>
      </c>
      <c r="Z758">
        <v>0</v>
      </c>
      <c r="AA758">
        <v>0</v>
      </c>
      <c r="AB758">
        <v>785</v>
      </c>
    </row>
    <row r="759" spans="1:28" x14ac:dyDescent="0.25">
      <c r="H759" t="s">
        <v>1682</v>
      </c>
    </row>
    <row r="760" spans="1:28" x14ac:dyDescent="0.25">
      <c r="A760">
        <v>377</v>
      </c>
      <c r="B760">
        <v>2987</v>
      </c>
      <c r="C760" t="s">
        <v>1297</v>
      </c>
      <c r="D760" t="s">
        <v>22</v>
      </c>
      <c r="E760" t="s">
        <v>167</v>
      </c>
      <c r="F760" t="s">
        <v>1683</v>
      </c>
      <c r="G760" t="str">
        <f>"00172187"</f>
        <v>00172187</v>
      </c>
      <c r="H760" t="s">
        <v>313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0</v>
      </c>
      <c r="Y760">
        <v>0</v>
      </c>
      <c r="Z760">
        <v>0</v>
      </c>
      <c r="AA760">
        <v>0</v>
      </c>
      <c r="AB760" t="s">
        <v>1684</v>
      </c>
    </row>
    <row r="761" spans="1:28" x14ac:dyDescent="0.25">
      <c r="H761" t="s">
        <v>1685</v>
      </c>
    </row>
    <row r="762" spans="1:28" x14ac:dyDescent="0.25">
      <c r="A762">
        <v>378</v>
      </c>
      <c r="B762">
        <v>2951</v>
      </c>
      <c r="C762" t="s">
        <v>1686</v>
      </c>
      <c r="D762" t="s">
        <v>22</v>
      </c>
      <c r="E762" t="s">
        <v>67</v>
      </c>
      <c r="F762" t="s">
        <v>1687</v>
      </c>
      <c r="G762" t="str">
        <f>"00263573"</f>
        <v>00263573</v>
      </c>
      <c r="H762" t="s">
        <v>296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>
        <v>0</v>
      </c>
      <c r="Z762">
        <v>0</v>
      </c>
      <c r="AA762">
        <v>0</v>
      </c>
      <c r="AB762" t="s">
        <v>296</v>
      </c>
    </row>
    <row r="763" spans="1:28" x14ac:dyDescent="0.25">
      <c r="H763" t="s">
        <v>1688</v>
      </c>
    </row>
    <row r="764" spans="1:28" x14ac:dyDescent="0.25">
      <c r="A764">
        <v>379</v>
      </c>
      <c r="B764">
        <v>5163</v>
      </c>
      <c r="C764" t="s">
        <v>1689</v>
      </c>
      <c r="D764" t="s">
        <v>288</v>
      </c>
      <c r="E764" t="s">
        <v>103</v>
      </c>
      <c r="F764" t="s">
        <v>1690</v>
      </c>
      <c r="G764" t="str">
        <f>"00239984"</f>
        <v>00239984</v>
      </c>
      <c r="H764" t="s">
        <v>1228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30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X764">
        <v>0</v>
      </c>
      <c r="Y764">
        <v>0</v>
      </c>
      <c r="Z764">
        <v>0</v>
      </c>
      <c r="AA764">
        <v>0</v>
      </c>
      <c r="AB764" t="s">
        <v>1691</v>
      </c>
    </row>
    <row r="765" spans="1:28" x14ac:dyDescent="0.25">
      <c r="H765" t="s">
        <v>1692</v>
      </c>
    </row>
    <row r="766" spans="1:28" x14ac:dyDescent="0.25">
      <c r="A766">
        <v>380</v>
      </c>
      <c r="B766">
        <v>5376</v>
      </c>
      <c r="C766" t="s">
        <v>1693</v>
      </c>
      <c r="D766" t="s">
        <v>1694</v>
      </c>
      <c r="E766" t="s">
        <v>103</v>
      </c>
      <c r="F766" t="s">
        <v>1695</v>
      </c>
      <c r="G766" t="str">
        <f>"00189647"</f>
        <v>00189647</v>
      </c>
      <c r="H766" t="s">
        <v>236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50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>
        <v>0</v>
      </c>
      <c r="Z766">
        <v>0</v>
      </c>
      <c r="AA766">
        <v>0</v>
      </c>
      <c r="AB766" t="s">
        <v>1696</v>
      </c>
    </row>
    <row r="767" spans="1:28" x14ac:dyDescent="0.25">
      <c r="H767" t="s">
        <v>1697</v>
      </c>
    </row>
    <row r="768" spans="1:28" x14ac:dyDescent="0.25">
      <c r="A768">
        <v>381</v>
      </c>
      <c r="B768">
        <v>1938</v>
      </c>
      <c r="C768" t="s">
        <v>1698</v>
      </c>
      <c r="D768" t="s">
        <v>380</v>
      </c>
      <c r="E768" t="s">
        <v>53</v>
      </c>
      <c r="F768" t="s">
        <v>1699</v>
      </c>
      <c r="G768" t="str">
        <f>"201412005934"</f>
        <v>201412005934</v>
      </c>
      <c r="H768" t="s">
        <v>900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1</v>
      </c>
      <c r="Y768">
        <v>0</v>
      </c>
      <c r="Z768">
        <v>0</v>
      </c>
      <c r="AA768">
        <v>0</v>
      </c>
      <c r="AB768" t="s">
        <v>1700</v>
      </c>
    </row>
    <row r="769" spans="1:28" x14ac:dyDescent="0.25">
      <c r="H769" t="s">
        <v>1701</v>
      </c>
    </row>
    <row r="770" spans="1:28" x14ac:dyDescent="0.25">
      <c r="A770">
        <v>382</v>
      </c>
      <c r="B770">
        <v>260</v>
      </c>
      <c r="C770" t="s">
        <v>1702</v>
      </c>
      <c r="D770" t="s">
        <v>1703</v>
      </c>
      <c r="E770" t="s">
        <v>265</v>
      </c>
      <c r="F770" t="s">
        <v>1704</v>
      </c>
      <c r="G770" t="str">
        <f>"00017347"</f>
        <v>00017347</v>
      </c>
      <c r="H770" t="s">
        <v>900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>
        <v>0</v>
      </c>
      <c r="Z770">
        <v>0</v>
      </c>
      <c r="AA770">
        <v>0</v>
      </c>
      <c r="AB770" t="s">
        <v>1700</v>
      </c>
    </row>
    <row r="771" spans="1:28" x14ac:dyDescent="0.25">
      <c r="H771" t="s">
        <v>1705</v>
      </c>
    </row>
    <row r="772" spans="1:28" x14ac:dyDescent="0.25">
      <c r="A772">
        <v>383</v>
      </c>
      <c r="B772">
        <v>3183</v>
      </c>
      <c r="C772" t="s">
        <v>1706</v>
      </c>
      <c r="D772" t="s">
        <v>1707</v>
      </c>
      <c r="E772" t="s">
        <v>52</v>
      </c>
      <c r="F772" t="s">
        <v>1708</v>
      </c>
      <c r="G772" t="str">
        <f>"00023005"</f>
        <v>00023005</v>
      </c>
      <c r="H772" t="s">
        <v>1478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50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2</v>
      </c>
      <c r="Y772">
        <v>0</v>
      </c>
      <c r="Z772">
        <v>0</v>
      </c>
      <c r="AA772">
        <v>0</v>
      </c>
      <c r="AB772" t="s">
        <v>1709</v>
      </c>
    </row>
    <row r="773" spans="1:28" x14ac:dyDescent="0.25">
      <c r="H773" t="s">
        <v>1710</v>
      </c>
    </row>
    <row r="774" spans="1:28" x14ac:dyDescent="0.25">
      <c r="A774">
        <v>384</v>
      </c>
      <c r="B774">
        <v>151</v>
      </c>
      <c r="C774" t="s">
        <v>1711</v>
      </c>
      <c r="D774" t="s">
        <v>1712</v>
      </c>
      <c r="E774" t="s">
        <v>352</v>
      </c>
      <c r="F774" t="s">
        <v>1713</v>
      </c>
      <c r="G774" t="str">
        <f>"00249430"</f>
        <v>00249430</v>
      </c>
      <c r="H774" t="s">
        <v>1263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0</v>
      </c>
      <c r="Y774">
        <v>0</v>
      </c>
      <c r="Z774">
        <v>0</v>
      </c>
      <c r="AA774">
        <v>0</v>
      </c>
      <c r="AB774" t="s">
        <v>1714</v>
      </c>
    </row>
    <row r="775" spans="1:28" x14ac:dyDescent="0.25">
      <c r="H775" t="s">
        <v>1715</v>
      </c>
    </row>
    <row r="776" spans="1:28" x14ac:dyDescent="0.25">
      <c r="A776">
        <v>385</v>
      </c>
      <c r="B776">
        <v>1429</v>
      </c>
      <c r="C776" t="s">
        <v>1716</v>
      </c>
      <c r="D776" t="s">
        <v>52</v>
      </c>
      <c r="E776" t="s">
        <v>29</v>
      </c>
      <c r="F776" t="s">
        <v>1717</v>
      </c>
      <c r="G776" t="str">
        <f>"201601000490"</f>
        <v>201601000490</v>
      </c>
      <c r="H776" t="s">
        <v>1317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>
        <v>0</v>
      </c>
      <c r="Z776">
        <v>0</v>
      </c>
      <c r="AA776">
        <v>0</v>
      </c>
      <c r="AB776" t="s">
        <v>1718</v>
      </c>
    </row>
    <row r="777" spans="1:28" x14ac:dyDescent="0.25">
      <c r="H777" t="s">
        <v>1719</v>
      </c>
    </row>
    <row r="778" spans="1:28" x14ac:dyDescent="0.25">
      <c r="A778">
        <v>386</v>
      </c>
      <c r="B778">
        <v>1553</v>
      </c>
      <c r="C778" t="s">
        <v>1720</v>
      </c>
      <c r="D778" t="s">
        <v>47</v>
      </c>
      <c r="E778" t="s">
        <v>1721</v>
      </c>
      <c r="F778" t="s">
        <v>1722</v>
      </c>
      <c r="G778" t="str">
        <f>"00272079"</f>
        <v>00272079</v>
      </c>
      <c r="H778" t="s">
        <v>181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30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>
        <v>0</v>
      </c>
      <c r="Z778">
        <v>0</v>
      </c>
      <c r="AA778">
        <v>0</v>
      </c>
      <c r="AB778" t="s">
        <v>1723</v>
      </c>
    </row>
    <row r="779" spans="1:28" x14ac:dyDescent="0.25">
      <c r="H779">
        <v>1231</v>
      </c>
    </row>
    <row r="780" spans="1:28" x14ac:dyDescent="0.25">
      <c r="A780">
        <v>387</v>
      </c>
      <c r="B780">
        <v>5821</v>
      </c>
      <c r="C780" t="s">
        <v>1724</v>
      </c>
      <c r="D780" t="s">
        <v>1725</v>
      </c>
      <c r="E780" t="s">
        <v>36</v>
      </c>
      <c r="F780" t="s">
        <v>1726</v>
      </c>
      <c r="G780" t="str">
        <f>"00013877"</f>
        <v>00013877</v>
      </c>
      <c r="H780" t="s">
        <v>1727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X780">
        <v>1</v>
      </c>
      <c r="Y780">
        <v>0</v>
      </c>
      <c r="Z780">
        <v>0</v>
      </c>
      <c r="AA780">
        <v>0</v>
      </c>
      <c r="AB780" t="s">
        <v>1728</v>
      </c>
    </row>
    <row r="781" spans="1:28" x14ac:dyDescent="0.25">
      <c r="H781" t="s">
        <v>1729</v>
      </c>
    </row>
    <row r="782" spans="1:28" x14ac:dyDescent="0.25">
      <c r="A782">
        <v>388</v>
      </c>
      <c r="B782">
        <v>4704</v>
      </c>
      <c r="C782" t="s">
        <v>1730</v>
      </c>
      <c r="D782" t="s">
        <v>36</v>
      </c>
      <c r="E782" t="s">
        <v>52</v>
      </c>
      <c r="F782" t="s">
        <v>1731</v>
      </c>
      <c r="G782" t="str">
        <f>"00347632"</f>
        <v>00347632</v>
      </c>
      <c r="H782" t="s">
        <v>1732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0</v>
      </c>
      <c r="Y782">
        <v>0</v>
      </c>
      <c r="Z782">
        <v>0</v>
      </c>
      <c r="AA782">
        <v>0</v>
      </c>
      <c r="AB782" t="s">
        <v>1732</v>
      </c>
    </row>
    <row r="783" spans="1:28" x14ac:dyDescent="0.25">
      <c r="H783" t="s">
        <v>1733</v>
      </c>
    </row>
    <row r="784" spans="1:28" x14ac:dyDescent="0.25">
      <c r="A784">
        <v>389</v>
      </c>
      <c r="B784">
        <v>4191</v>
      </c>
      <c r="C784" t="s">
        <v>1734</v>
      </c>
      <c r="D784" t="s">
        <v>1735</v>
      </c>
      <c r="E784" t="s">
        <v>36</v>
      </c>
      <c r="F784" t="s">
        <v>1736</v>
      </c>
      <c r="G784" t="str">
        <f>"00220345"</f>
        <v>00220345</v>
      </c>
      <c r="H784" t="s">
        <v>868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1</v>
      </c>
      <c r="Y784">
        <v>0</v>
      </c>
      <c r="Z784">
        <v>0</v>
      </c>
      <c r="AA784">
        <v>0</v>
      </c>
      <c r="AB784" t="s">
        <v>1737</v>
      </c>
    </row>
    <row r="785" spans="1:28" x14ac:dyDescent="0.25">
      <c r="H785" t="s">
        <v>1738</v>
      </c>
    </row>
    <row r="786" spans="1:28" x14ac:dyDescent="0.25">
      <c r="A786">
        <v>390</v>
      </c>
      <c r="B786">
        <v>4606</v>
      </c>
      <c r="C786" t="s">
        <v>1739</v>
      </c>
      <c r="D786" t="s">
        <v>67</v>
      </c>
      <c r="E786" t="s">
        <v>352</v>
      </c>
      <c r="F786" t="s">
        <v>1740</v>
      </c>
      <c r="G786" t="str">
        <f>"00362306"</f>
        <v>00362306</v>
      </c>
      <c r="H786" t="s">
        <v>467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50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>
        <v>0</v>
      </c>
      <c r="Z786">
        <v>0</v>
      </c>
      <c r="AA786">
        <v>0</v>
      </c>
      <c r="AB786" t="s">
        <v>1741</v>
      </c>
    </row>
    <row r="787" spans="1:28" x14ac:dyDescent="0.25">
      <c r="H787" t="s">
        <v>1742</v>
      </c>
    </row>
    <row r="788" spans="1:28" x14ac:dyDescent="0.25">
      <c r="A788">
        <v>391</v>
      </c>
      <c r="B788">
        <v>3656</v>
      </c>
      <c r="C788" t="s">
        <v>1743</v>
      </c>
      <c r="D788" t="s">
        <v>611</v>
      </c>
      <c r="E788" t="s">
        <v>166</v>
      </c>
      <c r="F788" t="s">
        <v>1744</v>
      </c>
      <c r="G788" t="str">
        <f>"00356953"</f>
        <v>00356953</v>
      </c>
      <c r="H788" t="s">
        <v>575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X788">
        <v>0</v>
      </c>
      <c r="Y788">
        <v>0</v>
      </c>
      <c r="Z788">
        <v>0</v>
      </c>
      <c r="AA788">
        <v>0</v>
      </c>
      <c r="AB788" t="s">
        <v>575</v>
      </c>
    </row>
    <row r="789" spans="1:28" x14ac:dyDescent="0.25">
      <c r="H789" t="s">
        <v>1745</v>
      </c>
    </row>
    <row r="790" spans="1:28" x14ac:dyDescent="0.25">
      <c r="A790">
        <v>392</v>
      </c>
      <c r="B790">
        <v>2517</v>
      </c>
      <c r="C790" t="s">
        <v>1746</v>
      </c>
      <c r="D790" t="s">
        <v>1747</v>
      </c>
      <c r="E790" t="s">
        <v>630</v>
      </c>
      <c r="F790" t="s">
        <v>1748</v>
      </c>
      <c r="G790" t="str">
        <f>"00008656"</f>
        <v>00008656</v>
      </c>
      <c r="H790" t="s">
        <v>1749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0</v>
      </c>
      <c r="Y790">
        <v>0</v>
      </c>
      <c r="Z790">
        <v>0</v>
      </c>
      <c r="AA790">
        <v>0</v>
      </c>
      <c r="AB790" t="s">
        <v>1750</v>
      </c>
    </row>
    <row r="791" spans="1:28" x14ac:dyDescent="0.25">
      <c r="H791" t="s">
        <v>1751</v>
      </c>
    </row>
    <row r="792" spans="1:28" x14ac:dyDescent="0.25">
      <c r="A792">
        <v>393</v>
      </c>
      <c r="B792">
        <v>1437</v>
      </c>
      <c r="C792" t="s">
        <v>1752</v>
      </c>
      <c r="D792" t="s">
        <v>166</v>
      </c>
      <c r="E792" t="s">
        <v>204</v>
      </c>
      <c r="F792" t="s">
        <v>1753</v>
      </c>
      <c r="G792" t="str">
        <f>"201510001511"</f>
        <v>201510001511</v>
      </c>
      <c r="H792">
        <v>748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0</v>
      </c>
      <c r="Y792">
        <v>0</v>
      </c>
      <c r="Z792">
        <v>0</v>
      </c>
      <c r="AA792">
        <v>0</v>
      </c>
      <c r="AB792">
        <v>778</v>
      </c>
    </row>
    <row r="793" spans="1:28" x14ac:dyDescent="0.25">
      <c r="H793" t="s">
        <v>1754</v>
      </c>
    </row>
    <row r="794" spans="1:28" x14ac:dyDescent="0.25">
      <c r="A794">
        <v>394</v>
      </c>
      <c r="B794">
        <v>2164</v>
      </c>
      <c r="C794" t="s">
        <v>1755</v>
      </c>
      <c r="D794" t="s">
        <v>143</v>
      </c>
      <c r="E794" t="s">
        <v>1756</v>
      </c>
      <c r="F794" t="s">
        <v>1757</v>
      </c>
      <c r="G794" t="str">
        <f>"00321281"</f>
        <v>00321281</v>
      </c>
      <c r="H794" t="s">
        <v>128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X794">
        <v>0</v>
      </c>
      <c r="Y794">
        <v>0</v>
      </c>
      <c r="Z794">
        <v>0</v>
      </c>
      <c r="AA794">
        <v>0</v>
      </c>
      <c r="AB794" t="s">
        <v>128</v>
      </c>
    </row>
    <row r="795" spans="1:28" x14ac:dyDescent="0.25">
      <c r="H795" t="s">
        <v>1758</v>
      </c>
    </row>
    <row r="796" spans="1:28" x14ac:dyDescent="0.25">
      <c r="A796">
        <v>395</v>
      </c>
      <c r="B796">
        <v>5690</v>
      </c>
      <c r="C796" t="s">
        <v>1759</v>
      </c>
      <c r="D796" t="s">
        <v>1760</v>
      </c>
      <c r="E796" t="s">
        <v>255</v>
      </c>
      <c r="F796" t="s">
        <v>1761</v>
      </c>
      <c r="G796" t="str">
        <f>"00342658"</f>
        <v>00342658</v>
      </c>
      <c r="H796" t="s">
        <v>884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>
        <v>0</v>
      </c>
      <c r="Z796">
        <v>0</v>
      </c>
      <c r="AA796">
        <v>0</v>
      </c>
      <c r="AB796" t="s">
        <v>1762</v>
      </c>
    </row>
    <row r="797" spans="1:28" x14ac:dyDescent="0.25">
      <c r="H797" t="s">
        <v>1763</v>
      </c>
    </row>
    <row r="798" spans="1:28" x14ac:dyDescent="0.25">
      <c r="A798">
        <v>396</v>
      </c>
      <c r="B798">
        <v>158</v>
      </c>
      <c r="C798" t="s">
        <v>1764</v>
      </c>
      <c r="D798" t="s">
        <v>254</v>
      </c>
      <c r="E798" t="s">
        <v>103</v>
      </c>
      <c r="F798" t="s">
        <v>1765</v>
      </c>
      <c r="G798" t="str">
        <f>"00292629"</f>
        <v>00292629</v>
      </c>
      <c r="H798" t="s">
        <v>632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X798">
        <v>0</v>
      </c>
      <c r="Y798">
        <v>0</v>
      </c>
      <c r="Z798">
        <v>0</v>
      </c>
      <c r="AA798">
        <v>0</v>
      </c>
      <c r="AB798" t="s">
        <v>1766</v>
      </c>
    </row>
    <row r="799" spans="1:28" x14ac:dyDescent="0.25">
      <c r="H799" t="s">
        <v>1767</v>
      </c>
    </row>
    <row r="800" spans="1:28" x14ac:dyDescent="0.25">
      <c r="A800">
        <v>397</v>
      </c>
      <c r="B800">
        <v>3359</v>
      </c>
      <c r="C800" t="s">
        <v>1320</v>
      </c>
      <c r="D800" t="s">
        <v>21</v>
      </c>
      <c r="E800" t="s">
        <v>67</v>
      </c>
      <c r="F800" t="s">
        <v>1768</v>
      </c>
      <c r="G800" t="str">
        <f>"00362715"</f>
        <v>00362715</v>
      </c>
      <c r="H800" t="s">
        <v>632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X800">
        <v>0</v>
      </c>
      <c r="Y800">
        <v>0</v>
      </c>
      <c r="Z800">
        <v>0</v>
      </c>
      <c r="AA800">
        <v>0</v>
      </c>
      <c r="AB800" t="s">
        <v>1766</v>
      </c>
    </row>
    <row r="801" spans="1:28" x14ac:dyDescent="0.25">
      <c r="H801" t="s">
        <v>1769</v>
      </c>
    </row>
    <row r="802" spans="1:28" x14ac:dyDescent="0.25">
      <c r="A802">
        <v>398</v>
      </c>
      <c r="B802">
        <v>5902</v>
      </c>
      <c r="C802" t="s">
        <v>1770</v>
      </c>
      <c r="D802" t="s">
        <v>1771</v>
      </c>
      <c r="E802" t="s">
        <v>1105</v>
      </c>
      <c r="F802" t="s">
        <v>1772</v>
      </c>
      <c r="G802" t="str">
        <f>"00325775"</f>
        <v>00325775</v>
      </c>
      <c r="H802" t="s">
        <v>1417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X802">
        <v>0</v>
      </c>
      <c r="Y802">
        <v>0</v>
      </c>
      <c r="Z802">
        <v>0</v>
      </c>
      <c r="AA802">
        <v>0</v>
      </c>
      <c r="AB802" t="s">
        <v>1773</v>
      </c>
    </row>
    <row r="803" spans="1:28" x14ac:dyDescent="0.25">
      <c r="H803" t="s">
        <v>1774</v>
      </c>
    </row>
    <row r="804" spans="1:28" x14ac:dyDescent="0.25">
      <c r="A804">
        <v>399</v>
      </c>
      <c r="B804">
        <v>3044</v>
      </c>
      <c r="C804" t="s">
        <v>1775</v>
      </c>
      <c r="D804" t="s">
        <v>535</v>
      </c>
      <c r="E804" t="s">
        <v>52</v>
      </c>
      <c r="F804" t="s">
        <v>1776</v>
      </c>
      <c r="G804" t="str">
        <f>"200907000048"</f>
        <v>200907000048</v>
      </c>
      <c r="H804" t="s">
        <v>1417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X804">
        <v>0</v>
      </c>
      <c r="Y804">
        <v>0</v>
      </c>
      <c r="Z804">
        <v>0</v>
      </c>
      <c r="AA804">
        <v>0</v>
      </c>
      <c r="AB804" t="s">
        <v>1773</v>
      </c>
    </row>
    <row r="805" spans="1:28" x14ac:dyDescent="0.25">
      <c r="H805" t="s">
        <v>1777</v>
      </c>
    </row>
    <row r="806" spans="1:28" x14ac:dyDescent="0.25">
      <c r="A806">
        <v>400</v>
      </c>
      <c r="B806">
        <v>3747</v>
      </c>
      <c r="C806" t="s">
        <v>481</v>
      </c>
      <c r="D806" t="s">
        <v>1778</v>
      </c>
      <c r="E806" t="s">
        <v>52</v>
      </c>
      <c r="F806" t="s">
        <v>1779</v>
      </c>
      <c r="G806" t="str">
        <f>"00348088"</f>
        <v>00348088</v>
      </c>
      <c r="H806" t="s">
        <v>1417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X806">
        <v>0</v>
      </c>
      <c r="Y806">
        <v>0</v>
      </c>
      <c r="Z806">
        <v>0</v>
      </c>
      <c r="AA806">
        <v>0</v>
      </c>
      <c r="AB806" t="s">
        <v>1773</v>
      </c>
    </row>
    <row r="807" spans="1:28" x14ac:dyDescent="0.25">
      <c r="H807" t="s">
        <v>1309</v>
      </c>
    </row>
    <row r="808" spans="1:28" x14ac:dyDescent="0.25">
      <c r="A808">
        <v>401</v>
      </c>
      <c r="B808">
        <v>16</v>
      </c>
      <c r="C808" t="s">
        <v>1780</v>
      </c>
      <c r="D808" t="s">
        <v>1781</v>
      </c>
      <c r="E808" t="s">
        <v>120</v>
      </c>
      <c r="F808" t="s">
        <v>1782</v>
      </c>
      <c r="G808" t="str">
        <f>"00280016"</f>
        <v>00280016</v>
      </c>
      <c r="H808">
        <v>715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30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X808">
        <v>0</v>
      </c>
      <c r="Y808">
        <v>0</v>
      </c>
      <c r="Z808">
        <v>0</v>
      </c>
      <c r="AA808">
        <v>0</v>
      </c>
      <c r="AB808">
        <v>775</v>
      </c>
    </row>
    <row r="809" spans="1:28" x14ac:dyDescent="0.25">
      <c r="H809" t="s">
        <v>1783</v>
      </c>
    </row>
    <row r="810" spans="1:28" x14ac:dyDescent="0.25">
      <c r="A810">
        <v>402</v>
      </c>
      <c r="B810">
        <v>5694</v>
      </c>
      <c r="C810" t="s">
        <v>1784</v>
      </c>
      <c r="D810" t="s">
        <v>1785</v>
      </c>
      <c r="E810" t="s">
        <v>176</v>
      </c>
      <c r="F810" t="s">
        <v>1786</v>
      </c>
      <c r="G810" t="str">
        <f>"00364878"</f>
        <v>00364878</v>
      </c>
      <c r="H810">
        <v>715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30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X810">
        <v>2</v>
      </c>
      <c r="Y810">
        <v>0</v>
      </c>
      <c r="Z810">
        <v>0</v>
      </c>
      <c r="AA810">
        <v>0</v>
      </c>
      <c r="AB810">
        <v>775</v>
      </c>
    </row>
    <row r="811" spans="1:28" x14ac:dyDescent="0.25">
      <c r="H811" t="s">
        <v>1787</v>
      </c>
    </row>
    <row r="812" spans="1:28" x14ac:dyDescent="0.25">
      <c r="A812">
        <v>403</v>
      </c>
      <c r="B812">
        <v>6054</v>
      </c>
      <c r="C812" t="s">
        <v>1211</v>
      </c>
      <c r="D812" t="s">
        <v>1788</v>
      </c>
      <c r="E812" t="s">
        <v>52</v>
      </c>
      <c r="F812" t="s">
        <v>1789</v>
      </c>
      <c r="G812" t="str">
        <f>"00013070"</f>
        <v>00013070</v>
      </c>
      <c r="H812" t="s">
        <v>1790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30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X812">
        <v>1</v>
      </c>
      <c r="Y812">
        <v>0</v>
      </c>
      <c r="Z812">
        <v>0</v>
      </c>
      <c r="AA812">
        <v>0</v>
      </c>
      <c r="AB812" t="s">
        <v>1791</v>
      </c>
    </row>
    <row r="813" spans="1:28" x14ac:dyDescent="0.25">
      <c r="H813" t="s">
        <v>391</v>
      </c>
    </row>
    <row r="814" spans="1:28" x14ac:dyDescent="0.25">
      <c r="A814">
        <v>404</v>
      </c>
      <c r="B814">
        <v>2896</v>
      </c>
      <c r="C814" t="s">
        <v>1792</v>
      </c>
      <c r="D814" t="s">
        <v>92</v>
      </c>
      <c r="E814" t="s">
        <v>22</v>
      </c>
      <c r="F814" t="s">
        <v>1793</v>
      </c>
      <c r="G814" t="str">
        <f>"201406007877"</f>
        <v>201406007877</v>
      </c>
      <c r="H814" t="s">
        <v>1790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X814">
        <v>2</v>
      </c>
      <c r="Y814">
        <v>0</v>
      </c>
      <c r="Z814">
        <v>0</v>
      </c>
      <c r="AA814">
        <v>0</v>
      </c>
      <c r="AB814" t="s">
        <v>1791</v>
      </c>
    </row>
    <row r="815" spans="1:28" x14ac:dyDescent="0.25">
      <c r="H815" t="s">
        <v>1794</v>
      </c>
    </row>
    <row r="816" spans="1:28" x14ac:dyDescent="0.25">
      <c r="A816">
        <v>405</v>
      </c>
      <c r="B816">
        <v>2332</v>
      </c>
      <c r="C816" t="s">
        <v>1368</v>
      </c>
      <c r="D816" t="s">
        <v>490</v>
      </c>
      <c r="E816" t="s">
        <v>1795</v>
      </c>
      <c r="F816" t="s">
        <v>1796</v>
      </c>
      <c r="G816" t="str">
        <f>"00290209"</f>
        <v>00290209</v>
      </c>
      <c r="H816" t="s">
        <v>157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50</v>
      </c>
      <c r="O816">
        <v>0</v>
      </c>
      <c r="P816">
        <v>30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X816">
        <v>0</v>
      </c>
      <c r="Y816">
        <v>0</v>
      </c>
      <c r="Z816">
        <v>0</v>
      </c>
      <c r="AA816">
        <v>0</v>
      </c>
      <c r="AB816" t="s">
        <v>1797</v>
      </c>
    </row>
    <row r="817" spans="1:28" x14ac:dyDescent="0.25">
      <c r="H817" t="s">
        <v>1798</v>
      </c>
    </row>
    <row r="818" spans="1:28" x14ac:dyDescent="0.25">
      <c r="A818">
        <v>406</v>
      </c>
      <c r="B818">
        <v>2784</v>
      </c>
      <c r="C818" t="s">
        <v>1799</v>
      </c>
      <c r="D818" t="s">
        <v>1800</v>
      </c>
      <c r="E818" t="s">
        <v>22</v>
      </c>
      <c r="F818" t="s">
        <v>1801</v>
      </c>
      <c r="G818" t="str">
        <f>"00300637"</f>
        <v>00300637</v>
      </c>
      <c r="H818">
        <v>704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X818">
        <v>0</v>
      </c>
      <c r="Y818">
        <v>0</v>
      </c>
      <c r="Z818">
        <v>0</v>
      </c>
      <c r="AA818">
        <v>0</v>
      </c>
      <c r="AB818">
        <v>774</v>
      </c>
    </row>
    <row r="819" spans="1:28" x14ac:dyDescent="0.25">
      <c r="H819" t="s">
        <v>1802</v>
      </c>
    </row>
    <row r="820" spans="1:28" x14ac:dyDescent="0.25">
      <c r="A820">
        <v>407</v>
      </c>
      <c r="B820">
        <v>927</v>
      </c>
      <c r="C820" t="s">
        <v>1803</v>
      </c>
      <c r="D820" t="s">
        <v>1804</v>
      </c>
      <c r="E820" t="s">
        <v>103</v>
      </c>
      <c r="F820" t="s">
        <v>1805</v>
      </c>
      <c r="G820" t="str">
        <f>"201512002931"</f>
        <v>201512002931</v>
      </c>
      <c r="H820">
        <v>704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X820">
        <v>1</v>
      </c>
      <c r="Y820">
        <v>0</v>
      </c>
      <c r="Z820">
        <v>0</v>
      </c>
      <c r="AA820">
        <v>0</v>
      </c>
      <c r="AB820">
        <v>774</v>
      </c>
    </row>
    <row r="821" spans="1:28" x14ac:dyDescent="0.25">
      <c r="H821" t="s">
        <v>1806</v>
      </c>
    </row>
    <row r="822" spans="1:28" x14ac:dyDescent="0.25">
      <c r="A822">
        <v>408</v>
      </c>
      <c r="B822">
        <v>1613</v>
      </c>
      <c r="C822" t="s">
        <v>1807</v>
      </c>
      <c r="D822" t="s">
        <v>703</v>
      </c>
      <c r="E822" t="s">
        <v>494</v>
      </c>
      <c r="F822" t="s">
        <v>1808</v>
      </c>
      <c r="G822" t="str">
        <f>"00265778"</f>
        <v>00265778</v>
      </c>
      <c r="H822" t="s">
        <v>1228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50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X822">
        <v>0</v>
      </c>
      <c r="Y822">
        <v>0</v>
      </c>
      <c r="Z822">
        <v>0</v>
      </c>
      <c r="AA822">
        <v>0</v>
      </c>
      <c r="AB822" t="s">
        <v>1809</v>
      </c>
    </row>
    <row r="823" spans="1:28" x14ac:dyDescent="0.25">
      <c r="H823" t="s">
        <v>277</v>
      </c>
    </row>
    <row r="824" spans="1:28" x14ac:dyDescent="0.25">
      <c r="A824">
        <v>409</v>
      </c>
      <c r="B824">
        <v>4074</v>
      </c>
      <c r="C824" t="s">
        <v>1810</v>
      </c>
      <c r="D824" t="s">
        <v>626</v>
      </c>
      <c r="E824" t="s">
        <v>67</v>
      </c>
      <c r="F824" t="s">
        <v>1811</v>
      </c>
      <c r="G824" t="str">
        <f>"00321261"</f>
        <v>00321261</v>
      </c>
      <c r="H824" t="s">
        <v>1812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X824">
        <v>0</v>
      </c>
      <c r="Y824">
        <v>0</v>
      </c>
      <c r="Z824">
        <v>0</v>
      </c>
      <c r="AA824">
        <v>0</v>
      </c>
      <c r="AB824" t="s">
        <v>1813</v>
      </c>
    </row>
    <row r="825" spans="1:28" x14ac:dyDescent="0.25">
      <c r="H825" t="s">
        <v>1814</v>
      </c>
    </row>
    <row r="826" spans="1:28" x14ac:dyDescent="0.25">
      <c r="A826">
        <v>410</v>
      </c>
      <c r="B826">
        <v>3595</v>
      </c>
      <c r="C826" t="s">
        <v>1815</v>
      </c>
      <c r="D826" t="s">
        <v>1816</v>
      </c>
      <c r="E826" t="s">
        <v>1817</v>
      </c>
      <c r="F826" t="s">
        <v>1818</v>
      </c>
      <c r="G826" t="str">
        <f>"00302357"</f>
        <v>00302357</v>
      </c>
      <c r="H826" t="s">
        <v>806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X826">
        <v>0</v>
      </c>
      <c r="Y826">
        <v>0</v>
      </c>
      <c r="Z826">
        <v>0</v>
      </c>
      <c r="AA826">
        <v>0</v>
      </c>
      <c r="AB826" t="s">
        <v>806</v>
      </c>
    </row>
    <row r="827" spans="1:28" x14ac:dyDescent="0.25">
      <c r="H827" t="s">
        <v>1140</v>
      </c>
    </row>
    <row r="828" spans="1:28" x14ac:dyDescent="0.25">
      <c r="A828">
        <v>411</v>
      </c>
      <c r="B828">
        <v>333</v>
      </c>
      <c r="C828" t="s">
        <v>1819</v>
      </c>
      <c r="D828" t="s">
        <v>1820</v>
      </c>
      <c r="E828" t="s">
        <v>176</v>
      </c>
      <c r="F828" t="s">
        <v>1821</v>
      </c>
      <c r="G828" t="str">
        <f>"00011373"</f>
        <v>00011373</v>
      </c>
      <c r="H828" t="s">
        <v>618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X828">
        <v>0</v>
      </c>
      <c r="Y828">
        <v>0</v>
      </c>
      <c r="Z828">
        <v>0</v>
      </c>
      <c r="AA828">
        <v>0</v>
      </c>
      <c r="AB828" t="s">
        <v>1822</v>
      </c>
    </row>
    <row r="829" spans="1:28" x14ac:dyDescent="0.25">
      <c r="H829" t="s">
        <v>1823</v>
      </c>
    </row>
    <row r="830" spans="1:28" x14ac:dyDescent="0.25">
      <c r="A830">
        <v>412</v>
      </c>
      <c r="B830">
        <v>2357</v>
      </c>
      <c r="C830" t="s">
        <v>1824</v>
      </c>
      <c r="D830" t="s">
        <v>36</v>
      </c>
      <c r="E830" t="s">
        <v>103</v>
      </c>
      <c r="F830" t="s">
        <v>1825</v>
      </c>
      <c r="G830" t="str">
        <f>"00321398"</f>
        <v>00321398</v>
      </c>
      <c r="H830" t="s">
        <v>618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X830">
        <v>0</v>
      </c>
      <c r="Y830">
        <v>0</v>
      </c>
      <c r="Z830">
        <v>0</v>
      </c>
      <c r="AA830">
        <v>0</v>
      </c>
      <c r="AB830" t="s">
        <v>1822</v>
      </c>
    </row>
    <row r="831" spans="1:28" x14ac:dyDescent="0.25">
      <c r="H831" t="s">
        <v>277</v>
      </c>
    </row>
    <row r="832" spans="1:28" x14ac:dyDescent="0.25">
      <c r="A832">
        <v>413</v>
      </c>
      <c r="B832">
        <v>5331</v>
      </c>
      <c r="C832" t="s">
        <v>1826</v>
      </c>
      <c r="D832" t="s">
        <v>950</v>
      </c>
      <c r="E832" t="s">
        <v>36</v>
      </c>
      <c r="F832" t="s">
        <v>1827</v>
      </c>
      <c r="G832" t="str">
        <f>"201511036111"</f>
        <v>201511036111</v>
      </c>
      <c r="H832" t="s">
        <v>641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X832">
        <v>0</v>
      </c>
      <c r="Y832">
        <v>0</v>
      </c>
      <c r="Z832">
        <v>0</v>
      </c>
      <c r="AA832">
        <v>0</v>
      </c>
      <c r="AB832" t="s">
        <v>1828</v>
      </c>
    </row>
    <row r="833" spans="1:28" x14ac:dyDescent="0.25">
      <c r="H833" t="s">
        <v>1829</v>
      </c>
    </row>
    <row r="834" spans="1:28" x14ac:dyDescent="0.25">
      <c r="A834">
        <v>414</v>
      </c>
      <c r="B834">
        <v>2971</v>
      </c>
      <c r="C834" t="s">
        <v>1830</v>
      </c>
      <c r="D834" t="s">
        <v>1122</v>
      </c>
      <c r="E834" t="s">
        <v>29</v>
      </c>
      <c r="F834" t="s">
        <v>1831</v>
      </c>
      <c r="G834" t="str">
        <f>"00327716"</f>
        <v>00327716</v>
      </c>
      <c r="H834" t="s">
        <v>1011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X834">
        <v>0</v>
      </c>
      <c r="Y834">
        <v>0</v>
      </c>
      <c r="Z834">
        <v>0</v>
      </c>
      <c r="AA834">
        <v>0</v>
      </c>
      <c r="AB834" t="s">
        <v>1832</v>
      </c>
    </row>
    <row r="835" spans="1:28" x14ac:dyDescent="0.25">
      <c r="H835" t="s">
        <v>1833</v>
      </c>
    </row>
    <row r="836" spans="1:28" x14ac:dyDescent="0.25">
      <c r="A836">
        <v>415</v>
      </c>
      <c r="B836">
        <v>35</v>
      </c>
      <c r="C836" t="s">
        <v>1834</v>
      </c>
      <c r="D836" t="s">
        <v>66</v>
      </c>
      <c r="E836" t="s">
        <v>103</v>
      </c>
      <c r="F836" t="s">
        <v>1835</v>
      </c>
      <c r="G836" t="str">
        <f>"00147815"</f>
        <v>00147815</v>
      </c>
      <c r="H836" t="s">
        <v>1011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X836">
        <v>0</v>
      </c>
      <c r="Y836">
        <v>0</v>
      </c>
      <c r="Z836">
        <v>0</v>
      </c>
      <c r="AA836">
        <v>0</v>
      </c>
      <c r="AB836" t="s">
        <v>1832</v>
      </c>
    </row>
    <row r="837" spans="1:28" x14ac:dyDescent="0.25">
      <c r="H837" t="s">
        <v>1836</v>
      </c>
    </row>
    <row r="838" spans="1:28" x14ac:dyDescent="0.25">
      <c r="A838">
        <v>416</v>
      </c>
      <c r="B838">
        <v>1874</v>
      </c>
      <c r="C838" t="s">
        <v>1837</v>
      </c>
      <c r="D838" t="s">
        <v>29</v>
      </c>
      <c r="E838" t="s">
        <v>1838</v>
      </c>
      <c r="F838" t="s">
        <v>1839</v>
      </c>
      <c r="G838" t="str">
        <f>"201510002430"</f>
        <v>201510002430</v>
      </c>
      <c r="H838" t="s">
        <v>1331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X838">
        <v>0</v>
      </c>
      <c r="Y838">
        <v>0</v>
      </c>
      <c r="Z838">
        <v>0</v>
      </c>
      <c r="AA838">
        <v>0</v>
      </c>
      <c r="AB838" t="s">
        <v>1331</v>
      </c>
    </row>
    <row r="839" spans="1:28" x14ac:dyDescent="0.25">
      <c r="H839" t="s">
        <v>1840</v>
      </c>
    </row>
    <row r="840" spans="1:28" x14ac:dyDescent="0.25">
      <c r="A840">
        <v>417</v>
      </c>
      <c r="B840">
        <v>5691</v>
      </c>
      <c r="C840" t="s">
        <v>1841</v>
      </c>
      <c r="D840" t="s">
        <v>52</v>
      </c>
      <c r="E840" t="s">
        <v>120</v>
      </c>
      <c r="F840" t="s">
        <v>1842</v>
      </c>
      <c r="G840" t="str">
        <f>"00344807"</f>
        <v>00344807</v>
      </c>
      <c r="H840" t="s">
        <v>1331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X840">
        <v>2</v>
      </c>
      <c r="Y840">
        <v>0</v>
      </c>
      <c r="Z840">
        <v>0</v>
      </c>
      <c r="AA840">
        <v>0</v>
      </c>
      <c r="AB840" t="s">
        <v>1331</v>
      </c>
    </row>
    <row r="841" spans="1:28" x14ac:dyDescent="0.25">
      <c r="H841" t="s">
        <v>1843</v>
      </c>
    </row>
    <row r="842" spans="1:28" x14ac:dyDescent="0.25">
      <c r="A842">
        <v>418</v>
      </c>
      <c r="B842">
        <v>5359</v>
      </c>
      <c r="C842" t="s">
        <v>1844</v>
      </c>
      <c r="D842" t="s">
        <v>1845</v>
      </c>
      <c r="E842" t="s">
        <v>1572</v>
      </c>
      <c r="F842" t="s">
        <v>1846</v>
      </c>
      <c r="G842" t="str">
        <f>"00346910"</f>
        <v>00346910</v>
      </c>
      <c r="H842">
        <v>770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X842">
        <v>0</v>
      </c>
      <c r="Y842">
        <v>0</v>
      </c>
      <c r="Z842">
        <v>0</v>
      </c>
      <c r="AA842">
        <v>0</v>
      </c>
      <c r="AB842">
        <v>770</v>
      </c>
    </row>
    <row r="843" spans="1:28" x14ac:dyDescent="0.25">
      <c r="H843" t="s">
        <v>1847</v>
      </c>
    </row>
    <row r="844" spans="1:28" x14ac:dyDescent="0.25">
      <c r="A844">
        <v>419</v>
      </c>
      <c r="B844">
        <v>2584</v>
      </c>
      <c r="C844" t="s">
        <v>1848</v>
      </c>
      <c r="D844" t="s">
        <v>1849</v>
      </c>
      <c r="E844" t="s">
        <v>265</v>
      </c>
      <c r="F844" t="s">
        <v>1850</v>
      </c>
      <c r="G844" t="str">
        <f>"00110255"</f>
        <v>00110255</v>
      </c>
      <c r="H844">
        <v>770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X844">
        <v>0</v>
      </c>
      <c r="Y844">
        <v>0</v>
      </c>
      <c r="Z844">
        <v>0</v>
      </c>
      <c r="AA844">
        <v>0</v>
      </c>
      <c r="AB844">
        <v>770</v>
      </c>
    </row>
    <row r="845" spans="1:28" x14ac:dyDescent="0.25">
      <c r="H845" t="s">
        <v>1851</v>
      </c>
    </row>
    <row r="846" spans="1:28" x14ac:dyDescent="0.25">
      <c r="A846">
        <v>420</v>
      </c>
      <c r="B846">
        <v>4614</v>
      </c>
      <c r="C846" t="s">
        <v>1852</v>
      </c>
      <c r="D846" t="s">
        <v>36</v>
      </c>
      <c r="E846" t="s">
        <v>67</v>
      </c>
      <c r="F846" t="s">
        <v>1853</v>
      </c>
      <c r="G846" t="str">
        <f>"00324047"</f>
        <v>00324047</v>
      </c>
      <c r="H846" t="s">
        <v>1854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X846">
        <v>0</v>
      </c>
      <c r="Y846">
        <v>0</v>
      </c>
      <c r="Z846">
        <v>8</v>
      </c>
      <c r="AA846">
        <v>136</v>
      </c>
      <c r="AB846" t="s">
        <v>1855</v>
      </c>
    </row>
    <row r="847" spans="1:28" x14ac:dyDescent="0.25">
      <c r="H847" t="s">
        <v>1856</v>
      </c>
    </row>
    <row r="848" spans="1:28" x14ac:dyDescent="0.25">
      <c r="A848">
        <v>421</v>
      </c>
      <c r="B848">
        <v>398</v>
      </c>
      <c r="C848" t="s">
        <v>1857</v>
      </c>
      <c r="D848" t="s">
        <v>103</v>
      </c>
      <c r="E848" t="s">
        <v>166</v>
      </c>
      <c r="F848" t="s">
        <v>1858</v>
      </c>
      <c r="G848" t="str">
        <f>"00279400"</f>
        <v>00279400</v>
      </c>
      <c r="H848" t="s">
        <v>983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50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X848">
        <v>0</v>
      </c>
      <c r="Y848">
        <v>0</v>
      </c>
      <c r="Z848">
        <v>0</v>
      </c>
      <c r="AA848">
        <v>0</v>
      </c>
      <c r="AB848" t="s">
        <v>1859</v>
      </c>
    </row>
    <row r="849" spans="1:28" x14ac:dyDescent="0.25">
      <c r="H849" t="s">
        <v>1860</v>
      </c>
    </row>
    <row r="850" spans="1:28" x14ac:dyDescent="0.25">
      <c r="A850">
        <v>422</v>
      </c>
      <c r="B850">
        <v>2299</v>
      </c>
      <c r="C850" t="s">
        <v>1861</v>
      </c>
      <c r="D850" t="s">
        <v>294</v>
      </c>
      <c r="E850" t="s">
        <v>213</v>
      </c>
      <c r="F850" t="s">
        <v>1862</v>
      </c>
      <c r="G850" t="str">
        <f>"200802004625"</f>
        <v>200802004625</v>
      </c>
      <c r="H850" t="s">
        <v>1640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X850">
        <v>0</v>
      </c>
      <c r="Y850">
        <v>0</v>
      </c>
      <c r="Z850">
        <v>0</v>
      </c>
      <c r="AA850">
        <v>0</v>
      </c>
      <c r="AB850" t="s">
        <v>1863</v>
      </c>
    </row>
    <row r="851" spans="1:28" x14ac:dyDescent="0.25">
      <c r="H851" t="s">
        <v>1864</v>
      </c>
    </row>
    <row r="852" spans="1:28" x14ac:dyDescent="0.25">
      <c r="A852">
        <v>423</v>
      </c>
      <c r="B852">
        <v>5468</v>
      </c>
      <c r="C852" t="s">
        <v>1865</v>
      </c>
      <c r="D852" t="s">
        <v>905</v>
      </c>
      <c r="E852" t="s">
        <v>166</v>
      </c>
      <c r="F852" t="s">
        <v>1866</v>
      </c>
      <c r="G852" t="str">
        <f>"00191252"</f>
        <v>00191252</v>
      </c>
      <c r="H852" t="s">
        <v>1640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X852">
        <v>0</v>
      </c>
      <c r="Y852">
        <v>0</v>
      </c>
      <c r="Z852">
        <v>0</v>
      </c>
      <c r="AA852">
        <v>0</v>
      </c>
      <c r="AB852" t="s">
        <v>1863</v>
      </c>
    </row>
    <row r="853" spans="1:28" x14ac:dyDescent="0.25">
      <c r="H853" t="s">
        <v>1867</v>
      </c>
    </row>
    <row r="854" spans="1:28" x14ac:dyDescent="0.25">
      <c r="A854">
        <v>424</v>
      </c>
      <c r="B854">
        <v>5058</v>
      </c>
      <c r="C854" t="s">
        <v>1868</v>
      </c>
      <c r="D854" t="s">
        <v>626</v>
      </c>
      <c r="E854" t="s">
        <v>103</v>
      </c>
      <c r="F854" t="s">
        <v>1869</v>
      </c>
      <c r="G854" t="str">
        <f>"00351323"</f>
        <v>00351323</v>
      </c>
      <c r="H854" t="s">
        <v>1640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X854">
        <v>1</v>
      </c>
      <c r="Y854">
        <v>0</v>
      </c>
      <c r="Z854">
        <v>0</v>
      </c>
      <c r="AA854">
        <v>0</v>
      </c>
      <c r="AB854" t="s">
        <v>1863</v>
      </c>
    </row>
    <row r="855" spans="1:28" x14ac:dyDescent="0.25">
      <c r="H855" t="s">
        <v>1870</v>
      </c>
    </row>
    <row r="856" spans="1:28" x14ac:dyDescent="0.25">
      <c r="A856">
        <v>425</v>
      </c>
      <c r="B856">
        <v>6167</v>
      </c>
      <c r="C856" t="s">
        <v>1871</v>
      </c>
      <c r="D856" t="s">
        <v>265</v>
      </c>
      <c r="E856" t="s">
        <v>471</v>
      </c>
      <c r="F856" t="s">
        <v>1872</v>
      </c>
      <c r="G856" t="str">
        <f>"00369368"</f>
        <v>00369368</v>
      </c>
      <c r="H856" t="s">
        <v>487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X856">
        <v>0</v>
      </c>
      <c r="Y856">
        <v>0</v>
      </c>
      <c r="Z856">
        <v>0</v>
      </c>
      <c r="AA856">
        <v>0</v>
      </c>
      <c r="AB856" t="s">
        <v>1873</v>
      </c>
    </row>
    <row r="857" spans="1:28" x14ac:dyDescent="0.25">
      <c r="H857" t="s">
        <v>1874</v>
      </c>
    </row>
    <row r="858" spans="1:28" x14ac:dyDescent="0.25">
      <c r="A858">
        <v>426</v>
      </c>
      <c r="B858">
        <v>864</v>
      </c>
      <c r="C858" t="s">
        <v>1875</v>
      </c>
      <c r="D858" t="s">
        <v>166</v>
      </c>
      <c r="E858" t="s">
        <v>36</v>
      </c>
      <c r="F858" t="s">
        <v>1876</v>
      </c>
      <c r="G858" t="str">
        <f>"00286645"</f>
        <v>00286645</v>
      </c>
      <c r="H858" t="s">
        <v>1877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X858">
        <v>2</v>
      </c>
      <c r="Y858">
        <v>0</v>
      </c>
      <c r="Z858">
        <v>0</v>
      </c>
      <c r="AA858">
        <v>0</v>
      </c>
      <c r="AB858" t="s">
        <v>1878</v>
      </c>
    </row>
    <row r="859" spans="1:28" x14ac:dyDescent="0.25">
      <c r="H859" t="s">
        <v>1879</v>
      </c>
    </row>
    <row r="860" spans="1:28" x14ac:dyDescent="0.25">
      <c r="A860">
        <v>427</v>
      </c>
      <c r="B860">
        <v>2443</v>
      </c>
      <c r="C860" t="s">
        <v>1880</v>
      </c>
      <c r="D860" t="s">
        <v>109</v>
      </c>
      <c r="E860" t="s">
        <v>67</v>
      </c>
      <c r="F860" t="s">
        <v>1881</v>
      </c>
      <c r="G860" t="str">
        <f>"00317396"</f>
        <v>00317396</v>
      </c>
      <c r="H860" t="s">
        <v>657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X860">
        <v>1</v>
      </c>
      <c r="Y860">
        <v>0</v>
      </c>
      <c r="Z860">
        <v>0</v>
      </c>
      <c r="AA860">
        <v>0</v>
      </c>
      <c r="AB860" t="s">
        <v>657</v>
      </c>
    </row>
    <row r="861" spans="1:28" x14ac:dyDescent="0.25">
      <c r="H861" t="s">
        <v>1882</v>
      </c>
    </row>
    <row r="862" spans="1:28" x14ac:dyDescent="0.25">
      <c r="A862">
        <v>428</v>
      </c>
      <c r="B862">
        <v>913</v>
      </c>
      <c r="C862" t="s">
        <v>1883</v>
      </c>
      <c r="D862" t="s">
        <v>143</v>
      </c>
      <c r="E862" t="s">
        <v>103</v>
      </c>
      <c r="F862" t="s">
        <v>1884</v>
      </c>
      <c r="G862" t="str">
        <f>"00295076"</f>
        <v>00295076</v>
      </c>
      <c r="H862">
        <v>737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X862">
        <v>0</v>
      </c>
      <c r="Y862">
        <v>0</v>
      </c>
      <c r="Z862">
        <v>0</v>
      </c>
      <c r="AA862">
        <v>0</v>
      </c>
      <c r="AB862">
        <v>767</v>
      </c>
    </row>
    <row r="863" spans="1:28" x14ac:dyDescent="0.25">
      <c r="H863" t="s">
        <v>1885</v>
      </c>
    </row>
    <row r="864" spans="1:28" x14ac:dyDescent="0.25">
      <c r="A864">
        <v>429</v>
      </c>
      <c r="B864">
        <v>1337</v>
      </c>
      <c r="C864" t="s">
        <v>1886</v>
      </c>
      <c r="D864" t="s">
        <v>36</v>
      </c>
      <c r="E864" t="s">
        <v>1887</v>
      </c>
      <c r="F864" t="s">
        <v>1888</v>
      </c>
      <c r="G864" t="str">
        <f>"200801010810"</f>
        <v>200801010810</v>
      </c>
      <c r="H864">
        <v>737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X864">
        <v>0</v>
      </c>
      <c r="Y864">
        <v>0</v>
      </c>
      <c r="Z864">
        <v>0</v>
      </c>
      <c r="AA864">
        <v>0</v>
      </c>
      <c r="AB864">
        <v>767</v>
      </c>
    </row>
    <row r="865" spans="1:28" x14ac:dyDescent="0.25">
      <c r="H865" t="s">
        <v>1889</v>
      </c>
    </row>
    <row r="866" spans="1:28" x14ac:dyDescent="0.25">
      <c r="A866">
        <v>430</v>
      </c>
      <c r="B866">
        <v>5102</v>
      </c>
      <c r="C866" t="s">
        <v>411</v>
      </c>
      <c r="D866" t="s">
        <v>1890</v>
      </c>
      <c r="E866" t="s">
        <v>52</v>
      </c>
      <c r="F866" t="s">
        <v>1891</v>
      </c>
      <c r="G866" t="str">
        <f>"200903000055"</f>
        <v>200903000055</v>
      </c>
      <c r="H866" t="s">
        <v>1385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50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X866">
        <v>0</v>
      </c>
      <c r="Y866">
        <v>0</v>
      </c>
      <c r="Z866">
        <v>0</v>
      </c>
      <c r="AA866">
        <v>0</v>
      </c>
      <c r="AB866" t="s">
        <v>1892</v>
      </c>
    </row>
    <row r="867" spans="1:28" x14ac:dyDescent="0.25">
      <c r="H867">
        <v>1231</v>
      </c>
    </row>
    <row r="868" spans="1:28" x14ac:dyDescent="0.25">
      <c r="A868">
        <v>431</v>
      </c>
      <c r="B868">
        <v>5121</v>
      </c>
      <c r="C868" t="s">
        <v>1893</v>
      </c>
      <c r="D868" t="s">
        <v>353</v>
      </c>
      <c r="E868" t="s">
        <v>103</v>
      </c>
      <c r="F868" t="s">
        <v>1894</v>
      </c>
      <c r="G868" t="str">
        <f>"00264746"</f>
        <v>00264746</v>
      </c>
      <c r="H868" t="s">
        <v>757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X868">
        <v>0</v>
      </c>
      <c r="Y868">
        <v>0</v>
      </c>
      <c r="Z868">
        <v>0</v>
      </c>
      <c r="AA868">
        <v>0</v>
      </c>
      <c r="AB868" t="s">
        <v>1895</v>
      </c>
    </row>
    <row r="869" spans="1:28" x14ac:dyDescent="0.25">
      <c r="H869">
        <v>1231</v>
      </c>
    </row>
    <row r="870" spans="1:28" x14ac:dyDescent="0.25">
      <c r="A870">
        <v>432</v>
      </c>
      <c r="B870">
        <v>1147</v>
      </c>
      <c r="C870" t="s">
        <v>1896</v>
      </c>
      <c r="D870" t="s">
        <v>36</v>
      </c>
      <c r="E870" t="s">
        <v>52</v>
      </c>
      <c r="F870" t="s">
        <v>1897</v>
      </c>
      <c r="G870" t="str">
        <f>"00310044"</f>
        <v>00310044</v>
      </c>
      <c r="H870" t="s">
        <v>1365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X870">
        <v>0</v>
      </c>
      <c r="Y870">
        <v>0</v>
      </c>
      <c r="Z870">
        <v>0</v>
      </c>
      <c r="AA870">
        <v>0</v>
      </c>
      <c r="AB870" t="s">
        <v>1365</v>
      </c>
    </row>
    <row r="871" spans="1:28" x14ac:dyDescent="0.25">
      <c r="H871" t="s">
        <v>1898</v>
      </c>
    </row>
    <row r="872" spans="1:28" x14ac:dyDescent="0.25">
      <c r="A872">
        <v>433</v>
      </c>
      <c r="B872">
        <v>1743</v>
      </c>
      <c r="C872" t="s">
        <v>1899</v>
      </c>
      <c r="D872" t="s">
        <v>254</v>
      </c>
      <c r="E872" t="s">
        <v>67</v>
      </c>
      <c r="F872" t="s">
        <v>1900</v>
      </c>
      <c r="G872" t="str">
        <f>"00315190"</f>
        <v>00315190</v>
      </c>
      <c r="H872" t="s">
        <v>133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X872">
        <v>0</v>
      </c>
      <c r="Y872">
        <v>0</v>
      </c>
      <c r="Z872">
        <v>0</v>
      </c>
      <c r="AA872">
        <v>0</v>
      </c>
      <c r="AB872" t="s">
        <v>1901</v>
      </c>
    </row>
    <row r="873" spans="1:28" x14ac:dyDescent="0.25">
      <c r="H873" t="s">
        <v>1902</v>
      </c>
    </row>
    <row r="874" spans="1:28" x14ac:dyDescent="0.25">
      <c r="A874">
        <v>434</v>
      </c>
      <c r="B874">
        <v>2343</v>
      </c>
      <c r="C874" t="s">
        <v>1903</v>
      </c>
      <c r="D874" t="s">
        <v>15</v>
      </c>
      <c r="E874" t="s">
        <v>882</v>
      </c>
      <c r="F874" t="s">
        <v>1904</v>
      </c>
      <c r="G874" t="str">
        <f>"00216380"</f>
        <v>00216380</v>
      </c>
      <c r="H874">
        <v>704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30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X874">
        <v>0</v>
      </c>
      <c r="Y874">
        <v>0</v>
      </c>
      <c r="Z874">
        <v>0</v>
      </c>
      <c r="AA874">
        <v>0</v>
      </c>
      <c r="AB874">
        <v>764</v>
      </c>
    </row>
    <row r="875" spans="1:28" x14ac:dyDescent="0.25">
      <c r="H875" t="s">
        <v>1905</v>
      </c>
    </row>
    <row r="876" spans="1:28" x14ac:dyDescent="0.25">
      <c r="A876">
        <v>435</v>
      </c>
      <c r="B876">
        <v>4378</v>
      </c>
      <c r="C876" t="s">
        <v>1906</v>
      </c>
      <c r="D876" t="s">
        <v>535</v>
      </c>
      <c r="E876" t="s">
        <v>22</v>
      </c>
      <c r="F876" t="s">
        <v>1907</v>
      </c>
      <c r="G876" t="str">
        <f>"00337683"</f>
        <v>00337683</v>
      </c>
      <c r="H876" t="s">
        <v>236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X876">
        <v>0</v>
      </c>
      <c r="Y876">
        <v>0</v>
      </c>
      <c r="Z876">
        <v>0</v>
      </c>
      <c r="AA876">
        <v>0</v>
      </c>
      <c r="AB876" t="s">
        <v>1908</v>
      </c>
    </row>
    <row r="877" spans="1:28" x14ac:dyDescent="0.25">
      <c r="H877" t="s">
        <v>480</v>
      </c>
    </row>
    <row r="878" spans="1:28" x14ac:dyDescent="0.25">
      <c r="A878">
        <v>436</v>
      </c>
      <c r="B878">
        <v>5636</v>
      </c>
      <c r="C878" t="s">
        <v>1909</v>
      </c>
      <c r="D878" t="s">
        <v>882</v>
      </c>
      <c r="E878" t="s">
        <v>60</v>
      </c>
      <c r="F878" t="s">
        <v>1910</v>
      </c>
      <c r="G878" t="str">
        <f>"00357321"</f>
        <v>00357321</v>
      </c>
      <c r="H878" t="s">
        <v>236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X878">
        <v>2</v>
      </c>
      <c r="Y878">
        <v>0</v>
      </c>
      <c r="Z878">
        <v>0</v>
      </c>
      <c r="AA878">
        <v>0</v>
      </c>
      <c r="AB878" t="s">
        <v>1908</v>
      </c>
    </row>
    <row r="879" spans="1:28" x14ac:dyDescent="0.25">
      <c r="H879" t="s">
        <v>1911</v>
      </c>
    </row>
    <row r="880" spans="1:28" x14ac:dyDescent="0.25">
      <c r="A880">
        <v>437</v>
      </c>
      <c r="B880">
        <v>111</v>
      </c>
      <c r="C880" t="s">
        <v>953</v>
      </c>
      <c r="D880" t="s">
        <v>1912</v>
      </c>
      <c r="E880" t="s">
        <v>15</v>
      </c>
      <c r="F880" t="s">
        <v>1913</v>
      </c>
      <c r="G880" t="str">
        <f>"00010240"</f>
        <v>00010240</v>
      </c>
      <c r="H880">
        <v>693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X880">
        <v>0</v>
      </c>
      <c r="Y880">
        <v>0</v>
      </c>
      <c r="Z880">
        <v>0</v>
      </c>
      <c r="AA880">
        <v>0</v>
      </c>
      <c r="AB880">
        <v>763</v>
      </c>
    </row>
    <row r="881" spans="1:28" x14ac:dyDescent="0.25">
      <c r="H881" t="s">
        <v>1914</v>
      </c>
    </row>
    <row r="882" spans="1:28" x14ac:dyDescent="0.25">
      <c r="A882">
        <v>438</v>
      </c>
      <c r="B882">
        <v>6297</v>
      </c>
      <c r="C882" t="s">
        <v>1915</v>
      </c>
      <c r="D882" t="s">
        <v>661</v>
      </c>
      <c r="E882" t="s">
        <v>103</v>
      </c>
      <c r="F882" t="s">
        <v>1916</v>
      </c>
      <c r="G882" t="str">
        <f>"00368562"</f>
        <v>00368562</v>
      </c>
      <c r="H882">
        <v>693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70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X882">
        <v>0</v>
      </c>
      <c r="Y882">
        <v>0</v>
      </c>
      <c r="Z882">
        <v>0</v>
      </c>
      <c r="AA882">
        <v>0</v>
      </c>
      <c r="AB882">
        <v>763</v>
      </c>
    </row>
    <row r="883" spans="1:28" x14ac:dyDescent="0.25">
      <c r="H883" t="s">
        <v>1917</v>
      </c>
    </row>
    <row r="884" spans="1:28" x14ac:dyDescent="0.25">
      <c r="A884">
        <v>439</v>
      </c>
      <c r="B884">
        <v>290</v>
      </c>
      <c r="C884" t="s">
        <v>1918</v>
      </c>
      <c r="D884" t="s">
        <v>1919</v>
      </c>
      <c r="E884" t="s">
        <v>52</v>
      </c>
      <c r="F884" t="s">
        <v>1920</v>
      </c>
      <c r="G884" t="str">
        <f>"00293377"</f>
        <v>00293377</v>
      </c>
      <c r="H884">
        <v>693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X884">
        <v>0</v>
      </c>
      <c r="Y884">
        <v>0</v>
      </c>
      <c r="Z884">
        <v>0</v>
      </c>
      <c r="AA884">
        <v>0</v>
      </c>
      <c r="AB884">
        <v>763</v>
      </c>
    </row>
    <row r="885" spans="1:28" x14ac:dyDescent="0.25">
      <c r="H885" t="s">
        <v>1309</v>
      </c>
    </row>
    <row r="886" spans="1:28" x14ac:dyDescent="0.25">
      <c r="A886">
        <v>440</v>
      </c>
      <c r="B886">
        <v>4009</v>
      </c>
      <c r="C886" t="s">
        <v>1921</v>
      </c>
      <c r="D886" t="s">
        <v>626</v>
      </c>
      <c r="E886" t="s">
        <v>103</v>
      </c>
      <c r="F886" t="s">
        <v>1922</v>
      </c>
      <c r="G886" t="str">
        <f>"00330966"</f>
        <v>00330966</v>
      </c>
      <c r="H886">
        <v>693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X886">
        <v>0</v>
      </c>
      <c r="Y886">
        <v>0</v>
      </c>
      <c r="Z886">
        <v>0</v>
      </c>
      <c r="AA886">
        <v>0</v>
      </c>
      <c r="AB886">
        <v>763</v>
      </c>
    </row>
    <row r="887" spans="1:28" x14ac:dyDescent="0.25">
      <c r="H887" t="s">
        <v>1923</v>
      </c>
    </row>
    <row r="888" spans="1:28" x14ac:dyDescent="0.25">
      <c r="A888">
        <v>441</v>
      </c>
      <c r="B888">
        <v>3361</v>
      </c>
      <c r="C888" t="s">
        <v>1924</v>
      </c>
      <c r="D888" t="s">
        <v>1925</v>
      </c>
      <c r="E888" t="s">
        <v>1926</v>
      </c>
      <c r="F888" t="s">
        <v>1927</v>
      </c>
      <c r="G888" t="str">
        <f>"00361563"</f>
        <v>00361563</v>
      </c>
      <c r="H888">
        <v>693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X888">
        <v>0</v>
      </c>
      <c r="Y888">
        <v>0</v>
      </c>
      <c r="Z888">
        <v>0</v>
      </c>
      <c r="AA888">
        <v>0</v>
      </c>
      <c r="AB888">
        <v>763</v>
      </c>
    </row>
    <row r="889" spans="1:28" x14ac:dyDescent="0.25">
      <c r="H889" t="s">
        <v>1928</v>
      </c>
    </row>
    <row r="890" spans="1:28" x14ac:dyDescent="0.25">
      <c r="A890">
        <v>442</v>
      </c>
      <c r="B890">
        <v>963</v>
      </c>
      <c r="C890" t="s">
        <v>1929</v>
      </c>
      <c r="D890" t="s">
        <v>1930</v>
      </c>
      <c r="E890" t="s">
        <v>36</v>
      </c>
      <c r="F890" t="s">
        <v>1931</v>
      </c>
      <c r="G890" t="str">
        <f>"201401000699"</f>
        <v>201401000699</v>
      </c>
      <c r="H890" t="s">
        <v>1478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X890">
        <v>0</v>
      </c>
      <c r="Y890">
        <v>0</v>
      </c>
      <c r="Z890">
        <v>0</v>
      </c>
      <c r="AA890">
        <v>0</v>
      </c>
      <c r="AB890" t="s">
        <v>1932</v>
      </c>
    </row>
    <row r="891" spans="1:28" x14ac:dyDescent="0.25">
      <c r="H891" t="s">
        <v>1933</v>
      </c>
    </row>
    <row r="892" spans="1:28" x14ac:dyDescent="0.25">
      <c r="A892">
        <v>443</v>
      </c>
      <c r="B892">
        <v>5581</v>
      </c>
      <c r="C892" t="s">
        <v>1934</v>
      </c>
      <c r="D892" t="s">
        <v>713</v>
      </c>
      <c r="E892" t="s">
        <v>1935</v>
      </c>
      <c r="F892" t="s">
        <v>1936</v>
      </c>
      <c r="G892" t="str">
        <f>"00001410"</f>
        <v>00001410</v>
      </c>
      <c r="H892" t="s">
        <v>1631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X892">
        <v>0</v>
      </c>
      <c r="Y892">
        <v>0</v>
      </c>
      <c r="Z892">
        <v>0</v>
      </c>
      <c r="AA892">
        <v>0</v>
      </c>
      <c r="AB892" t="s">
        <v>1631</v>
      </c>
    </row>
    <row r="893" spans="1:28" x14ac:dyDescent="0.25">
      <c r="H893">
        <v>1231</v>
      </c>
    </row>
    <row r="894" spans="1:28" x14ac:dyDescent="0.25">
      <c r="A894">
        <v>444</v>
      </c>
      <c r="B894">
        <v>6118</v>
      </c>
      <c r="C894" t="s">
        <v>1937</v>
      </c>
      <c r="D894" t="s">
        <v>1938</v>
      </c>
      <c r="E894" t="s">
        <v>1572</v>
      </c>
      <c r="F894" t="s">
        <v>1939</v>
      </c>
      <c r="G894" t="str">
        <f>"00337726"</f>
        <v>00337726</v>
      </c>
      <c r="H894" t="s">
        <v>641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30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X894">
        <v>2</v>
      </c>
      <c r="Y894">
        <v>0</v>
      </c>
      <c r="Z894">
        <v>0</v>
      </c>
      <c r="AA894">
        <v>0</v>
      </c>
      <c r="AB894" t="s">
        <v>1940</v>
      </c>
    </row>
    <row r="895" spans="1:28" x14ac:dyDescent="0.25">
      <c r="H895" t="s">
        <v>277</v>
      </c>
    </row>
    <row r="896" spans="1:28" x14ac:dyDescent="0.25">
      <c r="A896">
        <v>445</v>
      </c>
      <c r="B896">
        <v>4149</v>
      </c>
      <c r="C896" t="s">
        <v>1941</v>
      </c>
      <c r="D896" t="s">
        <v>53</v>
      </c>
      <c r="E896" t="s">
        <v>22</v>
      </c>
      <c r="F896" t="s">
        <v>1942</v>
      </c>
      <c r="G896" t="str">
        <f>"00333609"</f>
        <v>00333609</v>
      </c>
      <c r="H896" t="s">
        <v>935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X896">
        <v>0</v>
      </c>
      <c r="Y896">
        <v>0</v>
      </c>
      <c r="Z896">
        <v>0</v>
      </c>
      <c r="AA896">
        <v>0</v>
      </c>
      <c r="AB896" t="s">
        <v>1943</v>
      </c>
    </row>
    <row r="897" spans="1:28" x14ac:dyDescent="0.25">
      <c r="H897" t="s">
        <v>1944</v>
      </c>
    </row>
    <row r="898" spans="1:28" x14ac:dyDescent="0.25">
      <c r="A898">
        <v>446</v>
      </c>
      <c r="B898">
        <v>3146</v>
      </c>
      <c r="C898" t="s">
        <v>1945</v>
      </c>
      <c r="D898" t="s">
        <v>494</v>
      </c>
      <c r="E898" t="s">
        <v>103</v>
      </c>
      <c r="F898" t="s">
        <v>1946</v>
      </c>
      <c r="G898" t="str">
        <f>"201406012259"</f>
        <v>201406012259</v>
      </c>
      <c r="H898" t="s">
        <v>935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X898">
        <v>0</v>
      </c>
      <c r="Y898">
        <v>0</v>
      </c>
      <c r="Z898">
        <v>0</v>
      </c>
      <c r="AA898">
        <v>0</v>
      </c>
      <c r="AB898" t="s">
        <v>1943</v>
      </c>
    </row>
    <row r="899" spans="1:28" x14ac:dyDescent="0.25">
      <c r="H899" t="s">
        <v>1947</v>
      </c>
    </row>
    <row r="900" spans="1:28" x14ac:dyDescent="0.25">
      <c r="A900">
        <v>447</v>
      </c>
      <c r="B900">
        <v>542</v>
      </c>
      <c r="C900" t="s">
        <v>1948</v>
      </c>
      <c r="D900" t="s">
        <v>743</v>
      </c>
      <c r="E900" t="s">
        <v>36</v>
      </c>
      <c r="F900" t="s">
        <v>1949</v>
      </c>
      <c r="G900" t="str">
        <f>"00296230"</f>
        <v>00296230</v>
      </c>
      <c r="H900" t="s">
        <v>935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X900">
        <v>0</v>
      </c>
      <c r="Y900">
        <v>0</v>
      </c>
      <c r="Z900">
        <v>0</v>
      </c>
      <c r="AA900">
        <v>0</v>
      </c>
      <c r="AB900" t="s">
        <v>1943</v>
      </c>
    </row>
    <row r="901" spans="1:28" x14ac:dyDescent="0.25">
      <c r="H901" t="s">
        <v>1950</v>
      </c>
    </row>
    <row r="902" spans="1:28" x14ac:dyDescent="0.25">
      <c r="A902">
        <v>448</v>
      </c>
      <c r="B902">
        <v>4297</v>
      </c>
      <c r="C902" t="s">
        <v>1951</v>
      </c>
      <c r="D902" t="s">
        <v>1952</v>
      </c>
      <c r="E902" t="s">
        <v>1953</v>
      </c>
      <c r="F902" t="s">
        <v>1954</v>
      </c>
      <c r="G902" t="str">
        <f>"00359029"</f>
        <v>00359029</v>
      </c>
      <c r="H902" t="s">
        <v>162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X902">
        <v>0</v>
      </c>
      <c r="Y902">
        <v>0</v>
      </c>
      <c r="Z902">
        <v>0</v>
      </c>
      <c r="AA902">
        <v>0</v>
      </c>
      <c r="AB902" t="s">
        <v>1955</v>
      </c>
    </row>
    <row r="903" spans="1:28" x14ac:dyDescent="0.25">
      <c r="H903" t="s">
        <v>1864</v>
      </c>
    </row>
    <row r="904" spans="1:28" x14ac:dyDescent="0.25">
      <c r="A904">
        <v>449</v>
      </c>
      <c r="B904">
        <v>2430</v>
      </c>
      <c r="C904" t="s">
        <v>1956</v>
      </c>
      <c r="D904" t="s">
        <v>254</v>
      </c>
      <c r="E904" t="s">
        <v>882</v>
      </c>
      <c r="F904" t="s">
        <v>1957</v>
      </c>
      <c r="G904" t="str">
        <f>"00327019"</f>
        <v>00327019</v>
      </c>
      <c r="H904" t="s">
        <v>162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X904">
        <v>0</v>
      </c>
      <c r="Y904">
        <v>0</v>
      </c>
      <c r="Z904">
        <v>0</v>
      </c>
      <c r="AA904">
        <v>0</v>
      </c>
      <c r="AB904" t="s">
        <v>1955</v>
      </c>
    </row>
    <row r="905" spans="1:28" x14ac:dyDescent="0.25">
      <c r="H905" t="s">
        <v>406</v>
      </c>
    </row>
    <row r="906" spans="1:28" x14ac:dyDescent="0.25">
      <c r="A906">
        <v>450</v>
      </c>
      <c r="B906">
        <v>5248</v>
      </c>
      <c r="C906" t="s">
        <v>362</v>
      </c>
      <c r="D906" t="s">
        <v>1958</v>
      </c>
      <c r="E906" t="s">
        <v>67</v>
      </c>
      <c r="F906" t="s">
        <v>1959</v>
      </c>
      <c r="G906" t="str">
        <f>"00356269"</f>
        <v>00356269</v>
      </c>
      <c r="H906" t="s">
        <v>467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30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X906">
        <v>0</v>
      </c>
      <c r="Y906">
        <v>0</v>
      </c>
      <c r="Z906">
        <v>0</v>
      </c>
      <c r="AA906">
        <v>0</v>
      </c>
      <c r="AB906" t="s">
        <v>1960</v>
      </c>
    </row>
    <row r="907" spans="1:28" x14ac:dyDescent="0.25">
      <c r="H907" t="s">
        <v>1961</v>
      </c>
    </row>
    <row r="908" spans="1:28" x14ac:dyDescent="0.25">
      <c r="A908">
        <v>451</v>
      </c>
      <c r="B908">
        <v>5481</v>
      </c>
      <c r="C908" t="s">
        <v>1962</v>
      </c>
      <c r="D908" t="s">
        <v>339</v>
      </c>
      <c r="E908" t="s">
        <v>116</v>
      </c>
      <c r="F908" t="s">
        <v>1963</v>
      </c>
      <c r="G908" t="str">
        <f>"00296868"</f>
        <v>00296868</v>
      </c>
      <c r="H908" t="s">
        <v>827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X908">
        <v>0</v>
      </c>
      <c r="Y908">
        <v>0</v>
      </c>
      <c r="Z908">
        <v>0</v>
      </c>
      <c r="AA908">
        <v>0</v>
      </c>
      <c r="AB908" t="s">
        <v>1964</v>
      </c>
    </row>
    <row r="909" spans="1:28" x14ac:dyDescent="0.25">
      <c r="H909">
        <v>1231</v>
      </c>
    </row>
    <row r="910" spans="1:28" x14ac:dyDescent="0.25">
      <c r="A910">
        <v>452</v>
      </c>
      <c r="B910">
        <v>2518</v>
      </c>
      <c r="C910" t="s">
        <v>1965</v>
      </c>
      <c r="D910" t="s">
        <v>1966</v>
      </c>
      <c r="E910" t="s">
        <v>120</v>
      </c>
      <c r="F910" t="s">
        <v>1967</v>
      </c>
      <c r="G910" t="str">
        <f>"00323573"</f>
        <v>00323573</v>
      </c>
      <c r="H910" t="s">
        <v>827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X910">
        <v>0</v>
      </c>
      <c r="Y910">
        <v>0</v>
      </c>
      <c r="Z910">
        <v>0</v>
      </c>
      <c r="AA910">
        <v>0</v>
      </c>
      <c r="AB910" t="s">
        <v>1964</v>
      </c>
    </row>
    <row r="911" spans="1:28" x14ac:dyDescent="0.25">
      <c r="H911" t="s">
        <v>1968</v>
      </c>
    </row>
    <row r="912" spans="1:28" x14ac:dyDescent="0.25">
      <c r="A912">
        <v>453</v>
      </c>
      <c r="B912">
        <v>1942</v>
      </c>
      <c r="C912" t="s">
        <v>1969</v>
      </c>
      <c r="D912" t="s">
        <v>97</v>
      </c>
      <c r="E912" t="s">
        <v>103</v>
      </c>
      <c r="F912" t="s">
        <v>1970</v>
      </c>
      <c r="G912" t="str">
        <f>"00322195"</f>
        <v>00322195</v>
      </c>
      <c r="H912" t="s">
        <v>1664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X912">
        <v>0</v>
      </c>
      <c r="Y912">
        <v>0</v>
      </c>
      <c r="Z912">
        <v>0</v>
      </c>
      <c r="AA912">
        <v>0</v>
      </c>
      <c r="AB912" t="s">
        <v>1664</v>
      </c>
    </row>
    <row r="913" spans="1:28" x14ac:dyDescent="0.25">
      <c r="H913" t="s">
        <v>1971</v>
      </c>
    </row>
    <row r="914" spans="1:28" x14ac:dyDescent="0.25">
      <c r="A914">
        <v>454</v>
      </c>
      <c r="B914">
        <v>5885</v>
      </c>
      <c r="C914" t="s">
        <v>1972</v>
      </c>
      <c r="D914" t="s">
        <v>490</v>
      </c>
      <c r="E914" t="s">
        <v>103</v>
      </c>
      <c r="F914" t="s">
        <v>1973</v>
      </c>
      <c r="G914" t="str">
        <f>"201405000927"</f>
        <v>201405000927</v>
      </c>
      <c r="H914" t="s">
        <v>275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30</v>
      </c>
      <c r="R914">
        <v>30</v>
      </c>
      <c r="S914">
        <v>0</v>
      </c>
      <c r="T914">
        <v>0</v>
      </c>
      <c r="U914">
        <v>0</v>
      </c>
      <c r="V914">
        <v>0</v>
      </c>
      <c r="X914">
        <v>0</v>
      </c>
      <c r="Y914">
        <v>0</v>
      </c>
      <c r="Z914">
        <v>0</v>
      </c>
      <c r="AA914">
        <v>0</v>
      </c>
      <c r="AB914" t="s">
        <v>1974</v>
      </c>
    </row>
    <row r="915" spans="1:28" x14ac:dyDescent="0.25">
      <c r="H915" t="s">
        <v>1975</v>
      </c>
    </row>
    <row r="916" spans="1:28" x14ac:dyDescent="0.25">
      <c r="A916">
        <v>455</v>
      </c>
      <c r="B916">
        <v>5857</v>
      </c>
      <c r="C916" t="s">
        <v>1976</v>
      </c>
      <c r="D916" t="s">
        <v>288</v>
      </c>
      <c r="E916" t="s">
        <v>494</v>
      </c>
      <c r="F916" t="s">
        <v>1977</v>
      </c>
      <c r="G916" t="str">
        <f>"00258855"</f>
        <v>00258855</v>
      </c>
      <c r="H916">
        <v>726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X916">
        <v>0</v>
      </c>
      <c r="Y916">
        <v>0</v>
      </c>
      <c r="Z916">
        <v>0</v>
      </c>
      <c r="AA916">
        <v>0</v>
      </c>
      <c r="AB916">
        <v>756</v>
      </c>
    </row>
    <row r="917" spans="1:28" x14ac:dyDescent="0.25">
      <c r="H917" t="s">
        <v>1978</v>
      </c>
    </row>
    <row r="918" spans="1:28" x14ac:dyDescent="0.25">
      <c r="A918">
        <v>456</v>
      </c>
      <c r="B918">
        <v>4182</v>
      </c>
      <c r="C918" t="s">
        <v>67</v>
      </c>
      <c r="D918" t="s">
        <v>1979</v>
      </c>
      <c r="E918" t="s">
        <v>166</v>
      </c>
      <c r="F918" t="s">
        <v>1980</v>
      </c>
      <c r="G918" t="str">
        <f>"00015797"</f>
        <v>00015797</v>
      </c>
      <c r="H918">
        <v>726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30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X918">
        <v>0</v>
      </c>
      <c r="Y918">
        <v>0</v>
      </c>
      <c r="Z918">
        <v>0</v>
      </c>
      <c r="AA918">
        <v>0</v>
      </c>
      <c r="AB918">
        <v>756</v>
      </c>
    </row>
    <row r="919" spans="1:28" x14ac:dyDescent="0.25">
      <c r="H919" t="s">
        <v>1981</v>
      </c>
    </row>
    <row r="920" spans="1:28" x14ac:dyDescent="0.25">
      <c r="A920">
        <v>457</v>
      </c>
      <c r="B920">
        <v>6029</v>
      </c>
      <c r="C920" t="s">
        <v>1982</v>
      </c>
      <c r="D920" t="s">
        <v>1983</v>
      </c>
      <c r="E920" t="s">
        <v>255</v>
      </c>
      <c r="F920" t="s">
        <v>1984</v>
      </c>
      <c r="G920" t="str">
        <f>"00110772"</f>
        <v>00110772</v>
      </c>
      <c r="H920">
        <v>726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X920">
        <v>0</v>
      </c>
      <c r="Y920">
        <v>0</v>
      </c>
      <c r="Z920">
        <v>0</v>
      </c>
      <c r="AA920">
        <v>0</v>
      </c>
      <c r="AB920">
        <v>756</v>
      </c>
    </row>
    <row r="921" spans="1:28" x14ac:dyDescent="0.25">
      <c r="H921" t="s">
        <v>1985</v>
      </c>
    </row>
    <row r="922" spans="1:28" x14ac:dyDescent="0.25">
      <c r="A922">
        <v>458</v>
      </c>
      <c r="B922">
        <v>2986</v>
      </c>
      <c r="C922" t="s">
        <v>1986</v>
      </c>
      <c r="D922" t="s">
        <v>254</v>
      </c>
      <c r="E922" t="s">
        <v>103</v>
      </c>
      <c r="F922" t="s">
        <v>1987</v>
      </c>
      <c r="G922" t="str">
        <f>"00368228"</f>
        <v>00368228</v>
      </c>
      <c r="H922">
        <v>726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X922">
        <v>0</v>
      </c>
      <c r="Y922">
        <v>0</v>
      </c>
      <c r="Z922">
        <v>0</v>
      </c>
      <c r="AA922">
        <v>0</v>
      </c>
      <c r="AB922">
        <v>756</v>
      </c>
    </row>
    <row r="923" spans="1:28" x14ac:dyDescent="0.25">
      <c r="H923" t="s">
        <v>1988</v>
      </c>
    </row>
    <row r="924" spans="1:28" x14ac:dyDescent="0.25">
      <c r="A924">
        <v>459</v>
      </c>
      <c r="B924">
        <v>4148</v>
      </c>
      <c r="C924" t="s">
        <v>1989</v>
      </c>
      <c r="D924" t="s">
        <v>93</v>
      </c>
      <c r="E924" t="s">
        <v>67</v>
      </c>
      <c r="F924" t="s">
        <v>1990</v>
      </c>
      <c r="G924" t="str">
        <f>"00038883"</f>
        <v>00038883</v>
      </c>
      <c r="H924" t="s">
        <v>1991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X924">
        <v>0</v>
      </c>
      <c r="Y924">
        <v>0</v>
      </c>
      <c r="Z924">
        <v>8</v>
      </c>
      <c r="AA924">
        <v>136</v>
      </c>
      <c r="AB924" t="s">
        <v>1992</v>
      </c>
    </row>
    <row r="925" spans="1:28" x14ac:dyDescent="0.25">
      <c r="H925" t="s">
        <v>891</v>
      </c>
    </row>
    <row r="926" spans="1:28" x14ac:dyDescent="0.25">
      <c r="A926">
        <v>460</v>
      </c>
      <c r="B926">
        <v>1620</v>
      </c>
      <c r="C926" t="s">
        <v>1993</v>
      </c>
      <c r="D926" t="s">
        <v>1935</v>
      </c>
      <c r="E926" t="s">
        <v>176</v>
      </c>
      <c r="F926" t="s">
        <v>1994</v>
      </c>
      <c r="G926" t="str">
        <f>"201504004124"</f>
        <v>201504004124</v>
      </c>
      <c r="H926" t="s">
        <v>1995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0</v>
      </c>
      <c r="P926">
        <v>0</v>
      </c>
      <c r="Q926">
        <v>70</v>
      </c>
      <c r="R926">
        <v>0</v>
      </c>
      <c r="S926">
        <v>0</v>
      </c>
      <c r="T926">
        <v>0</v>
      </c>
      <c r="U926">
        <v>0</v>
      </c>
      <c r="V926">
        <v>0</v>
      </c>
      <c r="X926">
        <v>0</v>
      </c>
      <c r="Y926">
        <v>0</v>
      </c>
      <c r="Z926">
        <v>0</v>
      </c>
      <c r="AA926">
        <v>0</v>
      </c>
      <c r="AB926" t="s">
        <v>1996</v>
      </c>
    </row>
    <row r="927" spans="1:28" x14ac:dyDescent="0.25">
      <c r="H927" t="s">
        <v>1997</v>
      </c>
    </row>
    <row r="928" spans="1:28" x14ac:dyDescent="0.25">
      <c r="A928">
        <v>461</v>
      </c>
      <c r="B928">
        <v>186</v>
      </c>
      <c r="C928" t="s">
        <v>1998</v>
      </c>
      <c r="D928" t="s">
        <v>490</v>
      </c>
      <c r="E928" t="s">
        <v>494</v>
      </c>
      <c r="F928" t="s">
        <v>1999</v>
      </c>
      <c r="G928" t="str">
        <f>"00008262"</f>
        <v>00008262</v>
      </c>
      <c r="H928" t="s">
        <v>1228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X928">
        <v>2</v>
      </c>
      <c r="Y928">
        <v>0</v>
      </c>
      <c r="Z928">
        <v>0</v>
      </c>
      <c r="AA928">
        <v>0</v>
      </c>
      <c r="AB928" t="s">
        <v>2000</v>
      </c>
    </row>
    <row r="929" spans="1:28" x14ac:dyDescent="0.25">
      <c r="H929" t="s">
        <v>277</v>
      </c>
    </row>
    <row r="930" spans="1:28" x14ac:dyDescent="0.25">
      <c r="A930">
        <v>462</v>
      </c>
      <c r="B930">
        <v>3717</v>
      </c>
      <c r="C930" t="s">
        <v>2001</v>
      </c>
      <c r="D930" t="s">
        <v>92</v>
      </c>
      <c r="E930" t="s">
        <v>48</v>
      </c>
      <c r="F930" t="s">
        <v>2002</v>
      </c>
      <c r="G930" t="str">
        <f>"00200129"</f>
        <v>00200129</v>
      </c>
      <c r="H930" t="s">
        <v>900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X930">
        <v>0</v>
      </c>
      <c r="Y930">
        <v>0</v>
      </c>
      <c r="Z930">
        <v>0</v>
      </c>
      <c r="AA930">
        <v>0</v>
      </c>
      <c r="AB930" t="s">
        <v>900</v>
      </c>
    </row>
    <row r="931" spans="1:28" x14ac:dyDescent="0.25">
      <c r="H931" t="s">
        <v>432</v>
      </c>
    </row>
    <row r="932" spans="1:28" x14ac:dyDescent="0.25">
      <c r="A932">
        <v>463</v>
      </c>
      <c r="B932">
        <v>5810</v>
      </c>
      <c r="C932" t="s">
        <v>2003</v>
      </c>
      <c r="D932" t="s">
        <v>795</v>
      </c>
      <c r="E932" t="s">
        <v>103</v>
      </c>
      <c r="F932" t="s">
        <v>2004</v>
      </c>
      <c r="G932" t="str">
        <f>"00284238"</f>
        <v>00284238</v>
      </c>
      <c r="H932">
        <v>693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30</v>
      </c>
      <c r="S932">
        <v>0</v>
      </c>
      <c r="T932">
        <v>0</v>
      </c>
      <c r="U932">
        <v>0</v>
      </c>
      <c r="V932">
        <v>0</v>
      </c>
      <c r="X932">
        <v>0</v>
      </c>
      <c r="Y932">
        <v>0</v>
      </c>
      <c r="Z932">
        <v>0</v>
      </c>
      <c r="AA932">
        <v>0</v>
      </c>
      <c r="AB932">
        <v>753</v>
      </c>
    </row>
    <row r="933" spans="1:28" x14ac:dyDescent="0.25">
      <c r="H933" t="s">
        <v>2005</v>
      </c>
    </row>
    <row r="934" spans="1:28" x14ac:dyDescent="0.25">
      <c r="A934">
        <v>464</v>
      </c>
      <c r="B934">
        <v>6284</v>
      </c>
      <c r="C934" t="s">
        <v>2006</v>
      </c>
      <c r="D934" t="s">
        <v>36</v>
      </c>
      <c r="E934" t="s">
        <v>166</v>
      </c>
      <c r="F934" t="s">
        <v>2007</v>
      </c>
      <c r="G934" t="str">
        <f>"00369228"</f>
        <v>00369228</v>
      </c>
      <c r="H934" t="s">
        <v>907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50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X934">
        <v>0</v>
      </c>
      <c r="Y934">
        <v>0</v>
      </c>
      <c r="Z934">
        <v>0</v>
      </c>
      <c r="AA934">
        <v>0</v>
      </c>
      <c r="AB934" t="s">
        <v>2008</v>
      </c>
    </row>
    <row r="935" spans="1:28" x14ac:dyDescent="0.25">
      <c r="H935">
        <v>1231</v>
      </c>
    </row>
    <row r="936" spans="1:28" x14ac:dyDescent="0.25">
      <c r="A936">
        <v>465</v>
      </c>
      <c r="B936">
        <v>5850</v>
      </c>
      <c r="C936" t="s">
        <v>2009</v>
      </c>
      <c r="D936" t="s">
        <v>2010</v>
      </c>
      <c r="E936" t="s">
        <v>176</v>
      </c>
      <c r="F936" t="s">
        <v>2011</v>
      </c>
      <c r="G936" t="str">
        <f>"201604005288"</f>
        <v>201604005288</v>
      </c>
      <c r="H936" t="s">
        <v>907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50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X936">
        <v>0</v>
      </c>
      <c r="Y936">
        <v>0</v>
      </c>
      <c r="Z936">
        <v>0</v>
      </c>
      <c r="AA936">
        <v>0</v>
      </c>
      <c r="AB936" t="s">
        <v>2008</v>
      </c>
    </row>
    <row r="937" spans="1:28" x14ac:dyDescent="0.25">
      <c r="H937" t="s">
        <v>2012</v>
      </c>
    </row>
    <row r="938" spans="1:28" x14ac:dyDescent="0.25">
      <c r="A938">
        <v>466</v>
      </c>
      <c r="B938">
        <v>3389</v>
      </c>
      <c r="C938" t="s">
        <v>2013</v>
      </c>
      <c r="D938" t="s">
        <v>22</v>
      </c>
      <c r="E938" t="s">
        <v>103</v>
      </c>
      <c r="F938" t="s">
        <v>2014</v>
      </c>
      <c r="G938" t="str">
        <f>"00009705"</f>
        <v>00009705</v>
      </c>
      <c r="H938" t="s">
        <v>590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X938">
        <v>0</v>
      </c>
      <c r="Y938">
        <v>0</v>
      </c>
      <c r="Z938">
        <v>0</v>
      </c>
      <c r="AA938">
        <v>0</v>
      </c>
      <c r="AB938" t="s">
        <v>2015</v>
      </c>
    </row>
    <row r="939" spans="1:28" x14ac:dyDescent="0.25">
      <c r="H939" t="s">
        <v>2016</v>
      </c>
    </row>
    <row r="940" spans="1:28" x14ac:dyDescent="0.25">
      <c r="A940">
        <v>467</v>
      </c>
      <c r="B940">
        <v>3734</v>
      </c>
      <c r="C940" t="s">
        <v>2017</v>
      </c>
      <c r="D940" t="s">
        <v>103</v>
      </c>
      <c r="E940" t="s">
        <v>93</v>
      </c>
      <c r="F940" t="s">
        <v>2018</v>
      </c>
      <c r="G940" t="str">
        <f>"00008865"</f>
        <v>00008865</v>
      </c>
      <c r="H940" t="s">
        <v>917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70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X940">
        <v>0</v>
      </c>
      <c r="Y940">
        <v>0</v>
      </c>
      <c r="Z940">
        <v>0</v>
      </c>
      <c r="AA940">
        <v>0</v>
      </c>
      <c r="AB940" t="s">
        <v>2019</v>
      </c>
    </row>
    <row r="941" spans="1:28" x14ac:dyDescent="0.25">
      <c r="H941" t="s">
        <v>2020</v>
      </c>
    </row>
    <row r="942" spans="1:28" x14ac:dyDescent="0.25">
      <c r="A942">
        <v>468</v>
      </c>
      <c r="B942">
        <v>4113</v>
      </c>
      <c r="C942" t="s">
        <v>568</v>
      </c>
      <c r="D942" t="s">
        <v>2021</v>
      </c>
      <c r="E942" t="s">
        <v>22</v>
      </c>
      <c r="F942" t="s">
        <v>2022</v>
      </c>
      <c r="G942" t="str">
        <f>"201309000065"</f>
        <v>201309000065</v>
      </c>
      <c r="H942" t="s">
        <v>1111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50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X942">
        <v>0</v>
      </c>
      <c r="Y942">
        <v>0</v>
      </c>
      <c r="Z942">
        <v>0</v>
      </c>
      <c r="AA942">
        <v>0</v>
      </c>
      <c r="AB942" t="s">
        <v>2023</v>
      </c>
    </row>
    <row r="943" spans="1:28" x14ac:dyDescent="0.25">
      <c r="H943" t="s">
        <v>2024</v>
      </c>
    </row>
    <row r="944" spans="1:28" x14ac:dyDescent="0.25">
      <c r="A944">
        <v>469</v>
      </c>
      <c r="B944">
        <v>4014</v>
      </c>
      <c r="C944" t="s">
        <v>2025</v>
      </c>
      <c r="D944" t="s">
        <v>2026</v>
      </c>
      <c r="E944" t="s">
        <v>103</v>
      </c>
      <c r="F944" t="s">
        <v>2027</v>
      </c>
      <c r="G944" t="str">
        <f>"201406009228"</f>
        <v>201406009228</v>
      </c>
      <c r="H944" t="s">
        <v>1111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50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X944">
        <v>0</v>
      </c>
      <c r="Y944">
        <v>0</v>
      </c>
      <c r="Z944">
        <v>0</v>
      </c>
      <c r="AA944">
        <v>0</v>
      </c>
      <c r="AB944" t="s">
        <v>2023</v>
      </c>
    </row>
    <row r="945" spans="1:28" x14ac:dyDescent="0.25">
      <c r="H945" t="s">
        <v>2028</v>
      </c>
    </row>
    <row r="946" spans="1:28" x14ac:dyDescent="0.25">
      <c r="A946">
        <v>470</v>
      </c>
      <c r="B946">
        <v>2247</v>
      </c>
      <c r="C946" t="s">
        <v>2029</v>
      </c>
      <c r="D946" t="s">
        <v>2030</v>
      </c>
      <c r="E946" t="s">
        <v>2031</v>
      </c>
      <c r="F946" t="s">
        <v>2032</v>
      </c>
      <c r="G946" t="str">
        <f>"00034596"</f>
        <v>00034596</v>
      </c>
      <c r="H946" t="s">
        <v>181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X946">
        <v>0</v>
      </c>
      <c r="Y946">
        <v>0</v>
      </c>
      <c r="Z946">
        <v>0</v>
      </c>
      <c r="AA946">
        <v>0</v>
      </c>
      <c r="AB946" t="s">
        <v>2033</v>
      </c>
    </row>
    <row r="947" spans="1:28" x14ac:dyDescent="0.25">
      <c r="H947" t="s">
        <v>2034</v>
      </c>
    </row>
    <row r="948" spans="1:28" x14ac:dyDescent="0.25">
      <c r="A948">
        <v>471</v>
      </c>
      <c r="B948">
        <v>1479</v>
      </c>
      <c r="C948" t="s">
        <v>2035</v>
      </c>
      <c r="D948" t="s">
        <v>115</v>
      </c>
      <c r="E948" t="s">
        <v>36</v>
      </c>
      <c r="F948" t="s">
        <v>2036</v>
      </c>
      <c r="G948" t="str">
        <f>"00010379"</f>
        <v>00010379</v>
      </c>
      <c r="H948" t="s">
        <v>2037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X948">
        <v>0</v>
      </c>
      <c r="Y948">
        <v>0</v>
      </c>
      <c r="Z948">
        <v>0</v>
      </c>
      <c r="AA948">
        <v>0</v>
      </c>
      <c r="AB948" t="s">
        <v>2038</v>
      </c>
    </row>
    <row r="949" spans="1:28" x14ac:dyDescent="0.25">
      <c r="H949" t="s">
        <v>2039</v>
      </c>
    </row>
    <row r="950" spans="1:28" x14ac:dyDescent="0.25">
      <c r="A950">
        <v>472</v>
      </c>
      <c r="B950">
        <v>5590</v>
      </c>
      <c r="C950" t="s">
        <v>2040</v>
      </c>
      <c r="D950" t="s">
        <v>103</v>
      </c>
      <c r="E950" t="s">
        <v>36</v>
      </c>
      <c r="F950" t="s">
        <v>2041</v>
      </c>
      <c r="G950" t="str">
        <f>"00019518"</f>
        <v>00019518</v>
      </c>
      <c r="H950" t="s">
        <v>983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X950">
        <v>1</v>
      </c>
      <c r="Y950">
        <v>0</v>
      </c>
      <c r="Z950">
        <v>0</v>
      </c>
      <c r="AA950">
        <v>0</v>
      </c>
      <c r="AB950" t="s">
        <v>2042</v>
      </c>
    </row>
    <row r="951" spans="1:28" x14ac:dyDescent="0.25">
      <c r="H951" t="s">
        <v>2043</v>
      </c>
    </row>
    <row r="952" spans="1:28" x14ac:dyDescent="0.25">
      <c r="A952">
        <v>473</v>
      </c>
      <c r="B952">
        <v>4163</v>
      </c>
      <c r="C952" t="s">
        <v>2044</v>
      </c>
      <c r="D952" t="s">
        <v>22</v>
      </c>
      <c r="E952" t="s">
        <v>713</v>
      </c>
      <c r="F952" t="s">
        <v>2045</v>
      </c>
      <c r="G952" t="str">
        <f>"00108412"</f>
        <v>00108412</v>
      </c>
      <c r="H952" t="s">
        <v>983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X952">
        <v>0</v>
      </c>
      <c r="Y952">
        <v>0</v>
      </c>
      <c r="Z952">
        <v>0</v>
      </c>
      <c r="AA952">
        <v>0</v>
      </c>
      <c r="AB952" t="s">
        <v>2042</v>
      </c>
    </row>
    <row r="953" spans="1:28" x14ac:dyDescent="0.25">
      <c r="H953" t="s">
        <v>2046</v>
      </c>
    </row>
    <row r="954" spans="1:28" x14ac:dyDescent="0.25">
      <c r="A954">
        <v>474</v>
      </c>
      <c r="B954">
        <v>3026</v>
      </c>
      <c r="C954" t="s">
        <v>2047</v>
      </c>
      <c r="D954" t="s">
        <v>795</v>
      </c>
      <c r="E954" t="s">
        <v>120</v>
      </c>
      <c r="F954" t="s">
        <v>2048</v>
      </c>
      <c r="G954" t="str">
        <f>"00341955"</f>
        <v>00341955</v>
      </c>
      <c r="H954" t="s">
        <v>966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X954">
        <v>0</v>
      </c>
      <c r="Y954">
        <v>0</v>
      </c>
      <c r="Z954">
        <v>0</v>
      </c>
      <c r="AA954">
        <v>0</v>
      </c>
      <c r="AB954" t="s">
        <v>966</v>
      </c>
    </row>
    <row r="955" spans="1:28" x14ac:dyDescent="0.25">
      <c r="H955" t="s">
        <v>2049</v>
      </c>
    </row>
    <row r="956" spans="1:28" x14ac:dyDescent="0.25">
      <c r="A956">
        <v>475</v>
      </c>
      <c r="B956">
        <v>1447</v>
      </c>
      <c r="C956" t="s">
        <v>2050</v>
      </c>
      <c r="D956" t="s">
        <v>605</v>
      </c>
      <c r="E956" t="s">
        <v>36</v>
      </c>
      <c r="F956" t="s">
        <v>2051</v>
      </c>
      <c r="G956" t="str">
        <f>"00309704"</f>
        <v>00309704</v>
      </c>
      <c r="H956" t="s">
        <v>2052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X956">
        <v>0</v>
      </c>
      <c r="Y956">
        <v>0</v>
      </c>
      <c r="Z956">
        <v>0</v>
      </c>
      <c r="AA956">
        <v>0</v>
      </c>
      <c r="AB956" t="s">
        <v>2053</v>
      </c>
    </row>
    <row r="957" spans="1:28" x14ac:dyDescent="0.25">
      <c r="H957" t="s">
        <v>2054</v>
      </c>
    </row>
    <row r="958" spans="1:28" x14ac:dyDescent="0.25">
      <c r="A958">
        <v>476</v>
      </c>
      <c r="B958">
        <v>1350</v>
      </c>
      <c r="C958" t="s">
        <v>2055</v>
      </c>
      <c r="D958" t="s">
        <v>2056</v>
      </c>
      <c r="E958" t="s">
        <v>204</v>
      </c>
      <c r="F958" t="s">
        <v>2057</v>
      </c>
      <c r="G958" t="str">
        <f>"00148217"</f>
        <v>00148217</v>
      </c>
      <c r="H958" t="s">
        <v>2052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X958">
        <v>0</v>
      </c>
      <c r="Y958">
        <v>0</v>
      </c>
      <c r="Z958">
        <v>0</v>
      </c>
      <c r="AA958">
        <v>0</v>
      </c>
      <c r="AB958" t="s">
        <v>2053</v>
      </c>
    </row>
    <row r="959" spans="1:28" x14ac:dyDescent="0.25">
      <c r="H959" t="s">
        <v>2058</v>
      </c>
    </row>
    <row r="960" spans="1:28" x14ac:dyDescent="0.25">
      <c r="A960">
        <v>477</v>
      </c>
      <c r="B960">
        <v>5915</v>
      </c>
      <c r="C960" t="s">
        <v>2059</v>
      </c>
      <c r="D960" t="s">
        <v>67</v>
      </c>
      <c r="E960" t="s">
        <v>52</v>
      </c>
      <c r="F960" t="s">
        <v>2060</v>
      </c>
      <c r="G960" t="str">
        <f>"00359694"</f>
        <v>00359694</v>
      </c>
      <c r="H960" t="s">
        <v>2052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X960">
        <v>0</v>
      </c>
      <c r="Y960">
        <v>0</v>
      </c>
      <c r="Z960">
        <v>0</v>
      </c>
      <c r="AA960">
        <v>0</v>
      </c>
      <c r="AB960" t="s">
        <v>2053</v>
      </c>
    </row>
    <row r="961" spans="1:28" x14ac:dyDescent="0.25">
      <c r="H961" t="s">
        <v>2061</v>
      </c>
    </row>
    <row r="962" spans="1:28" x14ac:dyDescent="0.25">
      <c r="A962">
        <v>478</v>
      </c>
      <c r="B962">
        <v>3017</v>
      </c>
      <c r="C962" t="s">
        <v>2062</v>
      </c>
      <c r="D962" t="s">
        <v>2063</v>
      </c>
      <c r="E962" t="s">
        <v>22</v>
      </c>
      <c r="F962" t="s">
        <v>2064</v>
      </c>
      <c r="G962" t="str">
        <f>"00031701"</f>
        <v>00031701</v>
      </c>
      <c r="H962">
        <v>748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X962">
        <v>0</v>
      </c>
      <c r="Y962">
        <v>0</v>
      </c>
      <c r="Z962">
        <v>0</v>
      </c>
      <c r="AA962">
        <v>0</v>
      </c>
      <c r="AB962">
        <v>748</v>
      </c>
    </row>
    <row r="963" spans="1:28" x14ac:dyDescent="0.25">
      <c r="H963" t="s">
        <v>2065</v>
      </c>
    </row>
    <row r="964" spans="1:28" x14ac:dyDescent="0.25">
      <c r="A964">
        <v>479</v>
      </c>
      <c r="B964">
        <v>3885</v>
      </c>
      <c r="C964" t="s">
        <v>2066</v>
      </c>
      <c r="D964" t="s">
        <v>22</v>
      </c>
      <c r="E964" t="s">
        <v>176</v>
      </c>
      <c r="F964" t="s">
        <v>2067</v>
      </c>
      <c r="G964" t="str">
        <f>"00139302"</f>
        <v>00139302</v>
      </c>
      <c r="H964">
        <v>748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X964">
        <v>0</v>
      </c>
      <c r="Y964">
        <v>0</v>
      </c>
      <c r="Z964">
        <v>0</v>
      </c>
      <c r="AA964">
        <v>0</v>
      </c>
      <c r="AB964">
        <v>748</v>
      </c>
    </row>
    <row r="965" spans="1:28" x14ac:dyDescent="0.25">
      <c r="H965" t="s">
        <v>2068</v>
      </c>
    </row>
    <row r="966" spans="1:28" x14ac:dyDescent="0.25">
      <c r="A966">
        <v>480</v>
      </c>
      <c r="B966">
        <v>2522</v>
      </c>
      <c r="C966" t="s">
        <v>2069</v>
      </c>
      <c r="D966" t="s">
        <v>511</v>
      </c>
      <c r="E966" t="s">
        <v>67</v>
      </c>
      <c r="F966" t="s">
        <v>2070</v>
      </c>
      <c r="G966" t="str">
        <f>"00109074"</f>
        <v>00109074</v>
      </c>
      <c r="H966">
        <v>748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X966">
        <v>0</v>
      </c>
      <c r="Y966">
        <v>0</v>
      </c>
      <c r="Z966">
        <v>0</v>
      </c>
      <c r="AA966">
        <v>0</v>
      </c>
      <c r="AB966">
        <v>748</v>
      </c>
    </row>
    <row r="967" spans="1:28" x14ac:dyDescent="0.25">
      <c r="H967" t="s">
        <v>2071</v>
      </c>
    </row>
    <row r="968" spans="1:28" x14ac:dyDescent="0.25">
      <c r="A968">
        <v>481</v>
      </c>
      <c r="B968">
        <v>4644</v>
      </c>
      <c r="C968" t="s">
        <v>986</v>
      </c>
      <c r="D968" t="s">
        <v>60</v>
      </c>
      <c r="E968" t="s">
        <v>103</v>
      </c>
      <c r="F968" t="s">
        <v>2072</v>
      </c>
      <c r="G968" t="str">
        <f>"00314324"</f>
        <v>00314324</v>
      </c>
      <c r="H968" t="s">
        <v>739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70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X968">
        <v>2</v>
      </c>
      <c r="Y968">
        <v>0</v>
      </c>
      <c r="Z968">
        <v>0</v>
      </c>
      <c r="AA968">
        <v>0</v>
      </c>
      <c r="AB968" t="s">
        <v>2073</v>
      </c>
    </row>
    <row r="969" spans="1:28" x14ac:dyDescent="0.25">
      <c r="H969" t="s">
        <v>2074</v>
      </c>
    </row>
    <row r="970" spans="1:28" x14ac:dyDescent="0.25">
      <c r="A970">
        <v>482</v>
      </c>
      <c r="B970">
        <v>2678</v>
      </c>
      <c r="C970" t="s">
        <v>2075</v>
      </c>
      <c r="D970" t="s">
        <v>2076</v>
      </c>
      <c r="E970" t="s">
        <v>126</v>
      </c>
      <c r="F970" t="s">
        <v>2077</v>
      </c>
      <c r="G970" t="str">
        <f>"00348811"</f>
        <v>00348811</v>
      </c>
      <c r="H970" t="s">
        <v>1385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X970">
        <v>0</v>
      </c>
      <c r="Y970">
        <v>0</v>
      </c>
      <c r="Z970">
        <v>0</v>
      </c>
      <c r="AA970">
        <v>0</v>
      </c>
      <c r="AB970" t="s">
        <v>2078</v>
      </c>
    </row>
    <row r="971" spans="1:28" x14ac:dyDescent="0.25">
      <c r="H971" t="s">
        <v>2079</v>
      </c>
    </row>
    <row r="972" spans="1:28" x14ac:dyDescent="0.25">
      <c r="A972">
        <v>483</v>
      </c>
      <c r="B972">
        <v>6259</v>
      </c>
      <c r="C972" t="s">
        <v>2080</v>
      </c>
      <c r="D972" t="s">
        <v>15</v>
      </c>
      <c r="E972" t="s">
        <v>22</v>
      </c>
      <c r="F972" t="s">
        <v>2081</v>
      </c>
      <c r="G972" t="str">
        <f>"201402009676"</f>
        <v>201402009676</v>
      </c>
      <c r="H972" t="s">
        <v>1385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X972">
        <v>0</v>
      </c>
      <c r="Y972">
        <v>0</v>
      </c>
      <c r="Z972">
        <v>0</v>
      </c>
      <c r="AA972">
        <v>0</v>
      </c>
      <c r="AB972" t="s">
        <v>2078</v>
      </c>
    </row>
    <row r="973" spans="1:28" x14ac:dyDescent="0.25">
      <c r="H973" t="s">
        <v>2082</v>
      </c>
    </row>
    <row r="974" spans="1:28" x14ac:dyDescent="0.25">
      <c r="A974">
        <v>484</v>
      </c>
      <c r="B974">
        <v>5959</v>
      </c>
      <c r="C974" t="s">
        <v>2083</v>
      </c>
      <c r="D974" t="s">
        <v>353</v>
      </c>
      <c r="E974" t="s">
        <v>67</v>
      </c>
      <c r="F974" t="s">
        <v>2084</v>
      </c>
      <c r="G974" t="str">
        <f>"00310613"</f>
        <v>00310613</v>
      </c>
      <c r="H974">
        <v>715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X974">
        <v>0</v>
      </c>
      <c r="Y974">
        <v>0</v>
      </c>
      <c r="Z974">
        <v>0</v>
      </c>
      <c r="AA974">
        <v>0</v>
      </c>
      <c r="AB974">
        <v>745</v>
      </c>
    </row>
    <row r="975" spans="1:28" x14ac:dyDescent="0.25">
      <c r="H975" t="s">
        <v>1021</v>
      </c>
    </row>
    <row r="976" spans="1:28" x14ac:dyDescent="0.25">
      <c r="A976">
        <v>485</v>
      </c>
      <c r="B976">
        <v>5461</v>
      </c>
      <c r="C976" t="s">
        <v>2085</v>
      </c>
      <c r="D976" t="s">
        <v>2086</v>
      </c>
      <c r="E976" t="s">
        <v>67</v>
      </c>
      <c r="F976" t="s">
        <v>2087</v>
      </c>
      <c r="G976" t="str">
        <f>"00341055"</f>
        <v>00341055</v>
      </c>
      <c r="H976">
        <v>715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X976">
        <v>0</v>
      </c>
      <c r="Y976">
        <v>0</v>
      </c>
      <c r="Z976">
        <v>0</v>
      </c>
      <c r="AA976">
        <v>0</v>
      </c>
      <c r="AB976">
        <v>745</v>
      </c>
    </row>
    <row r="977" spans="1:28" x14ac:dyDescent="0.25">
      <c r="H977">
        <v>1231</v>
      </c>
    </row>
    <row r="978" spans="1:28" x14ac:dyDescent="0.25">
      <c r="A978">
        <v>486</v>
      </c>
      <c r="B978">
        <v>1495</v>
      </c>
      <c r="C978" t="s">
        <v>2088</v>
      </c>
      <c r="D978" t="s">
        <v>22</v>
      </c>
      <c r="E978" t="s">
        <v>15</v>
      </c>
      <c r="F978" t="s">
        <v>2089</v>
      </c>
      <c r="G978" t="str">
        <f>"00281420"</f>
        <v>00281420</v>
      </c>
      <c r="H978">
        <v>715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X978">
        <v>0</v>
      </c>
      <c r="Y978">
        <v>0</v>
      </c>
      <c r="Z978">
        <v>0</v>
      </c>
      <c r="AA978">
        <v>0</v>
      </c>
      <c r="AB978">
        <v>745</v>
      </c>
    </row>
    <row r="979" spans="1:28" x14ac:dyDescent="0.25">
      <c r="H979" t="s">
        <v>406</v>
      </c>
    </row>
    <row r="980" spans="1:28" x14ac:dyDescent="0.25">
      <c r="A980">
        <v>487</v>
      </c>
      <c r="B980">
        <v>1468</v>
      </c>
      <c r="C980" t="s">
        <v>2090</v>
      </c>
      <c r="D980" t="s">
        <v>143</v>
      </c>
      <c r="E980" t="s">
        <v>103</v>
      </c>
      <c r="F980" t="s">
        <v>2091</v>
      </c>
      <c r="G980" t="str">
        <f>"00016073"</f>
        <v>00016073</v>
      </c>
      <c r="H980">
        <v>715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X980">
        <v>0</v>
      </c>
      <c r="Y980">
        <v>0</v>
      </c>
      <c r="Z980">
        <v>0</v>
      </c>
      <c r="AA980">
        <v>0</v>
      </c>
      <c r="AB980">
        <v>745</v>
      </c>
    </row>
    <row r="981" spans="1:28" x14ac:dyDescent="0.25">
      <c r="H981" t="s">
        <v>2092</v>
      </c>
    </row>
    <row r="982" spans="1:28" x14ac:dyDescent="0.25">
      <c r="A982">
        <v>488</v>
      </c>
      <c r="B982">
        <v>316</v>
      </c>
      <c r="C982" t="s">
        <v>2093</v>
      </c>
      <c r="D982" t="s">
        <v>29</v>
      </c>
      <c r="E982" t="s">
        <v>2094</v>
      </c>
      <c r="F982" t="s">
        <v>2095</v>
      </c>
      <c r="G982" t="str">
        <f>"00266661"</f>
        <v>00266661</v>
      </c>
      <c r="H982" t="s">
        <v>341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X982">
        <v>0</v>
      </c>
      <c r="Y982">
        <v>0</v>
      </c>
      <c r="Z982">
        <v>0</v>
      </c>
      <c r="AA982">
        <v>0</v>
      </c>
      <c r="AB982" t="s">
        <v>2096</v>
      </c>
    </row>
    <row r="983" spans="1:28" x14ac:dyDescent="0.25">
      <c r="H983" t="s">
        <v>2097</v>
      </c>
    </row>
    <row r="984" spans="1:28" x14ac:dyDescent="0.25">
      <c r="A984">
        <v>489</v>
      </c>
      <c r="B984">
        <v>5239</v>
      </c>
      <c r="C984" t="s">
        <v>2098</v>
      </c>
      <c r="D984" t="s">
        <v>380</v>
      </c>
      <c r="E984" t="s">
        <v>48</v>
      </c>
      <c r="F984" t="s">
        <v>2099</v>
      </c>
      <c r="G984" t="str">
        <f>"00352345"</f>
        <v>00352345</v>
      </c>
      <c r="H984" t="s">
        <v>341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X984">
        <v>1</v>
      </c>
      <c r="Y984">
        <v>0</v>
      </c>
      <c r="Z984">
        <v>0</v>
      </c>
      <c r="AA984">
        <v>0</v>
      </c>
      <c r="AB984" t="s">
        <v>2096</v>
      </c>
    </row>
    <row r="985" spans="1:28" x14ac:dyDescent="0.25">
      <c r="H985" t="s">
        <v>2100</v>
      </c>
    </row>
    <row r="986" spans="1:28" x14ac:dyDescent="0.25">
      <c r="A986">
        <v>490</v>
      </c>
      <c r="B986">
        <v>5459</v>
      </c>
      <c r="C986" t="s">
        <v>2101</v>
      </c>
      <c r="D986" t="s">
        <v>288</v>
      </c>
      <c r="E986" t="s">
        <v>166</v>
      </c>
      <c r="F986" t="s">
        <v>2102</v>
      </c>
      <c r="G986" t="str">
        <f>"00339225"</f>
        <v>00339225</v>
      </c>
      <c r="H986" t="s">
        <v>1133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X986">
        <v>0</v>
      </c>
      <c r="Y986">
        <v>0</v>
      </c>
      <c r="Z986">
        <v>0</v>
      </c>
      <c r="AA986">
        <v>0</v>
      </c>
      <c r="AB986" t="s">
        <v>2103</v>
      </c>
    </row>
    <row r="987" spans="1:28" x14ac:dyDescent="0.25">
      <c r="H987" t="s">
        <v>2104</v>
      </c>
    </row>
    <row r="988" spans="1:28" x14ac:dyDescent="0.25">
      <c r="A988">
        <v>491</v>
      </c>
      <c r="B988">
        <v>1943</v>
      </c>
      <c r="C988" t="s">
        <v>2105</v>
      </c>
      <c r="D988" t="s">
        <v>352</v>
      </c>
      <c r="E988" t="s">
        <v>2106</v>
      </c>
      <c r="F988" t="s">
        <v>2107</v>
      </c>
      <c r="G988" t="str">
        <f>"201406017715"</f>
        <v>201406017715</v>
      </c>
      <c r="H988" t="s">
        <v>303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X988">
        <v>0</v>
      </c>
      <c r="Y988">
        <v>0</v>
      </c>
      <c r="Z988">
        <v>1</v>
      </c>
      <c r="AA988">
        <v>17</v>
      </c>
      <c r="AB988" t="s">
        <v>2108</v>
      </c>
    </row>
    <row r="989" spans="1:28" x14ac:dyDescent="0.25">
      <c r="H989" t="s">
        <v>2109</v>
      </c>
    </row>
    <row r="990" spans="1:28" x14ac:dyDescent="0.25">
      <c r="A990">
        <v>492</v>
      </c>
      <c r="B990">
        <v>5504</v>
      </c>
      <c r="C990" t="s">
        <v>2110</v>
      </c>
      <c r="D990" t="s">
        <v>93</v>
      </c>
      <c r="E990" t="s">
        <v>103</v>
      </c>
      <c r="F990" t="s">
        <v>2111</v>
      </c>
      <c r="G990" t="str">
        <f>"00202406"</f>
        <v>00202406</v>
      </c>
      <c r="H990">
        <v>682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30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X990">
        <v>0</v>
      </c>
      <c r="Y990">
        <v>0</v>
      </c>
      <c r="Z990">
        <v>0</v>
      </c>
      <c r="AA990">
        <v>0</v>
      </c>
      <c r="AB990">
        <v>742</v>
      </c>
    </row>
    <row r="991" spans="1:28" x14ac:dyDescent="0.25">
      <c r="H991" t="s">
        <v>2112</v>
      </c>
    </row>
    <row r="992" spans="1:28" x14ac:dyDescent="0.25">
      <c r="A992">
        <v>493</v>
      </c>
      <c r="B992">
        <v>3505</v>
      </c>
      <c r="C992" t="s">
        <v>2113</v>
      </c>
      <c r="D992" t="s">
        <v>36</v>
      </c>
      <c r="E992" t="s">
        <v>630</v>
      </c>
      <c r="F992" t="s">
        <v>2114</v>
      </c>
      <c r="G992" t="str">
        <f>"00272875"</f>
        <v>00272875</v>
      </c>
      <c r="H992" t="s">
        <v>89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50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X992">
        <v>0</v>
      </c>
      <c r="Y992">
        <v>0</v>
      </c>
      <c r="Z992">
        <v>0</v>
      </c>
      <c r="AA992">
        <v>0</v>
      </c>
      <c r="AB992" t="s">
        <v>2115</v>
      </c>
    </row>
    <row r="993" spans="1:28" x14ac:dyDescent="0.25">
      <c r="H993" t="s">
        <v>2116</v>
      </c>
    </row>
    <row r="994" spans="1:28" x14ac:dyDescent="0.25">
      <c r="A994">
        <v>494</v>
      </c>
      <c r="B994">
        <v>5143</v>
      </c>
      <c r="C994" t="s">
        <v>2117</v>
      </c>
      <c r="D994" t="s">
        <v>1272</v>
      </c>
      <c r="E994" t="s">
        <v>166</v>
      </c>
      <c r="F994" t="s">
        <v>2118</v>
      </c>
      <c r="G994" t="str">
        <f>"00352641"</f>
        <v>00352641</v>
      </c>
      <c r="H994" t="s">
        <v>2119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X994">
        <v>0</v>
      </c>
      <c r="Y994">
        <v>0</v>
      </c>
      <c r="Z994">
        <v>0</v>
      </c>
      <c r="AA994">
        <v>0</v>
      </c>
      <c r="AB994" t="s">
        <v>2120</v>
      </c>
    </row>
    <row r="995" spans="1:28" x14ac:dyDescent="0.25">
      <c r="H995" t="s">
        <v>2121</v>
      </c>
    </row>
    <row r="996" spans="1:28" x14ac:dyDescent="0.25">
      <c r="A996">
        <v>495</v>
      </c>
      <c r="B996">
        <v>388</v>
      </c>
      <c r="C996" t="s">
        <v>2122</v>
      </c>
      <c r="D996" t="s">
        <v>471</v>
      </c>
      <c r="E996" t="s">
        <v>67</v>
      </c>
      <c r="F996" t="s">
        <v>2123</v>
      </c>
      <c r="G996" t="str">
        <f>"00230938"</f>
        <v>00230938</v>
      </c>
      <c r="H996" t="s">
        <v>1317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X996">
        <v>0</v>
      </c>
      <c r="Y996">
        <v>0</v>
      </c>
      <c r="Z996">
        <v>0</v>
      </c>
      <c r="AA996">
        <v>0</v>
      </c>
      <c r="AB996" t="s">
        <v>2124</v>
      </c>
    </row>
    <row r="997" spans="1:28" x14ac:dyDescent="0.25">
      <c r="H997" t="s">
        <v>2125</v>
      </c>
    </row>
    <row r="998" spans="1:28" x14ac:dyDescent="0.25">
      <c r="A998">
        <v>496</v>
      </c>
      <c r="B998">
        <v>5424</v>
      </c>
      <c r="C998" t="s">
        <v>2126</v>
      </c>
      <c r="D998" t="s">
        <v>67</v>
      </c>
      <c r="E998" t="s">
        <v>52</v>
      </c>
      <c r="F998" t="s">
        <v>2127</v>
      </c>
      <c r="G998" t="str">
        <f>"00335106"</f>
        <v>00335106</v>
      </c>
      <c r="H998" t="s">
        <v>1317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X998">
        <v>2</v>
      </c>
      <c r="Y998">
        <v>0</v>
      </c>
      <c r="Z998">
        <v>0</v>
      </c>
      <c r="AA998">
        <v>0</v>
      </c>
      <c r="AB998" t="s">
        <v>2124</v>
      </c>
    </row>
    <row r="999" spans="1:28" x14ac:dyDescent="0.25">
      <c r="H999" t="s">
        <v>2128</v>
      </c>
    </row>
    <row r="1000" spans="1:28" x14ac:dyDescent="0.25">
      <c r="A1000">
        <v>497</v>
      </c>
      <c r="B1000">
        <v>4241</v>
      </c>
      <c r="C1000" t="s">
        <v>2129</v>
      </c>
      <c r="D1000" t="s">
        <v>176</v>
      </c>
      <c r="E1000" t="s">
        <v>93</v>
      </c>
      <c r="F1000" t="s">
        <v>2130</v>
      </c>
      <c r="G1000" t="str">
        <f>"201409004025"</f>
        <v>201409004025</v>
      </c>
      <c r="H1000" t="s">
        <v>1317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X1000">
        <v>0</v>
      </c>
      <c r="Y1000">
        <v>0</v>
      </c>
      <c r="Z1000">
        <v>0</v>
      </c>
      <c r="AA1000">
        <v>0</v>
      </c>
      <c r="AB1000" t="s">
        <v>2124</v>
      </c>
    </row>
    <row r="1001" spans="1:28" x14ac:dyDescent="0.25">
      <c r="H1001" t="s">
        <v>342</v>
      </c>
    </row>
    <row r="1002" spans="1:28" x14ac:dyDescent="0.25">
      <c r="A1002">
        <v>498</v>
      </c>
      <c r="B1002">
        <v>3048</v>
      </c>
      <c r="C1002" t="s">
        <v>2131</v>
      </c>
      <c r="D1002" t="s">
        <v>36</v>
      </c>
      <c r="E1002" t="s">
        <v>126</v>
      </c>
      <c r="F1002" t="s">
        <v>2132</v>
      </c>
      <c r="G1002" t="str">
        <f>"00365971"</f>
        <v>00365971</v>
      </c>
      <c r="H1002" t="s">
        <v>2037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30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X1002">
        <v>0</v>
      </c>
      <c r="Y1002">
        <v>0</v>
      </c>
      <c r="Z1002">
        <v>0</v>
      </c>
      <c r="AA1002">
        <v>0</v>
      </c>
      <c r="AB1002" t="s">
        <v>2133</v>
      </c>
    </row>
    <row r="1003" spans="1:28" x14ac:dyDescent="0.25">
      <c r="H1003" t="s">
        <v>2134</v>
      </c>
    </row>
    <row r="1004" spans="1:28" x14ac:dyDescent="0.25">
      <c r="A1004">
        <v>499</v>
      </c>
      <c r="B1004">
        <v>659</v>
      </c>
      <c r="C1004" t="s">
        <v>2135</v>
      </c>
      <c r="D1004" t="s">
        <v>52</v>
      </c>
      <c r="E1004" t="s">
        <v>103</v>
      </c>
      <c r="F1004" t="s">
        <v>2136</v>
      </c>
      <c r="G1004" t="str">
        <f>"00184283"</f>
        <v>00184283</v>
      </c>
      <c r="H1004" t="s">
        <v>868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X1004">
        <v>0</v>
      </c>
      <c r="Y1004">
        <v>0</v>
      </c>
      <c r="Z1004">
        <v>0</v>
      </c>
      <c r="AA1004">
        <v>0</v>
      </c>
      <c r="AB1004" t="s">
        <v>2137</v>
      </c>
    </row>
    <row r="1005" spans="1:28" x14ac:dyDescent="0.25">
      <c r="H1005" t="s">
        <v>2138</v>
      </c>
    </row>
    <row r="1006" spans="1:28" x14ac:dyDescent="0.25">
      <c r="A1006">
        <v>500</v>
      </c>
      <c r="B1006">
        <v>5896</v>
      </c>
      <c r="C1006" t="s">
        <v>2139</v>
      </c>
      <c r="D1006" t="s">
        <v>2094</v>
      </c>
      <c r="E1006" t="s">
        <v>626</v>
      </c>
      <c r="F1006" t="s">
        <v>2140</v>
      </c>
      <c r="G1006" t="str">
        <f>"00293987"</f>
        <v>00293987</v>
      </c>
      <c r="H1006" t="s">
        <v>868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X1006">
        <v>0</v>
      </c>
      <c r="Y1006">
        <v>0</v>
      </c>
      <c r="Z1006">
        <v>0</v>
      </c>
      <c r="AA1006">
        <v>0</v>
      </c>
      <c r="AB1006" t="s">
        <v>2137</v>
      </c>
    </row>
    <row r="1007" spans="1:28" x14ac:dyDescent="0.25">
      <c r="H1007" t="s">
        <v>2141</v>
      </c>
    </row>
    <row r="1008" spans="1:28" x14ac:dyDescent="0.25">
      <c r="A1008">
        <v>501</v>
      </c>
      <c r="B1008">
        <v>1108</v>
      </c>
      <c r="C1008" t="s">
        <v>2142</v>
      </c>
      <c r="D1008" t="s">
        <v>2143</v>
      </c>
      <c r="E1008" t="s">
        <v>2144</v>
      </c>
      <c r="F1008" t="s">
        <v>2145</v>
      </c>
      <c r="G1008" t="str">
        <f>"00010381"</f>
        <v>00010381</v>
      </c>
      <c r="H1008" t="s">
        <v>1749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X1008">
        <v>0</v>
      </c>
      <c r="Y1008">
        <v>0</v>
      </c>
      <c r="Z1008">
        <v>0</v>
      </c>
      <c r="AA1008">
        <v>0</v>
      </c>
      <c r="AB1008" t="s">
        <v>2146</v>
      </c>
    </row>
    <row r="1009" spans="1:28" x14ac:dyDescent="0.25">
      <c r="H1009" t="s">
        <v>406</v>
      </c>
    </row>
    <row r="1010" spans="1:28" x14ac:dyDescent="0.25">
      <c r="A1010">
        <v>502</v>
      </c>
      <c r="B1010">
        <v>473</v>
      </c>
      <c r="C1010" t="s">
        <v>2147</v>
      </c>
      <c r="D1010" t="s">
        <v>490</v>
      </c>
      <c r="E1010" t="s">
        <v>103</v>
      </c>
      <c r="F1010" t="s">
        <v>2148</v>
      </c>
      <c r="G1010" t="str">
        <f>"201402002408"</f>
        <v>201402002408</v>
      </c>
      <c r="H1010" t="s">
        <v>1749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X1010">
        <v>0</v>
      </c>
      <c r="Y1010">
        <v>0</v>
      </c>
      <c r="Z1010">
        <v>0</v>
      </c>
      <c r="AA1010">
        <v>0</v>
      </c>
      <c r="AB1010" t="s">
        <v>2146</v>
      </c>
    </row>
    <row r="1011" spans="1:28" x14ac:dyDescent="0.25">
      <c r="H1011" t="s">
        <v>2149</v>
      </c>
    </row>
    <row r="1012" spans="1:28" x14ac:dyDescent="0.25">
      <c r="A1012">
        <v>503</v>
      </c>
      <c r="B1012">
        <v>262</v>
      </c>
      <c r="C1012" t="s">
        <v>2150</v>
      </c>
      <c r="D1012" t="s">
        <v>148</v>
      </c>
      <c r="E1012" t="s">
        <v>703</v>
      </c>
      <c r="F1012" t="s">
        <v>2151</v>
      </c>
      <c r="G1012" t="str">
        <f>"00154034"</f>
        <v>00154034</v>
      </c>
      <c r="H1012" t="s">
        <v>1749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X1012">
        <v>0</v>
      </c>
      <c r="Y1012">
        <v>0</v>
      </c>
      <c r="Z1012">
        <v>0</v>
      </c>
      <c r="AA1012">
        <v>0</v>
      </c>
      <c r="AB1012" t="s">
        <v>2146</v>
      </c>
    </row>
    <row r="1013" spans="1:28" x14ac:dyDescent="0.25">
      <c r="H1013" t="s">
        <v>2152</v>
      </c>
    </row>
    <row r="1014" spans="1:28" x14ac:dyDescent="0.25">
      <c r="A1014">
        <v>504</v>
      </c>
      <c r="B1014">
        <v>4248</v>
      </c>
      <c r="C1014" t="s">
        <v>2153</v>
      </c>
      <c r="D1014" t="s">
        <v>323</v>
      </c>
      <c r="E1014" t="s">
        <v>703</v>
      </c>
      <c r="F1014" t="s">
        <v>2154</v>
      </c>
      <c r="G1014" t="str">
        <f>"00087508"</f>
        <v>00087508</v>
      </c>
      <c r="H1014">
        <v>638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70</v>
      </c>
      <c r="O1014">
        <v>0</v>
      </c>
      <c r="P1014">
        <v>30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X1014">
        <v>0</v>
      </c>
      <c r="Y1014">
        <v>0</v>
      </c>
      <c r="Z1014">
        <v>0</v>
      </c>
      <c r="AA1014">
        <v>0</v>
      </c>
      <c r="AB1014">
        <v>738</v>
      </c>
    </row>
    <row r="1015" spans="1:28" x14ac:dyDescent="0.25">
      <c r="H1015" t="s">
        <v>406</v>
      </c>
    </row>
    <row r="1016" spans="1:28" x14ac:dyDescent="0.25">
      <c r="A1016">
        <v>505</v>
      </c>
      <c r="B1016">
        <v>5683</v>
      </c>
      <c r="C1016" t="s">
        <v>2155</v>
      </c>
      <c r="D1016" t="s">
        <v>2156</v>
      </c>
      <c r="E1016" t="s">
        <v>93</v>
      </c>
      <c r="F1016" t="s">
        <v>2157</v>
      </c>
      <c r="G1016" t="str">
        <f>"00186621"</f>
        <v>00186621</v>
      </c>
      <c r="H1016" t="s">
        <v>517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50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X1016">
        <v>2</v>
      </c>
      <c r="Y1016">
        <v>0</v>
      </c>
      <c r="Z1016">
        <v>0</v>
      </c>
      <c r="AA1016">
        <v>0</v>
      </c>
      <c r="AB1016" t="s">
        <v>2158</v>
      </c>
    </row>
    <row r="1017" spans="1:28" x14ac:dyDescent="0.25">
      <c r="H1017" t="s">
        <v>406</v>
      </c>
    </row>
    <row r="1018" spans="1:28" x14ac:dyDescent="0.25">
      <c r="A1018">
        <v>506</v>
      </c>
      <c r="B1018">
        <v>4285</v>
      </c>
      <c r="C1018" t="s">
        <v>2159</v>
      </c>
      <c r="D1018" t="s">
        <v>2160</v>
      </c>
      <c r="E1018" t="s">
        <v>2161</v>
      </c>
      <c r="F1018" t="s">
        <v>2162</v>
      </c>
      <c r="G1018" t="str">
        <f>"00343472"</f>
        <v>00343472</v>
      </c>
      <c r="H1018" t="s">
        <v>517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50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X1018">
        <v>1</v>
      </c>
      <c r="Y1018">
        <v>0</v>
      </c>
      <c r="Z1018">
        <v>0</v>
      </c>
      <c r="AA1018">
        <v>0</v>
      </c>
      <c r="AB1018" t="s">
        <v>2158</v>
      </c>
    </row>
    <row r="1019" spans="1:28" x14ac:dyDescent="0.25">
      <c r="H1019" t="s">
        <v>2163</v>
      </c>
    </row>
    <row r="1020" spans="1:28" x14ac:dyDescent="0.25">
      <c r="A1020">
        <v>507</v>
      </c>
      <c r="B1020">
        <v>5391</v>
      </c>
      <c r="C1020" t="s">
        <v>2164</v>
      </c>
      <c r="D1020" t="s">
        <v>176</v>
      </c>
      <c r="E1020" t="s">
        <v>93</v>
      </c>
      <c r="F1020" t="s">
        <v>2165</v>
      </c>
      <c r="G1020" t="str">
        <f>"00138517"</f>
        <v>00138517</v>
      </c>
      <c r="H1020">
        <v>660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30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X1020">
        <v>0</v>
      </c>
      <c r="Y1020">
        <v>0</v>
      </c>
      <c r="Z1020">
        <v>1</v>
      </c>
      <c r="AA1020">
        <v>17</v>
      </c>
      <c r="AB1020">
        <v>737</v>
      </c>
    </row>
    <row r="1021" spans="1:28" x14ac:dyDescent="0.25">
      <c r="H1021" t="s">
        <v>2166</v>
      </c>
    </row>
    <row r="1022" spans="1:28" x14ac:dyDescent="0.25">
      <c r="A1022">
        <v>508</v>
      </c>
      <c r="B1022">
        <v>213</v>
      </c>
      <c r="C1022" t="s">
        <v>2167</v>
      </c>
      <c r="D1022" t="s">
        <v>36</v>
      </c>
      <c r="E1022" t="s">
        <v>1721</v>
      </c>
      <c r="F1022" t="s">
        <v>2168</v>
      </c>
      <c r="G1022" t="str">
        <f>"00269321"</f>
        <v>00269321</v>
      </c>
      <c r="H1022" t="s">
        <v>843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50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X1022">
        <v>0</v>
      </c>
      <c r="Y1022">
        <v>0</v>
      </c>
      <c r="Z1022">
        <v>0</v>
      </c>
      <c r="AA1022">
        <v>0</v>
      </c>
      <c r="AB1022" t="s">
        <v>2169</v>
      </c>
    </row>
    <row r="1023" spans="1:28" x14ac:dyDescent="0.25">
      <c r="H1023" t="s">
        <v>2170</v>
      </c>
    </row>
    <row r="1024" spans="1:28" x14ac:dyDescent="0.25">
      <c r="A1024">
        <v>509</v>
      </c>
      <c r="B1024">
        <v>4326</v>
      </c>
      <c r="C1024" t="s">
        <v>2171</v>
      </c>
      <c r="D1024" t="s">
        <v>380</v>
      </c>
      <c r="E1024" t="s">
        <v>103</v>
      </c>
      <c r="F1024" t="s">
        <v>2172</v>
      </c>
      <c r="G1024" t="str">
        <f>"00345078"</f>
        <v>00345078</v>
      </c>
      <c r="H1024" t="s">
        <v>757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X1024">
        <v>0</v>
      </c>
      <c r="Y1024">
        <v>0</v>
      </c>
      <c r="Z1024">
        <v>0</v>
      </c>
      <c r="AA1024">
        <v>0</v>
      </c>
      <c r="AB1024" t="s">
        <v>757</v>
      </c>
    </row>
    <row r="1025" spans="1:28" x14ac:dyDescent="0.25">
      <c r="H1025" t="s">
        <v>2173</v>
      </c>
    </row>
    <row r="1026" spans="1:28" x14ac:dyDescent="0.25">
      <c r="A1026">
        <v>510</v>
      </c>
      <c r="B1026">
        <v>1139</v>
      </c>
      <c r="C1026" t="s">
        <v>2174</v>
      </c>
      <c r="D1026" t="s">
        <v>2175</v>
      </c>
      <c r="E1026" t="s">
        <v>29</v>
      </c>
      <c r="F1026" t="s">
        <v>2176</v>
      </c>
      <c r="G1026" t="str">
        <f>"00023363"</f>
        <v>00023363</v>
      </c>
      <c r="H1026" t="s">
        <v>1084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X1026">
        <v>0</v>
      </c>
      <c r="Y1026">
        <v>0</v>
      </c>
      <c r="Z1026">
        <v>0</v>
      </c>
      <c r="AA1026">
        <v>0</v>
      </c>
      <c r="AB1026" t="s">
        <v>2177</v>
      </c>
    </row>
    <row r="1027" spans="1:28" x14ac:dyDescent="0.25">
      <c r="H1027" t="s">
        <v>2178</v>
      </c>
    </row>
    <row r="1028" spans="1:28" x14ac:dyDescent="0.25">
      <c r="A1028">
        <v>511</v>
      </c>
      <c r="B1028">
        <v>4799</v>
      </c>
      <c r="C1028" t="s">
        <v>2179</v>
      </c>
      <c r="D1028" t="s">
        <v>288</v>
      </c>
      <c r="E1028" t="s">
        <v>103</v>
      </c>
      <c r="F1028" t="s">
        <v>2180</v>
      </c>
      <c r="G1028" t="str">
        <f>"00223862"</f>
        <v>00223862</v>
      </c>
      <c r="H1028" t="s">
        <v>1084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X1028">
        <v>1</v>
      </c>
      <c r="Y1028">
        <v>0</v>
      </c>
      <c r="Z1028">
        <v>0</v>
      </c>
      <c r="AA1028">
        <v>0</v>
      </c>
      <c r="AB1028" t="s">
        <v>2177</v>
      </c>
    </row>
    <row r="1029" spans="1:28" x14ac:dyDescent="0.25">
      <c r="H1029">
        <v>1231</v>
      </c>
    </row>
    <row r="1030" spans="1:28" x14ac:dyDescent="0.25">
      <c r="A1030">
        <v>512</v>
      </c>
      <c r="B1030">
        <v>2897</v>
      </c>
      <c r="C1030" t="s">
        <v>2181</v>
      </c>
      <c r="D1030" t="s">
        <v>67</v>
      </c>
      <c r="E1030" t="s">
        <v>48</v>
      </c>
      <c r="F1030" t="s">
        <v>2182</v>
      </c>
      <c r="G1030" t="str">
        <f>"00274173"</f>
        <v>00274173</v>
      </c>
      <c r="H1030" t="s">
        <v>1084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X1030">
        <v>2</v>
      </c>
      <c r="Y1030">
        <v>0</v>
      </c>
      <c r="Z1030">
        <v>0</v>
      </c>
      <c r="AA1030">
        <v>0</v>
      </c>
      <c r="AB1030" t="s">
        <v>2177</v>
      </c>
    </row>
    <row r="1031" spans="1:28" x14ac:dyDescent="0.25">
      <c r="H1031" t="s">
        <v>2183</v>
      </c>
    </row>
    <row r="1032" spans="1:28" x14ac:dyDescent="0.25">
      <c r="A1032">
        <v>513</v>
      </c>
      <c r="B1032">
        <v>1614</v>
      </c>
      <c r="C1032" t="s">
        <v>2184</v>
      </c>
      <c r="D1032" t="s">
        <v>15</v>
      </c>
      <c r="E1032" t="s">
        <v>352</v>
      </c>
      <c r="F1032" t="s">
        <v>2185</v>
      </c>
      <c r="G1032" t="str">
        <f>"00279807"</f>
        <v>00279807</v>
      </c>
      <c r="H1032" t="s">
        <v>133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X1032">
        <v>0</v>
      </c>
      <c r="Y1032">
        <v>0</v>
      </c>
      <c r="Z1032">
        <v>0</v>
      </c>
      <c r="AA1032">
        <v>0</v>
      </c>
      <c r="AB1032" t="s">
        <v>133</v>
      </c>
    </row>
    <row r="1033" spans="1:28" x14ac:dyDescent="0.25">
      <c r="H1033" t="s">
        <v>2186</v>
      </c>
    </row>
    <row r="1034" spans="1:28" x14ac:dyDescent="0.25">
      <c r="A1034">
        <v>514</v>
      </c>
      <c r="B1034">
        <v>4601</v>
      </c>
      <c r="C1034" t="s">
        <v>2187</v>
      </c>
      <c r="D1034" t="s">
        <v>703</v>
      </c>
      <c r="E1034" t="s">
        <v>703</v>
      </c>
      <c r="F1034" t="s">
        <v>2188</v>
      </c>
      <c r="G1034" t="str">
        <f>"00339122"</f>
        <v>00339122</v>
      </c>
      <c r="H1034" t="s">
        <v>133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X1034">
        <v>0</v>
      </c>
      <c r="Y1034">
        <v>0</v>
      </c>
      <c r="Z1034">
        <v>0</v>
      </c>
      <c r="AA1034">
        <v>0</v>
      </c>
      <c r="AB1034" t="s">
        <v>133</v>
      </c>
    </row>
    <row r="1035" spans="1:28" x14ac:dyDescent="0.25">
      <c r="H1035" t="s">
        <v>2189</v>
      </c>
    </row>
    <row r="1036" spans="1:28" x14ac:dyDescent="0.25">
      <c r="A1036">
        <v>515</v>
      </c>
      <c r="B1036">
        <v>1761</v>
      </c>
      <c r="C1036" t="s">
        <v>2190</v>
      </c>
      <c r="D1036" t="s">
        <v>22</v>
      </c>
      <c r="E1036" t="s">
        <v>93</v>
      </c>
      <c r="F1036" t="s">
        <v>2191</v>
      </c>
      <c r="G1036" t="str">
        <f>"200908000279"</f>
        <v>200908000279</v>
      </c>
      <c r="H1036">
        <v>704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X1036">
        <v>0</v>
      </c>
      <c r="Y1036">
        <v>0</v>
      </c>
      <c r="Z1036">
        <v>0</v>
      </c>
      <c r="AA1036">
        <v>0</v>
      </c>
      <c r="AB1036">
        <v>734</v>
      </c>
    </row>
    <row r="1037" spans="1:28" x14ac:dyDescent="0.25">
      <c r="H1037" t="s">
        <v>480</v>
      </c>
    </row>
    <row r="1038" spans="1:28" x14ac:dyDescent="0.25">
      <c r="A1038">
        <v>516</v>
      </c>
      <c r="B1038">
        <v>4850</v>
      </c>
      <c r="C1038" t="s">
        <v>2192</v>
      </c>
      <c r="D1038" t="s">
        <v>66</v>
      </c>
      <c r="E1038" t="s">
        <v>166</v>
      </c>
      <c r="F1038" t="s">
        <v>2193</v>
      </c>
      <c r="G1038" t="str">
        <f>"00315618"</f>
        <v>00315618</v>
      </c>
      <c r="H1038">
        <v>704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X1038">
        <v>0</v>
      </c>
      <c r="Y1038">
        <v>0</v>
      </c>
      <c r="Z1038">
        <v>0</v>
      </c>
      <c r="AA1038">
        <v>0</v>
      </c>
      <c r="AB1038">
        <v>734</v>
      </c>
    </row>
    <row r="1039" spans="1:28" x14ac:dyDescent="0.25">
      <c r="H1039" t="s">
        <v>2194</v>
      </c>
    </row>
    <row r="1040" spans="1:28" x14ac:dyDescent="0.25">
      <c r="A1040">
        <v>517</v>
      </c>
      <c r="B1040">
        <v>4543</v>
      </c>
      <c r="C1040" t="s">
        <v>2195</v>
      </c>
      <c r="D1040" t="s">
        <v>155</v>
      </c>
      <c r="E1040" t="s">
        <v>67</v>
      </c>
      <c r="F1040" t="s">
        <v>2196</v>
      </c>
      <c r="G1040" t="str">
        <f>"00359063"</f>
        <v>00359063</v>
      </c>
      <c r="H1040">
        <v>704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X1040">
        <v>0</v>
      </c>
      <c r="Y1040">
        <v>0</v>
      </c>
      <c r="Z1040">
        <v>0</v>
      </c>
      <c r="AA1040">
        <v>0</v>
      </c>
      <c r="AB1040">
        <v>734</v>
      </c>
    </row>
    <row r="1041" spans="1:28" x14ac:dyDescent="0.25">
      <c r="H1041" t="s">
        <v>2197</v>
      </c>
    </row>
    <row r="1042" spans="1:28" x14ac:dyDescent="0.25">
      <c r="A1042">
        <v>518</v>
      </c>
      <c r="B1042">
        <v>2511</v>
      </c>
      <c r="C1042" t="s">
        <v>2198</v>
      </c>
      <c r="D1042" t="s">
        <v>254</v>
      </c>
      <c r="E1042" t="s">
        <v>22</v>
      </c>
      <c r="F1042" t="s">
        <v>2199</v>
      </c>
      <c r="G1042" t="str">
        <f>"00331273"</f>
        <v>00331273</v>
      </c>
      <c r="H1042">
        <v>704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X1042">
        <v>0</v>
      </c>
      <c r="Y1042">
        <v>0</v>
      </c>
      <c r="Z1042">
        <v>0</v>
      </c>
      <c r="AA1042">
        <v>0</v>
      </c>
      <c r="AB1042">
        <v>734</v>
      </c>
    </row>
    <row r="1043" spans="1:28" x14ac:dyDescent="0.25">
      <c r="H1043">
        <v>1231</v>
      </c>
    </row>
    <row r="1044" spans="1:28" x14ac:dyDescent="0.25">
      <c r="A1044">
        <v>519</v>
      </c>
      <c r="B1044">
        <v>5439</v>
      </c>
      <c r="C1044" t="s">
        <v>2200</v>
      </c>
      <c r="D1044" t="s">
        <v>661</v>
      </c>
      <c r="E1044" t="s">
        <v>103</v>
      </c>
      <c r="F1044" t="s">
        <v>2201</v>
      </c>
      <c r="G1044" t="str">
        <f>"00358840"</f>
        <v>00358840</v>
      </c>
      <c r="H1044" t="s">
        <v>1133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30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X1044">
        <v>0</v>
      </c>
      <c r="Y1044">
        <v>0</v>
      </c>
      <c r="Z1044">
        <v>0</v>
      </c>
      <c r="AA1044">
        <v>0</v>
      </c>
      <c r="AB1044" t="s">
        <v>2202</v>
      </c>
    </row>
    <row r="1045" spans="1:28" x14ac:dyDescent="0.25">
      <c r="H1045" t="s">
        <v>2203</v>
      </c>
    </row>
    <row r="1046" spans="1:28" x14ac:dyDescent="0.25">
      <c r="A1046">
        <v>520</v>
      </c>
      <c r="B1046">
        <v>4357</v>
      </c>
      <c r="C1046" t="s">
        <v>2204</v>
      </c>
      <c r="D1046" t="s">
        <v>2021</v>
      </c>
      <c r="E1046" t="s">
        <v>494</v>
      </c>
      <c r="F1046" t="s">
        <v>2205</v>
      </c>
      <c r="G1046" t="str">
        <f>"201406007084"</f>
        <v>201406007084</v>
      </c>
      <c r="H1046" t="s">
        <v>651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50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X1046">
        <v>0</v>
      </c>
      <c r="Y1046">
        <v>0</v>
      </c>
      <c r="Z1046">
        <v>0</v>
      </c>
      <c r="AA1046">
        <v>0</v>
      </c>
      <c r="AB1046" t="s">
        <v>2206</v>
      </c>
    </row>
    <row r="1047" spans="1:28" x14ac:dyDescent="0.25">
      <c r="H1047" t="s">
        <v>2207</v>
      </c>
    </row>
    <row r="1048" spans="1:28" x14ac:dyDescent="0.25">
      <c r="A1048">
        <v>521</v>
      </c>
      <c r="B1048">
        <v>447</v>
      </c>
      <c r="C1048" t="s">
        <v>2208</v>
      </c>
      <c r="D1048" t="s">
        <v>911</v>
      </c>
      <c r="E1048" t="s">
        <v>67</v>
      </c>
      <c r="F1048" t="s">
        <v>2209</v>
      </c>
      <c r="G1048" t="str">
        <f>"00279573"</f>
        <v>00279573</v>
      </c>
      <c r="H1048" t="s">
        <v>907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X1048">
        <v>0</v>
      </c>
      <c r="Y1048">
        <v>0</v>
      </c>
      <c r="Z1048">
        <v>0</v>
      </c>
      <c r="AA1048">
        <v>0</v>
      </c>
      <c r="AB1048" t="s">
        <v>2210</v>
      </c>
    </row>
    <row r="1049" spans="1:28" x14ac:dyDescent="0.25">
      <c r="H1049" t="s">
        <v>2211</v>
      </c>
    </row>
    <row r="1050" spans="1:28" x14ac:dyDescent="0.25">
      <c r="A1050">
        <v>522</v>
      </c>
      <c r="B1050">
        <v>3011</v>
      </c>
      <c r="C1050" t="s">
        <v>2212</v>
      </c>
      <c r="D1050" t="s">
        <v>2213</v>
      </c>
      <c r="E1050" t="s">
        <v>352</v>
      </c>
      <c r="F1050" t="s">
        <v>2214</v>
      </c>
      <c r="G1050" t="str">
        <f>"00195827"</f>
        <v>00195827</v>
      </c>
      <c r="H1050" t="s">
        <v>641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X1050">
        <v>0</v>
      </c>
      <c r="Y1050">
        <v>0</v>
      </c>
      <c r="Z1050">
        <v>0</v>
      </c>
      <c r="AA1050">
        <v>0</v>
      </c>
      <c r="AB1050" t="s">
        <v>2215</v>
      </c>
    </row>
    <row r="1051" spans="1:28" x14ac:dyDescent="0.25">
      <c r="H1051" t="s">
        <v>2216</v>
      </c>
    </row>
    <row r="1052" spans="1:28" x14ac:dyDescent="0.25">
      <c r="A1052">
        <v>523</v>
      </c>
      <c r="B1052">
        <v>2683</v>
      </c>
      <c r="C1052" t="s">
        <v>2217</v>
      </c>
      <c r="D1052" t="s">
        <v>703</v>
      </c>
      <c r="E1052" t="s">
        <v>22</v>
      </c>
      <c r="F1052" t="s">
        <v>2218</v>
      </c>
      <c r="G1052" t="str">
        <f>"00347723"</f>
        <v>00347723</v>
      </c>
      <c r="H1052" t="s">
        <v>641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X1052">
        <v>2</v>
      </c>
      <c r="Y1052">
        <v>0</v>
      </c>
      <c r="Z1052">
        <v>0</v>
      </c>
      <c r="AA1052">
        <v>0</v>
      </c>
      <c r="AB1052" t="s">
        <v>2215</v>
      </c>
    </row>
    <row r="1053" spans="1:28" x14ac:dyDescent="0.25">
      <c r="H1053" t="s">
        <v>406</v>
      </c>
    </row>
    <row r="1054" spans="1:28" x14ac:dyDescent="0.25">
      <c r="A1054">
        <v>524</v>
      </c>
      <c r="B1054">
        <v>1697</v>
      </c>
      <c r="C1054" t="s">
        <v>2219</v>
      </c>
      <c r="D1054" t="s">
        <v>52</v>
      </c>
      <c r="E1054" t="s">
        <v>22</v>
      </c>
      <c r="F1054" t="s">
        <v>2220</v>
      </c>
      <c r="G1054" t="str">
        <f>"00313422"</f>
        <v>00313422</v>
      </c>
      <c r="H1054" t="s">
        <v>641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X1054">
        <v>0</v>
      </c>
      <c r="Y1054">
        <v>0</v>
      </c>
      <c r="Z1054">
        <v>0</v>
      </c>
      <c r="AA1054">
        <v>0</v>
      </c>
      <c r="AB1054" t="s">
        <v>2215</v>
      </c>
    </row>
    <row r="1055" spans="1:28" x14ac:dyDescent="0.25">
      <c r="H1055" t="s">
        <v>2221</v>
      </c>
    </row>
    <row r="1056" spans="1:28" x14ac:dyDescent="0.25">
      <c r="A1056">
        <v>525</v>
      </c>
      <c r="B1056">
        <v>2282</v>
      </c>
      <c r="C1056" t="s">
        <v>1400</v>
      </c>
      <c r="D1056" t="s">
        <v>166</v>
      </c>
      <c r="E1056" t="s">
        <v>15</v>
      </c>
      <c r="F1056" t="s">
        <v>2222</v>
      </c>
      <c r="G1056" t="str">
        <f>"00316079"</f>
        <v>00316079</v>
      </c>
      <c r="H1056" t="s">
        <v>641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X1056">
        <v>2</v>
      </c>
      <c r="Y1056">
        <v>0</v>
      </c>
      <c r="Z1056">
        <v>0</v>
      </c>
      <c r="AA1056">
        <v>0</v>
      </c>
      <c r="AB1056" t="s">
        <v>2215</v>
      </c>
    </row>
    <row r="1057" spans="1:28" x14ac:dyDescent="0.25">
      <c r="H1057" t="s">
        <v>2223</v>
      </c>
    </row>
    <row r="1058" spans="1:28" x14ac:dyDescent="0.25">
      <c r="A1058">
        <v>526</v>
      </c>
      <c r="B1058">
        <v>2348</v>
      </c>
      <c r="C1058" t="s">
        <v>2224</v>
      </c>
      <c r="D1058" t="s">
        <v>334</v>
      </c>
      <c r="E1058" t="s">
        <v>80</v>
      </c>
      <c r="F1058" t="s">
        <v>2225</v>
      </c>
      <c r="G1058" t="str">
        <f>"00324278"</f>
        <v>00324278</v>
      </c>
      <c r="H1058" t="s">
        <v>935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X1058">
        <v>0</v>
      </c>
      <c r="Y1058">
        <v>0</v>
      </c>
      <c r="Z1058">
        <v>0</v>
      </c>
      <c r="AA1058">
        <v>0</v>
      </c>
      <c r="AB1058" t="s">
        <v>935</v>
      </c>
    </row>
    <row r="1059" spans="1:28" x14ac:dyDescent="0.25">
      <c r="H1059">
        <v>1231</v>
      </c>
    </row>
    <row r="1060" spans="1:28" x14ac:dyDescent="0.25">
      <c r="A1060">
        <v>527</v>
      </c>
      <c r="B1060">
        <v>2353</v>
      </c>
      <c r="C1060" t="s">
        <v>2226</v>
      </c>
      <c r="D1060" t="s">
        <v>234</v>
      </c>
      <c r="E1060" t="s">
        <v>2227</v>
      </c>
      <c r="F1060" t="s">
        <v>2228</v>
      </c>
      <c r="G1060" t="str">
        <f>"00324118"</f>
        <v>00324118</v>
      </c>
      <c r="H1060" t="s">
        <v>1111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X1060">
        <v>0</v>
      </c>
      <c r="Y1060">
        <v>0</v>
      </c>
      <c r="Z1060">
        <v>0</v>
      </c>
      <c r="AA1060">
        <v>0</v>
      </c>
      <c r="AB1060" t="s">
        <v>2229</v>
      </c>
    </row>
    <row r="1061" spans="1:28" x14ac:dyDescent="0.25">
      <c r="H1061">
        <v>1231</v>
      </c>
    </row>
    <row r="1062" spans="1:28" x14ac:dyDescent="0.25">
      <c r="A1062">
        <v>528</v>
      </c>
      <c r="B1062">
        <v>2576</v>
      </c>
      <c r="C1062" t="s">
        <v>2230</v>
      </c>
      <c r="D1062" t="s">
        <v>80</v>
      </c>
      <c r="E1062" t="s">
        <v>29</v>
      </c>
      <c r="F1062" t="s">
        <v>2231</v>
      </c>
      <c r="G1062" t="str">
        <f>"00107312"</f>
        <v>00107312</v>
      </c>
      <c r="H1062">
        <v>660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X1062">
        <v>0</v>
      </c>
      <c r="Y1062">
        <v>0</v>
      </c>
      <c r="Z1062">
        <v>0</v>
      </c>
      <c r="AA1062">
        <v>0</v>
      </c>
      <c r="AB1062">
        <v>730</v>
      </c>
    </row>
    <row r="1063" spans="1:28" x14ac:dyDescent="0.25">
      <c r="H1063" t="s">
        <v>2232</v>
      </c>
    </row>
    <row r="1064" spans="1:28" x14ac:dyDescent="0.25">
      <c r="A1064">
        <v>529</v>
      </c>
      <c r="B1064">
        <v>5834</v>
      </c>
      <c r="C1064" t="s">
        <v>2233</v>
      </c>
      <c r="D1064" t="s">
        <v>143</v>
      </c>
      <c r="E1064" t="s">
        <v>1490</v>
      </c>
      <c r="F1064" t="s">
        <v>2234</v>
      </c>
      <c r="G1064" t="str">
        <f>"00365750"</f>
        <v>00365750</v>
      </c>
      <c r="H1064" t="s">
        <v>972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30</v>
      </c>
      <c r="R1064">
        <v>0</v>
      </c>
      <c r="S1064">
        <v>0</v>
      </c>
      <c r="T1064">
        <v>0</v>
      </c>
      <c r="U1064">
        <v>0</v>
      </c>
      <c r="V1064">
        <v>0</v>
      </c>
      <c r="X1064">
        <v>0</v>
      </c>
      <c r="Y1064">
        <v>0</v>
      </c>
      <c r="Z1064">
        <v>0</v>
      </c>
      <c r="AA1064">
        <v>0</v>
      </c>
      <c r="AB1064" t="s">
        <v>2235</v>
      </c>
    </row>
    <row r="1065" spans="1:28" x14ac:dyDescent="0.25">
      <c r="H1065" t="s">
        <v>325</v>
      </c>
    </row>
    <row r="1066" spans="1:28" x14ac:dyDescent="0.25">
      <c r="A1066">
        <v>530</v>
      </c>
      <c r="B1066">
        <v>4468</v>
      </c>
      <c r="C1066" t="s">
        <v>2236</v>
      </c>
      <c r="D1066" t="s">
        <v>48</v>
      </c>
      <c r="E1066" t="s">
        <v>15</v>
      </c>
      <c r="F1066" t="s">
        <v>2237</v>
      </c>
      <c r="G1066" t="str">
        <f>"00340907"</f>
        <v>00340907</v>
      </c>
      <c r="H1066" t="s">
        <v>1143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X1066">
        <v>2</v>
      </c>
      <c r="Y1066">
        <v>0</v>
      </c>
      <c r="Z1066">
        <v>0</v>
      </c>
      <c r="AA1066">
        <v>0</v>
      </c>
      <c r="AB1066" t="s">
        <v>2238</v>
      </c>
    </row>
    <row r="1067" spans="1:28" x14ac:dyDescent="0.25">
      <c r="H1067" t="s">
        <v>406</v>
      </c>
    </row>
    <row r="1068" spans="1:28" x14ac:dyDescent="0.25">
      <c r="A1068">
        <v>531</v>
      </c>
      <c r="B1068">
        <v>5911</v>
      </c>
      <c r="C1068" t="s">
        <v>2044</v>
      </c>
      <c r="D1068" t="s">
        <v>36</v>
      </c>
      <c r="E1068" t="s">
        <v>713</v>
      </c>
      <c r="F1068" t="s">
        <v>2239</v>
      </c>
      <c r="G1068" t="str">
        <f>"00360098"</f>
        <v>00360098</v>
      </c>
      <c r="H1068" t="s">
        <v>24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50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X1068">
        <v>0</v>
      </c>
      <c r="Y1068">
        <v>0</v>
      </c>
      <c r="Z1068">
        <v>0</v>
      </c>
      <c r="AA1068">
        <v>0</v>
      </c>
      <c r="AB1068" t="s">
        <v>2240</v>
      </c>
    </row>
    <row r="1069" spans="1:28" x14ac:dyDescent="0.25">
      <c r="H1069" t="s">
        <v>2241</v>
      </c>
    </row>
    <row r="1070" spans="1:28" x14ac:dyDescent="0.25">
      <c r="A1070">
        <v>532</v>
      </c>
      <c r="B1070">
        <v>2766</v>
      </c>
      <c r="C1070" t="s">
        <v>821</v>
      </c>
      <c r="D1070" t="s">
        <v>194</v>
      </c>
      <c r="E1070" t="s">
        <v>471</v>
      </c>
      <c r="F1070" t="s">
        <v>2242</v>
      </c>
      <c r="G1070" t="str">
        <f>"00144004"</f>
        <v>00144004</v>
      </c>
      <c r="H1070" t="s">
        <v>487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X1070">
        <v>0</v>
      </c>
      <c r="Y1070">
        <v>0</v>
      </c>
      <c r="Z1070">
        <v>0</v>
      </c>
      <c r="AA1070">
        <v>0</v>
      </c>
      <c r="AB1070" t="s">
        <v>2243</v>
      </c>
    </row>
    <row r="1071" spans="1:28" x14ac:dyDescent="0.25">
      <c r="H1071" t="s">
        <v>2244</v>
      </c>
    </row>
    <row r="1072" spans="1:28" x14ac:dyDescent="0.25">
      <c r="A1072">
        <v>533</v>
      </c>
      <c r="B1072">
        <v>3966</v>
      </c>
      <c r="C1072" t="s">
        <v>2245</v>
      </c>
      <c r="D1072" t="s">
        <v>1329</v>
      </c>
      <c r="E1072" t="s">
        <v>36</v>
      </c>
      <c r="F1072" t="s">
        <v>2246</v>
      </c>
      <c r="G1072" t="str">
        <f>"00366072"</f>
        <v>00366072</v>
      </c>
      <c r="H1072" t="s">
        <v>487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X1072">
        <v>0</v>
      </c>
      <c r="Y1072">
        <v>0</v>
      </c>
      <c r="Z1072">
        <v>0</v>
      </c>
      <c r="AA1072">
        <v>0</v>
      </c>
      <c r="AB1072" t="s">
        <v>2243</v>
      </c>
    </row>
    <row r="1073" spans="1:28" x14ac:dyDescent="0.25">
      <c r="H1073" t="s">
        <v>2247</v>
      </c>
    </row>
    <row r="1074" spans="1:28" x14ac:dyDescent="0.25">
      <c r="A1074">
        <v>534</v>
      </c>
      <c r="B1074">
        <v>641</v>
      </c>
      <c r="C1074" t="s">
        <v>2248</v>
      </c>
      <c r="D1074" t="s">
        <v>36</v>
      </c>
      <c r="E1074" t="s">
        <v>494</v>
      </c>
      <c r="F1074" t="s">
        <v>2249</v>
      </c>
      <c r="G1074" t="str">
        <f>"00288755"</f>
        <v>00288755</v>
      </c>
      <c r="H1074" t="s">
        <v>487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X1074">
        <v>2</v>
      </c>
      <c r="Y1074">
        <v>0</v>
      </c>
      <c r="Z1074">
        <v>0</v>
      </c>
      <c r="AA1074">
        <v>0</v>
      </c>
      <c r="AB1074" t="s">
        <v>2243</v>
      </c>
    </row>
    <row r="1075" spans="1:28" x14ac:dyDescent="0.25">
      <c r="H1075" t="s">
        <v>2250</v>
      </c>
    </row>
    <row r="1076" spans="1:28" x14ac:dyDescent="0.25">
      <c r="A1076">
        <v>535</v>
      </c>
      <c r="B1076">
        <v>1195</v>
      </c>
      <c r="C1076" t="s">
        <v>2251</v>
      </c>
      <c r="D1076" t="s">
        <v>79</v>
      </c>
      <c r="E1076" t="s">
        <v>166</v>
      </c>
      <c r="F1076" t="s">
        <v>2252</v>
      </c>
      <c r="G1076" t="str">
        <f>"00296638"</f>
        <v>00296638</v>
      </c>
      <c r="H1076" t="s">
        <v>827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X1076">
        <v>0</v>
      </c>
      <c r="Y1076">
        <v>0</v>
      </c>
      <c r="Z1076">
        <v>0</v>
      </c>
      <c r="AA1076">
        <v>0</v>
      </c>
      <c r="AB1076" t="s">
        <v>827</v>
      </c>
    </row>
    <row r="1077" spans="1:28" x14ac:dyDescent="0.25">
      <c r="H1077" t="s">
        <v>2253</v>
      </c>
    </row>
    <row r="1078" spans="1:28" x14ac:dyDescent="0.25">
      <c r="A1078">
        <v>536</v>
      </c>
      <c r="B1078">
        <v>4703</v>
      </c>
      <c r="C1078" t="s">
        <v>2254</v>
      </c>
      <c r="D1078" t="s">
        <v>471</v>
      </c>
      <c r="E1078" t="s">
        <v>352</v>
      </c>
      <c r="F1078" t="s">
        <v>2255</v>
      </c>
      <c r="G1078" t="str">
        <f>"201511020031"</f>
        <v>201511020031</v>
      </c>
      <c r="H1078" t="s">
        <v>838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X1078">
        <v>0</v>
      </c>
      <c r="Y1078">
        <v>0</v>
      </c>
      <c r="Z1078">
        <v>0</v>
      </c>
      <c r="AA1078">
        <v>0</v>
      </c>
      <c r="AB1078" t="s">
        <v>2256</v>
      </c>
    </row>
    <row r="1079" spans="1:28" x14ac:dyDescent="0.25">
      <c r="H1079" t="s">
        <v>2257</v>
      </c>
    </row>
    <row r="1080" spans="1:28" x14ac:dyDescent="0.25">
      <c r="A1080">
        <v>537</v>
      </c>
      <c r="B1080">
        <v>5863</v>
      </c>
      <c r="C1080" t="s">
        <v>2258</v>
      </c>
      <c r="D1080" t="s">
        <v>66</v>
      </c>
      <c r="E1080" t="s">
        <v>22</v>
      </c>
      <c r="F1080" t="s">
        <v>2259</v>
      </c>
      <c r="G1080" t="str">
        <f>"00292293"</f>
        <v>00292293</v>
      </c>
      <c r="H1080" t="s">
        <v>838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X1080">
        <v>0</v>
      </c>
      <c r="Y1080">
        <v>0</v>
      </c>
      <c r="Z1080">
        <v>0</v>
      </c>
      <c r="AA1080">
        <v>0</v>
      </c>
      <c r="AB1080" t="s">
        <v>2256</v>
      </c>
    </row>
    <row r="1081" spans="1:28" x14ac:dyDescent="0.25">
      <c r="H1081" t="s">
        <v>2260</v>
      </c>
    </row>
    <row r="1082" spans="1:28" x14ac:dyDescent="0.25">
      <c r="A1082">
        <v>538</v>
      </c>
      <c r="B1082">
        <v>2048</v>
      </c>
      <c r="C1082" t="s">
        <v>2261</v>
      </c>
      <c r="D1082" t="s">
        <v>494</v>
      </c>
      <c r="E1082" t="s">
        <v>126</v>
      </c>
      <c r="F1082" t="s">
        <v>2262</v>
      </c>
      <c r="G1082" t="str">
        <f>"201504005356"</f>
        <v>201504005356</v>
      </c>
      <c r="H1082" t="s">
        <v>838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X1082">
        <v>0</v>
      </c>
      <c r="Y1082">
        <v>0</v>
      </c>
      <c r="Z1082">
        <v>0</v>
      </c>
      <c r="AA1082">
        <v>0</v>
      </c>
      <c r="AB1082" t="s">
        <v>2256</v>
      </c>
    </row>
    <row r="1083" spans="1:28" x14ac:dyDescent="0.25">
      <c r="H1083">
        <v>1231</v>
      </c>
    </row>
    <row r="1084" spans="1:28" x14ac:dyDescent="0.25">
      <c r="A1084">
        <v>539</v>
      </c>
      <c r="B1084">
        <v>4710</v>
      </c>
      <c r="C1084" t="s">
        <v>2263</v>
      </c>
      <c r="D1084" t="s">
        <v>176</v>
      </c>
      <c r="E1084" t="s">
        <v>15</v>
      </c>
      <c r="F1084" t="s">
        <v>2264</v>
      </c>
      <c r="G1084" t="str">
        <f>"00356520"</f>
        <v>00356520</v>
      </c>
      <c r="H1084">
        <v>726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X1084">
        <v>0</v>
      </c>
      <c r="Y1084">
        <v>0</v>
      </c>
      <c r="Z1084">
        <v>0</v>
      </c>
      <c r="AA1084">
        <v>0</v>
      </c>
      <c r="AB1084">
        <v>726</v>
      </c>
    </row>
    <row r="1085" spans="1:28" x14ac:dyDescent="0.25">
      <c r="H1085" t="s">
        <v>681</v>
      </c>
    </row>
    <row r="1086" spans="1:28" x14ac:dyDescent="0.25">
      <c r="A1086">
        <v>540</v>
      </c>
      <c r="B1086">
        <v>732</v>
      </c>
      <c r="C1086" t="s">
        <v>2265</v>
      </c>
      <c r="D1086" t="s">
        <v>2266</v>
      </c>
      <c r="E1086" t="s">
        <v>67</v>
      </c>
      <c r="F1086" t="s">
        <v>2267</v>
      </c>
      <c r="G1086" t="str">
        <f>"00144191"</f>
        <v>00144191</v>
      </c>
      <c r="H1086">
        <v>726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X1086">
        <v>0</v>
      </c>
      <c r="Y1086">
        <v>0</v>
      </c>
      <c r="Z1086">
        <v>0</v>
      </c>
      <c r="AA1086">
        <v>0</v>
      </c>
      <c r="AB1086">
        <v>726</v>
      </c>
    </row>
    <row r="1087" spans="1:28" x14ac:dyDescent="0.25">
      <c r="H1087" t="s">
        <v>2268</v>
      </c>
    </row>
    <row r="1088" spans="1:28" x14ac:dyDescent="0.25">
      <c r="A1088">
        <v>541</v>
      </c>
      <c r="B1088">
        <v>25</v>
      </c>
      <c r="C1088" t="s">
        <v>2269</v>
      </c>
      <c r="D1088" t="s">
        <v>2270</v>
      </c>
      <c r="E1088" t="s">
        <v>67</v>
      </c>
      <c r="F1088" t="s">
        <v>2271</v>
      </c>
      <c r="G1088" t="str">
        <f>"00294707"</f>
        <v>00294707</v>
      </c>
      <c r="H1088" t="s">
        <v>200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30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X1088">
        <v>0</v>
      </c>
      <c r="Y1088">
        <v>0</v>
      </c>
      <c r="Z1088">
        <v>0</v>
      </c>
      <c r="AA1088">
        <v>0</v>
      </c>
      <c r="AB1088" t="s">
        <v>2272</v>
      </c>
    </row>
    <row r="1089" spans="1:28" x14ac:dyDescent="0.25">
      <c r="H1089" t="s">
        <v>2273</v>
      </c>
    </row>
    <row r="1090" spans="1:28" x14ac:dyDescent="0.25">
      <c r="A1090">
        <v>542</v>
      </c>
      <c r="B1090">
        <v>838</v>
      </c>
      <c r="C1090" t="s">
        <v>1289</v>
      </c>
      <c r="D1090" t="s">
        <v>53</v>
      </c>
      <c r="E1090" t="s">
        <v>103</v>
      </c>
      <c r="F1090" t="s">
        <v>2274</v>
      </c>
      <c r="G1090" t="str">
        <f>"00296294"</f>
        <v>00296294</v>
      </c>
      <c r="H1090" t="s">
        <v>157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X1090">
        <v>0</v>
      </c>
      <c r="Y1090">
        <v>0</v>
      </c>
      <c r="Z1090">
        <v>0</v>
      </c>
      <c r="AA1090">
        <v>0</v>
      </c>
      <c r="AB1090" t="s">
        <v>2275</v>
      </c>
    </row>
    <row r="1091" spans="1:28" x14ac:dyDescent="0.25">
      <c r="H1091" t="s">
        <v>2276</v>
      </c>
    </row>
    <row r="1092" spans="1:28" x14ac:dyDescent="0.25">
      <c r="A1092">
        <v>543</v>
      </c>
      <c r="B1092">
        <v>1317</v>
      </c>
      <c r="C1092" t="s">
        <v>2277</v>
      </c>
      <c r="D1092" t="s">
        <v>353</v>
      </c>
      <c r="E1092" t="s">
        <v>52</v>
      </c>
      <c r="F1092" t="s">
        <v>2278</v>
      </c>
      <c r="G1092" t="str">
        <f>"00221562"</f>
        <v>00221562</v>
      </c>
      <c r="H1092" t="s">
        <v>157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X1092">
        <v>1</v>
      </c>
      <c r="Y1092">
        <v>0</v>
      </c>
      <c r="Z1092">
        <v>0</v>
      </c>
      <c r="AA1092">
        <v>0</v>
      </c>
      <c r="AB1092" t="s">
        <v>2275</v>
      </c>
    </row>
    <row r="1093" spans="1:28" x14ac:dyDescent="0.25">
      <c r="H1093" t="s">
        <v>2279</v>
      </c>
    </row>
    <row r="1094" spans="1:28" x14ac:dyDescent="0.25">
      <c r="A1094">
        <v>544</v>
      </c>
      <c r="B1094">
        <v>4953</v>
      </c>
      <c r="C1094" t="s">
        <v>2280</v>
      </c>
      <c r="D1094" t="s">
        <v>2281</v>
      </c>
      <c r="E1094" t="s">
        <v>29</v>
      </c>
      <c r="F1094" t="s">
        <v>2282</v>
      </c>
      <c r="G1094" t="str">
        <f>"00367387"</f>
        <v>00367387</v>
      </c>
      <c r="H1094">
        <v>693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X1094">
        <v>0</v>
      </c>
      <c r="Y1094">
        <v>0</v>
      </c>
      <c r="Z1094">
        <v>0</v>
      </c>
      <c r="AA1094">
        <v>0</v>
      </c>
      <c r="AB1094">
        <v>723</v>
      </c>
    </row>
    <row r="1095" spans="1:28" x14ac:dyDescent="0.25">
      <c r="H1095" t="s">
        <v>2283</v>
      </c>
    </row>
    <row r="1096" spans="1:28" x14ac:dyDescent="0.25">
      <c r="A1096">
        <v>545</v>
      </c>
      <c r="B1096">
        <v>3118</v>
      </c>
      <c r="C1096" t="s">
        <v>2284</v>
      </c>
      <c r="D1096" t="s">
        <v>2285</v>
      </c>
      <c r="E1096" t="s">
        <v>2286</v>
      </c>
      <c r="F1096" t="s">
        <v>2287</v>
      </c>
      <c r="G1096" t="str">
        <f>"00362787"</f>
        <v>00362787</v>
      </c>
      <c r="H1096">
        <v>693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X1096">
        <v>0</v>
      </c>
      <c r="Y1096">
        <v>0</v>
      </c>
      <c r="Z1096">
        <v>0</v>
      </c>
      <c r="AA1096">
        <v>0</v>
      </c>
      <c r="AB1096">
        <v>723</v>
      </c>
    </row>
    <row r="1097" spans="1:28" x14ac:dyDescent="0.25">
      <c r="H1097">
        <v>1231</v>
      </c>
    </row>
    <row r="1098" spans="1:28" x14ac:dyDescent="0.25">
      <c r="A1098">
        <v>546</v>
      </c>
      <c r="B1098">
        <v>2686</v>
      </c>
      <c r="C1098" t="s">
        <v>2288</v>
      </c>
      <c r="D1098" t="s">
        <v>126</v>
      </c>
      <c r="E1098" t="s">
        <v>52</v>
      </c>
      <c r="F1098" t="s">
        <v>2289</v>
      </c>
      <c r="G1098" t="str">
        <f>"00349131"</f>
        <v>00349131</v>
      </c>
      <c r="H1098">
        <v>693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X1098">
        <v>2</v>
      </c>
      <c r="Y1098">
        <v>0</v>
      </c>
      <c r="Z1098">
        <v>0</v>
      </c>
      <c r="AA1098">
        <v>0</v>
      </c>
      <c r="AB1098">
        <v>723</v>
      </c>
    </row>
    <row r="1099" spans="1:28" x14ac:dyDescent="0.25">
      <c r="H1099" t="s">
        <v>2290</v>
      </c>
    </row>
    <row r="1100" spans="1:28" x14ac:dyDescent="0.25">
      <c r="A1100">
        <v>547</v>
      </c>
      <c r="B1100">
        <v>5469</v>
      </c>
      <c r="C1100" t="s">
        <v>2291</v>
      </c>
      <c r="D1100" t="s">
        <v>2292</v>
      </c>
      <c r="E1100" t="s">
        <v>494</v>
      </c>
      <c r="F1100" t="s">
        <v>2293</v>
      </c>
      <c r="G1100" t="str">
        <f>"00305212"</f>
        <v>00305212</v>
      </c>
      <c r="H1100" t="s">
        <v>247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X1100">
        <v>0</v>
      </c>
      <c r="Y1100">
        <v>0</v>
      </c>
      <c r="Z1100">
        <v>0</v>
      </c>
      <c r="AA1100">
        <v>0</v>
      </c>
      <c r="AB1100" t="s">
        <v>247</v>
      </c>
    </row>
    <row r="1101" spans="1:28" x14ac:dyDescent="0.25">
      <c r="H1101" t="s">
        <v>2294</v>
      </c>
    </row>
    <row r="1102" spans="1:28" x14ac:dyDescent="0.25">
      <c r="A1102">
        <v>548</v>
      </c>
      <c r="B1102">
        <v>1029</v>
      </c>
      <c r="C1102" t="s">
        <v>2295</v>
      </c>
      <c r="D1102" t="s">
        <v>2270</v>
      </c>
      <c r="E1102" t="s">
        <v>703</v>
      </c>
      <c r="F1102" t="s">
        <v>2296</v>
      </c>
      <c r="G1102" t="str">
        <f>"00297959"</f>
        <v>00297959</v>
      </c>
      <c r="H1102" t="s">
        <v>247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X1102">
        <v>0</v>
      </c>
      <c r="Y1102">
        <v>0</v>
      </c>
      <c r="Z1102">
        <v>0</v>
      </c>
      <c r="AA1102">
        <v>0</v>
      </c>
      <c r="AB1102" t="s">
        <v>247</v>
      </c>
    </row>
    <row r="1103" spans="1:28" x14ac:dyDescent="0.25">
      <c r="H1103" t="s">
        <v>2297</v>
      </c>
    </row>
    <row r="1104" spans="1:28" x14ac:dyDescent="0.25">
      <c r="A1104">
        <v>549</v>
      </c>
      <c r="B1104">
        <v>3369</v>
      </c>
      <c r="C1104" t="s">
        <v>2298</v>
      </c>
      <c r="D1104" t="s">
        <v>66</v>
      </c>
      <c r="E1104" t="s">
        <v>36</v>
      </c>
      <c r="F1104" t="s">
        <v>2299</v>
      </c>
      <c r="G1104" t="str">
        <f>"00014031"</f>
        <v>00014031</v>
      </c>
      <c r="H1104" t="s">
        <v>2300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30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X1104">
        <v>0</v>
      </c>
      <c r="Y1104">
        <v>0</v>
      </c>
      <c r="Z1104">
        <v>0</v>
      </c>
      <c r="AA1104">
        <v>0</v>
      </c>
      <c r="AB1104" t="s">
        <v>2301</v>
      </c>
    </row>
    <row r="1105" spans="1:28" x14ac:dyDescent="0.25">
      <c r="H1105" t="s">
        <v>779</v>
      </c>
    </row>
    <row r="1106" spans="1:28" x14ac:dyDescent="0.25">
      <c r="A1106">
        <v>550</v>
      </c>
      <c r="B1106">
        <v>236</v>
      </c>
      <c r="C1106" t="s">
        <v>2302</v>
      </c>
      <c r="D1106" t="s">
        <v>52</v>
      </c>
      <c r="E1106" t="s">
        <v>53</v>
      </c>
      <c r="F1106" t="s">
        <v>2303</v>
      </c>
      <c r="G1106" t="str">
        <f>"00017580"</f>
        <v>00017580</v>
      </c>
      <c r="H1106" t="s">
        <v>89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X1106">
        <v>0</v>
      </c>
      <c r="Y1106">
        <v>0</v>
      </c>
      <c r="Z1106">
        <v>0</v>
      </c>
      <c r="AA1106">
        <v>0</v>
      </c>
      <c r="AB1106" t="s">
        <v>2304</v>
      </c>
    </row>
    <row r="1107" spans="1:28" x14ac:dyDescent="0.25">
      <c r="H1107" t="s">
        <v>653</v>
      </c>
    </row>
    <row r="1108" spans="1:28" x14ac:dyDescent="0.25">
      <c r="A1108">
        <v>551</v>
      </c>
      <c r="B1108">
        <v>305</v>
      </c>
      <c r="C1108" t="s">
        <v>2305</v>
      </c>
      <c r="D1108" t="s">
        <v>240</v>
      </c>
      <c r="E1108" t="s">
        <v>176</v>
      </c>
      <c r="F1108" t="s">
        <v>2306</v>
      </c>
      <c r="G1108" t="str">
        <f>"00001797"</f>
        <v>00001797</v>
      </c>
      <c r="H1108">
        <v>671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50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X1108">
        <v>2</v>
      </c>
      <c r="Y1108">
        <v>0</v>
      </c>
      <c r="Z1108">
        <v>0</v>
      </c>
      <c r="AA1108">
        <v>0</v>
      </c>
      <c r="AB1108">
        <v>721</v>
      </c>
    </row>
    <row r="1109" spans="1:28" x14ac:dyDescent="0.25">
      <c r="H1109" t="s">
        <v>2307</v>
      </c>
    </row>
    <row r="1110" spans="1:28" x14ac:dyDescent="0.25">
      <c r="A1110">
        <v>552</v>
      </c>
      <c r="B1110">
        <v>5477</v>
      </c>
      <c r="C1110" t="s">
        <v>2308</v>
      </c>
      <c r="D1110" t="s">
        <v>2309</v>
      </c>
      <c r="E1110" t="s">
        <v>743</v>
      </c>
      <c r="F1110" t="s">
        <v>2310</v>
      </c>
      <c r="G1110" t="str">
        <f>"00334494"</f>
        <v>00334494</v>
      </c>
      <c r="H1110">
        <v>671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50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X1110">
        <v>0</v>
      </c>
      <c r="Y1110">
        <v>0</v>
      </c>
      <c r="Z1110">
        <v>0</v>
      </c>
      <c r="AA1110">
        <v>0</v>
      </c>
      <c r="AB1110">
        <v>721</v>
      </c>
    </row>
    <row r="1111" spans="1:28" x14ac:dyDescent="0.25">
      <c r="H1111" t="s">
        <v>2311</v>
      </c>
    </row>
    <row r="1112" spans="1:28" x14ac:dyDescent="0.25">
      <c r="A1112">
        <v>553</v>
      </c>
      <c r="B1112">
        <v>5381</v>
      </c>
      <c r="C1112" t="s">
        <v>2312</v>
      </c>
      <c r="D1112" t="s">
        <v>52</v>
      </c>
      <c r="E1112" t="s">
        <v>103</v>
      </c>
      <c r="F1112" t="s">
        <v>2313</v>
      </c>
      <c r="G1112" t="str">
        <f>"00310369"</f>
        <v>00310369</v>
      </c>
      <c r="H1112" t="s">
        <v>2314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X1112">
        <v>0</v>
      </c>
      <c r="Y1112">
        <v>0</v>
      </c>
      <c r="Z1112">
        <v>0</v>
      </c>
      <c r="AA1112">
        <v>0</v>
      </c>
      <c r="AB1112" t="s">
        <v>2315</v>
      </c>
    </row>
    <row r="1113" spans="1:28" x14ac:dyDescent="0.25">
      <c r="H1113" t="s">
        <v>2316</v>
      </c>
    </row>
    <row r="1114" spans="1:28" x14ac:dyDescent="0.25">
      <c r="A1114">
        <v>554</v>
      </c>
      <c r="B1114">
        <v>5743</v>
      </c>
      <c r="C1114" t="s">
        <v>2317</v>
      </c>
      <c r="D1114" t="s">
        <v>921</v>
      </c>
      <c r="E1114" t="s">
        <v>103</v>
      </c>
      <c r="F1114" t="s">
        <v>2318</v>
      </c>
      <c r="G1114" t="str">
        <f>"00336546"</f>
        <v>00336546</v>
      </c>
      <c r="H1114" t="s">
        <v>699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X1114">
        <v>0</v>
      </c>
      <c r="Y1114">
        <v>0</v>
      </c>
      <c r="Z1114">
        <v>0</v>
      </c>
      <c r="AA1114">
        <v>0</v>
      </c>
      <c r="AB1114" t="s">
        <v>2319</v>
      </c>
    </row>
    <row r="1115" spans="1:28" x14ac:dyDescent="0.25">
      <c r="H1115" t="s">
        <v>2320</v>
      </c>
    </row>
    <row r="1116" spans="1:28" x14ac:dyDescent="0.25">
      <c r="A1116">
        <v>555</v>
      </c>
      <c r="B1116">
        <v>5883</v>
      </c>
      <c r="C1116" t="s">
        <v>2321</v>
      </c>
      <c r="D1116" t="s">
        <v>1554</v>
      </c>
      <c r="E1116" t="s">
        <v>15</v>
      </c>
      <c r="F1116" t="s">
        <v>2322</v>
      </c>
      <c r="G1116" t="str">
        <f>"00352377"</f>
        <v>00352377</v>
      </c>
      <c r="H1116" t="s">
        <v>2052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X1116">
        <v>0</v>
      </c>
      <c r="Y1116">
        <v>0</v>
      </c>
      <c r="Z1116">
        <v>0</v>
      </c>
      <c r="AA1116">
        <v>0</v>
      </c>
      <c r="AB1116" t="s">
        <v>2052</v>
      </c>
    </row>
    <row r="1117" spans="1:28" x14ac:dyDescent="0.25">
      <c r="H1117">
        <v>1231</v>
      </c>
    </row>
    <row r="1118" spans="1:28" x14ac:dyDescent="0.25">
      <c r="A1118">
        <v>556</v>
      </c>
      <c r="B1118">
        <v>2104</v>
      </c>
      <c r="C1118" t="s">
        <v>2323</v>
      </c>
      <c r="D1118" t="s">
        <v>254</v>
      </c>
      <c r="E1118" t="s">
        <v>265</v>
      </c>
      <c r="F1118" t="s">
        <v>2324</v>
      </c>
      <c r="G1118" t="str">
        <f>"00315439"</f>
        <v>00315439</v>
      </c>
      <c r="H1118" t="s">
        <v>1053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50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X1118">
        <v>0</v>
      </c>
      <c r="Y1118">
        <v>0</v>
      </c>
      <c r="Z1118">
        <v>0</v>
      </c>
      <c r="AA1118">
        <v>0</v>
      </c>
      <c r="AB1118" t="s">
        <v>2325</v>
      </c>
    </row>
    <row r="1119" spans="1:28" x14ac:dyDescent="0.25">
      <c r="H1119" t="s">
        <v>2326</v>
      </c>
    </row>
    <row r="1120" spans="1:28" x14ac:dyDescent="0.25">
      <c r="A1120">
        <v>557</v>
      </c>
      <c r="B1120">
        <v>2050</v>
      </c>
      <c r="C1120" t="s">
        <v>2327</v>
      </c>
      <c r="D1120" t="s">
        <v>2328</v>
      </c>
      <c r="E1120" t="s">
        <v>626</v>
      </c>
      <c r="F1120" t="s">
        <v>2329</v>
      </c>
      <c r="G1120" t="str">
        <f>"201406006780"</f>
        <v>201406006780</v>
      </c>
      <c r="H1120" t="s">
        <v>1053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50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X1120">
        <v>0</v>
      </c>
      <c r="Y1120">
        <v>0</v>
      </c>
      <c r="Z1120">
        <v>0</v>
      </c>
      <c r="AA1120">
        <v>0</v>
      </c>
      <c r="AB1120" t="s">
        <v>2325</v>
      </c>
    </row>
    <row r="1121" spans="1:28" x14ac:dyDescent="0.25">
      <c r="H1121" t="s">
        <v>2330</v>
      </c>
    </row>
    <row r="1122" spans="1:28" x14ac:dyDescent="0.25">
      <c r="A1122">
        <v>558</v>
      </c>
      <c r="B1122">
        <v>5659</v>
      </c>
      <c r="C1122" t="s">
        <v>2331</v>
      </c>
      <c r="D1122" t="s">
        <v>2332</v>
      </c>
      <c r="E1122" t="s">
        <v>255</v>
      </c>
      <c r="F1122" t="s">
        <v>2333</v>
      </c>
      <c r="G1122" t="str">
        <f>"00144300"</f>
        <v>00144300</v>
      </c>
      <c r="H1122" t="s">
        <v>517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X1122">
        <v>0</v>
      </c>
      <c r="Y1122">
        <v>0</v>
      </c>
      <c r="Z1122">
        <v>0</v>
      </c>
      <c r="AA1122">
        <v>0</v>
      </c>
      <c r="AB1122" t="s">
        <v>2334</v>
      </c>
    </row>
    <row r="1123" spans="1:28" x14ac:dyDescent="0.25">
      <c r="H1123" t="s">
        <v>2335</v>
      </c>
    </row>
    <row r="1124" spans="1:28" x14ac:dyDescent="0.25">
      <c r="A1124">
        <v>559</v>
      </c>
      <c r="B1124">
        <v>5561</v>
      </c>
      <c r="C1124" t="s">
        <v>2336</v>
      </c>
      <c r="D1124" t="s">
        <v>92</v>
      </c>
      <c r="E1124" t="s">
        <v>176</v>
      </c>
      <c r="F1124" t="s">
        <v>2337</v>
      </c>
      <c r="G1124" t="str">
        <f>"00295573"</f>
        <v>00295573</v>
      </c>
      <c r="H1124" t="s">
        <v>1655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X1124">
        <v>0</v>
      </c>
      <c r="Y1124">
        <v>0</v>
      </c>
      <c r="Z1124">
        <v>0</v>
      </c>
      <c r="AA1124">
        <v>0</v>
      </c>
      <c r="AB1124" t="s">
        <v>1655</v>
      </c>
    </row>
    <row r="1125" spans="1:28" x14ac:dyDescent="0.25">
      <c r="H1125" t="s">
        <v>2338</v>
      </c>
    </row>
    <row r="1126" spans="1:28" x14ac:dyDescent="0.25">
      <c r="A1126">
        <v>560</v>
      </c>
      <c r="B1126">
        <v>4499</v>
      </c>
      <c r="C1126" t="s">
        <v>2339</v>
      </c>
      <c r="D1126" t="s">
        <v>67</v>
      </c>
      <c r="E1126" t="s">
        <v>204</v>
      </c>
      <c r="F1126" t="s">
        <v>2340</v>
      </c>
      <c r="G1126" t="str">
        <f>"00310157"</f>
        <v>00310157</v>
      </c>
      <c r="H1126" t="s">
        <v>843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X1126">
        <v>0</v>
      </c>
      <c r="Y1126">
        <v>0</v>
      </c>
      <c r="Z1126">
        <v>0</v>
      </c>
      <c r="AA1126">
        <v>0</v>
      </c>
      <c r="AB1126" t="s">
        <v>2341</v>
      </c>
    </row>
    <row r="1127" spans="1:28" x14ac:dyDescent="0.25">
      <c r="H1127" t="s">
        <v>2342</v>
      </c>
    </row>
    <row r="1128" spans="1:28" x14ac:dyDescent="0.25">
      <c r="A1128">
        <v>561</v>
      </c>
      <c r="B1128">
        <v>5726</v>
      </c>
      <c r="C1128" t="s">
        <v>2343</v>
      </c>
      <c r="D1128" t="s">
        <v>143</v>
      </c>
      <c r="E1128" t="s">
        <v>265</v>
      </c>
      <c r="F1128" t="s">
        <v>2344</v>
      </c>
      <c r="G1128" t="str">
        <f>"00305519"</f>
        <v>00305519</v>
      </c>
      <c r="H1128" t="s">
        <v>2345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X1128">
        <v>0</v>
      </c>
      <c r="Y1128">
        <v>0</v>
      </c>
      <c r="Z1128">
        <v>0</v>
      </c>
      <c r="AA1128">
        <v>0</v>
      </c>
      <c r="AB1128" t="s">
        <v>2346</v>
      </c>
    </row>
    <row r="1129" spans="1:28" x14ac:dyDescent="0.25">
      <c r="H1129">
        <v>1231</v>
      </c>
    </row>
    <row r="1130" spans="1:28" x14ac:dyDescent="0.25">
      <c r="A1130">
        <v>562</v>
      </c>
      <c r="B1130">
        <v>4097</v>
      </c>
      <c r="C1130" t="s">
        <v>2347</v>
      </c>
      <c r="D1130" t="s">
        <v>67</v>
      </c>
      <c r="E1130" t="s">
        <v>103</v>
      </c>
      <c r="F1130" t="s">
        <v>2348</v>
      </c>
      <c r="G1130" t="str">
        <f>"00340187"</f>
        <v>00340187</v>
      </c>
      <c r="H1130">
        <v>715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X1130">
        <v>1</v>
      </c>
      <c r="Y1130">
        <v>0</v>
      </c>
      <c r="Z1130">
        <v>0</v>
      </c>
      <c r="AA1130">
        <v>0</v>
      </c>
      <c r="AB1130">
        <v>715</v>
      </c>
    </row>
    <row r="1131" spans="1:28" x14ac:dyDescent="0.25">
      <c r="H1131" t="s">
        <v>2349</v>
      </c>
    </row>
    <row r="1132" spans="1:28" x14ac:dyDescent="0.25">
      <c r="A1132">
        <v>563</v>
      </c>
      <c r="B1132">
        <v>5374</v>
      </c>
      <c r="C1132" t="s">
        <v>2350</v>
      </c>
      <c r="D1132" t="s">
        <v>52</v>
      </c>
      <c r="E1132" t="s">
        <v>103</v>
      </c>
      <c r="F1132" t="s">
        <v>2351</v>
      </c>
      <c r="G1132" t="str">
        <f>"00088533"</f>
        <v>00088533</v>
      </c>
      <c r="H1132">
        <v>715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X1132">
        <v>2</v>
      </c>
      <c r="Y1132">
        <v>0</v>
      </c>
      <c r="Z1132">
        <v>0</v>
      </c>
      <c r="AA1132">
        <v>0</v>
      </c>
      <c r="AB1132">
        <v>715</v>
      </c>
    </row>
    <row r="1133" spans="1:28" x14ac:dyDescent="0.25">
      <c r="H1133" t="s">
        <v>2352</v>
      </c>
    </row>
    <row r="1134" spans="1:28" x14ac:dyDescent="0.25">
      <c r="A1134">
        <v>564</v>
      </c>
      <c r="B1134">
        <v>5627</v>
      </c>
      <c r="C1134" t="s">
        <v>2353</v>
      </c>
      <c r="D1134" t="s">
        <v>36</v>
      </c>
      <c r="E1134" t="s">
        <v>176</v>
      </c>
      <c r="F1134" t="s">
        <v>2354</v>
      </c>
      <c r="G1134" t="str">
        <f>"200910000680"</f>
        <v>200910000680</v>
      </c>
      <c r="H1134">
        <v>715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X1134">
        <v>0</v>
      </c>
      <c r="Y1134">
        <v>0</v>
      </c>
      <c r="Z1134">
        <v>0</v>
      </c>
      <c r="AA1134">
        <v>0</v>
      </c>
      <c r="AB1134">
        <v>715</v>
      </c>
    </row>
    <row r="1135" spans="1:28" x14ac:dyDescent="0.25">
      <c r="H1135" t="s">
        <v>2355</v>
      </c>
    </row>
    <row r="1136" spans="1:28" x14ac:dyDescent="0.25">
      <c r="A1136">
        <v>565</v>
      </c>
      <c r="B1136">
        <v>4721</v>
      </c>
      <c r="C1136" t="s">
        <v>2356</v>
      </c>
      <c r="D1136" t="s">
        <v>1476</v>
      </c>
      <c r="E1136" t="s">
        <v>103</v>
      </c>
      <c r="F1136" t="s">
        <v>2357</v>
      </c>
      <c r="G1136" t="str">
        <f>"00157435"</f>
        <v>00157435</v>
      </c>
      <c r="H1136">
        <v>715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X1136">
        <v>0</v>
      </c>
      <c r="Y1136">
        <v>0</v>
      </c>
      <c r="Z1136">
        <v>0</v>
      </c>
      <c r="AA1136">
        <v>0</v>
      </c>
      <c r="AB1136">
        <v>715</v>
      </c>
    </row>
    <row r="1137" spans="1:28" x14ac:dyDescent="0.25">
      <c r="H1137" t="s">
        <v>1309</v>
      </c>
    </row>
    <row r="1138" spans="1:28" x14ac:dyDescent="0.25">
      <c r="A1138">
        <v>566</v>
      </c>
      <c r="B1138">
        <v>4896</v>
      </c>
      <c r="C1138" t="s">
        <v>2358</v>
      </c>
      <c r="D1138" t="s">
        <v>380</v>
      </c>
      <c r="E1138" t="s">
        <v>52</v>
      </c>
      <c r="F1138" t="s">
        <v>2359</v>
      </c>
      <c r="G1138" t="str">
        <f>"00347717"</f>
        <v>00347717</v>
      </c>
      <c r="H1138" t="s">
        <v>2360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X1138">
        <v>0</v>
      </c>
      <c r="Y1138">
        <v>0</v>
      </c>
      <c r="Z1138">
        <v>0</v>
      </c>
      <c r="AA1138">
        <v>0</v>
      </c>
      <c r="AB1138" t="s">
        <v>2361</v>
      </c>
    </row>
    <row r="1139" spans="1:28" x14ac:dyDescent="0.25">
      <c r="H1139" t="s">
        <v>2362</v>
      </c>
    </row>
    <row r="1140" spans="1:28" x14ac:dyDescent="0.25">
      <c r="A1140">
        <v>567</v>
      </c>
      <c r="B1140">
        <v>253</v>
      </c>
      <c r="C1140" t="s">
        <v>223</v>
      </c>
      <c r="D1140" t="s">
        <v>67</v>
      </c>
      <c r="E1140" t="s">
        <v>36</v>
      </c>
      <c r="F1140" t="s">
        <v>2363</v>
      </c>
      <c r="G1140" t="str">
        <f>"00295292"</f>
        <v>00295292</v>
      </c>
      <c r="H1140" t="s">
        <v>651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30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X1140">
        <v>0</v>
      </c>
      <c r="Y1140">
        <v>0</v>
      </c>
      <c r="Z1140">
        <v>0</v>
      </c>
      <c r="AA1140">
        <v>0</v>
      </c>
      <c r="AB1140" t="s">
        <v>2364</v>
      </c>
    </row>
    <row r="1141" spans="1:28" x14ac:dyDescent="0.25">
      <c r="H1141" t="s">
        <v>432</v>
      </c>
    </row>
    <row r="1142" spans="1:28" x14ac:dyDescent="0.25">
      <c r="A1142">
        <v>568</v>
      </c>
      <c r="B1142">
        <v>3882</v>
      </c>
      <c r="C1142" t="s">
        <v>2365</v>
      </c>
      <c r="D1142" t="s">
        <v>2366</v>
      </c>
      <c r="E1142" t="s">
        <v>103</v>
      </c>
      <c r="F1142" t="s">
        <v>2367</v>
      </c>
      <c r="G1142" t="str">
        <f>"00301320"</f>
        <v>00301320</v>
      </c>
      <c r="H1142" t="s">
        <v>331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X1142">
        <v>1</v>
      </c>
      <c r="Y1142">
        <v>0</v>
      </c>
      <c r="Z1142">
        <v>0</v>
      </c>
      <c r="AA1142">
        <v>0</v>
      </c>
      <c r="AB1142" t="s">
        <v>331</v>
      </c>
    </row>
    <row r="1143" spans="1:28" x14ac:dyDescent="0.25">
      <c r="H1143" t="s">
        <v>2368</v>
      </c>
    </row>
    <row r="1144" spans="1:28" x14ac:dyDescent="0.25">
      <c r="A1144">
        <v>569</v>
      </c>
      <c r="B1144">
        <v>5184</v>
      </c>
      <c r="C1144" t="s">
        <v>2369</v>
      </c>
      <c r="D1144" t="s">
        <v>380</v>
      </c>
      <c r="E1144" t="s">
        <v>103</v>
      </c>
      <c r="F1144" t="s">
        <v>2370</v>
      </c>
      <c r="G1144" t="str">
        <f>"00363594"</f>
        <v>00363594</v>
      </c>
      <c r="H1144" t="s">
        <v>331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X1144">
        <v>0</v>
      </c>
      <c r="Y1144">
        <v>0</v>
      </c>
      <c r="Z1144">
        <v>0</v>
      </c>
      <c r="AA1144">
        <v>0</v>
      </c>
      <c r="AB1144" t="s">
        <v>331</v>
      </c>
    </row>
    <row r="1145" spans="1:28" x14ac:dyDescent="0.25">
      <c r="H1145" t="s">
        <v>2371</v>
      </c>
    </row>
    <row r="1146" spans="1:28" x14ac:dyDescent="0.25">
      <c r="A1146">
        <v>570</v>
      </c>
      <c r="B1146">
        <v>6161</v>
      </c>
      <c r="C1146" t="s">
        <v>2372</v>
      </c>
      <c r="D1146" t="s">
        <v>143</v>
      </c>
      <c r="E1146" t="s">
        <v>22</v>
      </c>
      <c r="F1146" t="s">
        <v>2373</v>
      </c>
      <c r="G1146" t="str">
        <f>"00332284"</f>
        <v>00332284</v>
      </c>
      <c r="H1146" t="s">
        <v>331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X1146">
        <v>2</v>
      </c>
      <c r="Y1146">
        <v>0</v>
      </c>
      <c r="Z1146">
        <v>0</v>
      </c>
      <c r="AA1146">
        <v>0</v>
      </c>
      <c r="AB1146" t="s">
        <v>331</v>
      </c>
    </row>
    <row r="1147" spans="1:28" x14ac:dyDescent="0.25">
      <c r="H1147" t="s">
        <v>2374</v>
      </c>
    </row>
    <row r="1148" spans="1:28" x14ac:dyDescent="0.25">
      <c r="A1148">
        <v>571</v>
      </c>
      <c r="B1148">
        <v>1922</v>
      </c>
      <c r="C1148" t="s">
        <v>2375</v>
      </c>
      <c r="D1148" t="s">
        <v>79</v>
      </c>
      <c r="E1148" t="s">
        <v>29</v>
      </c>
      <c r="F1148" t="s">
        <v>2376</v>
      </c>
      <c r="G1148" t="str">
        <f>"00292791"</f>
        <v>00292791</v>
      </c>
      <c r="H1148" t="s">
        <v>2300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50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X1148">
        <v>0</v>
      </c>
      <c r="Y1148">
        <v>0</v>
      </c>
      <c r="Z1148">
        <v>0</v>
      </c>
      <c r="AA1148">
        <v>0</v>
      </c>
      <c r="AB1148" t="s">
        <v>2377</v>
      </c>
    </row>
    <row r="1149" spans="1:28" x14ac:dyDescent="0.25">
      <c r="H1149" t="s">
        <v>2378</v>
      </c>
    </row>
    <row r="1150" spans="1:28" x14ac:dyDescent="0.25">
      <c r="A1150">
        <v>572</v>
      </c>
      <c r="B1150">
        <v>3471</v>
      </c>
      <c r="C1150" t="s">
        <v>2379</v>
      </c>
      <c r="D1150" t="s">
        <v>176</v>
      </c>
      <c r="E1150" t="s">
        <v>36</v>
      </c>
      <c r="F1150" t="s">
        <v>2380</v>
      </c>
      <c r="G1150" t="str">
        <f>"200802006275"</f>
        <v>200802006275</v>
      </c>
      <c r="H1150">
        <v>682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X1150">
        <v>0</v>
      </c>
      <c r="Y1150">
        <v>0</v>
      </c>
      <c r="Z1150">
        <v>0</v>
      </c>
      <c r="AA1150">
        <v>0</v>
      </c>
      <c r="AB1150">
        <v>712</v>
      </c>
    </row>
    <row r="1151" spans="1:28" x14ac:dyDescent="0.25">
      <c r="H1151" t="s">
        <v>2381</v>
      </c>
    </row>
    <row r="1152" spans="1:28" x14ac:dyDescent="0.25">
      <c r="A1152">
        <v>573</v>
      </c>
      <c r="B1152">
        <v>5868</v>
      </c>
      <c r="C1152" t="s">
        <v>2382</v>
      </c>
      <c r="D1152" t="s">
        <v>53</v>
      </c>
      <c r="E1152" t="s">
        <v>103</v>
      </c>
      <c r="F1152" t="s">
        <v>2383</v>
      </c>
      <c r="G1152" t="str">
        <f>"00248006"</f>
        <v>00248006</v>
      </c>
      <c r="H1152">
        <v>682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X1152">
        <v>0</v>
      </c>
      <c r="Y1152">
        <v>0</v>
      </c>
      <c r="Z1152">
        <v>0</v>
      </c>
      <c r="AA1152">
        <v>0</v>
      </c>
      <c r="AB1152">
        <v>712</v>
      </c>
    </row>
    <row r="1153" spans="1:28" x14ac:dyDescent="0.25">
      <c r="H1153" t="s">
        <v>2384</v>
      </c>
    </row>
    <row r="1154" spans="1:28" x14ac:dyDescent="0.25">
      <c r="A1154">
        <v>574</v>
      </c>
      <c r="B1154">
        <v>947</v>
      </c>
      <c r="C1154" t="s">
        <v>2385</v>
      </c>
      <c r="D1154" t="s">
        <v>2386</v>
      </c>
      <c r="E1154" t="s">
        <v>53</v>
      </c>
      <c r="F1154" t="s">
        <v>2387</v>
      </c>
      <c r="G1154" t="str">
        <f>"00018300"</f>
        <v>00018300</v>
      </c>
      <c r="H1154">
        <v>682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X1154">
        <v>0</v>
      </c>
      <c r="Y1154">
        <v>0</v>
      </c>
      <c r="Z1154">
        <v>0</v>
      </c>
      <c r="AA1154">
        <v>0</v>
      </c>
      <c r="AB1154">
        <v>712</v>
      </c>
    </row>
    <row r="1155" spans="1:28" x14ac:dyDescent="0.25">
      <c r="H1155" t="s">
        <v>1150</v>
      </c>
    </row>
    <row r="1156" spans="1:28" x14ac:dyDescent="0.25">
      <c r="A1156">
        <v>575</v>
      </c>
      <c r="B1156">
        <v>1957</v>
      </c>
      <c r="C1156" t="s">
        <v>2388</v>
      </c>
      <c r="D1156" t="s">
        <v>120</v>
      </c>
      <c r="E1156" t="s">
        <v>67</v>
      </c>
      <c r="F1156" t="s">
        <v>2389</v>
      </c>
      <c r="G1156" t="str">
        <f>"00302303"</f>
        <v>00302303</v>
      </c>
      <c r="H1156">
        <v>682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X1156">
        <v>0</v>
      </c>
      <c r="Y1156">
        <v>0</v>
      </c>
      <c r="Z1156">
        <v>0</v>
      </c>
      <c r="AA1156">
        <v>0</v>
      </c>
      <c r="AB1156">
        <v>712</v>
      </c>
    </row>
    <row r="1157" spans="1:28" x14ac:dyDescent="0.25">
      <c r="H1157" t="s">
        <v>2390</v>
      </c>
    </row>
    <row r="1158" spans="1:28" x14ac:dyDescent="0.25">
      <c r="A1158">
        <v>576</v>
      </c>
      <c r="B1158">
        <v>1715</v>
      </c>
      <c r="C1158" t="s">
        <v>2391</v>
      </c>
      <c r="D1158" t="s">
        <v>115</v>
      </c>
      <c r="E1158" t="s">
        <v>703</v>
      </c>
      <c r="F1158" t="s">
        <v>2392</v>
      </c>
      <c r="G1158" t="str">
        <f>"00299735"</f>
        <v>00299735</v>
      </c>
      <c r="H1158" t="s">
        <v>2119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X1158">
        <v>0</v>
      </c>
      <c r="Y1158">
        <v>0</v>
      </c>
      <c r="Z1158">
        <v>0</v>
      </c>
      <c r="AA1158">
        <v>0</v>
      </c>
      <c r="AB1158" t="s">
        <v>2119</v>
      </c>
    </row>
    <row r="1159" spans="1:28" x14ac:dyDescent="0.25">
      <c r="H1159" t="s">
        <v>2393</v>
      </c>
    </row>
    <row r="1160" spans="1:28" x14ac:dyDescent="0.25">
      <c r="A1160">
        <v>577</v>
      </c>
      <c r="B1160">
        <v>1689</v>
      </c>
      <c r="C1160" t="s">
        <v>2394</v>
      </c>
      <c r="D1160" t="s">
        <v>92</v>
      </c>
      <c r="E1160" t="s">
        <v>67</v>
      </c>
      <c r="F1160" t="s">
        <v>2395</v>
      </c>
      <c r="G1160" t="str">
        <f>"201006000033"</f>
        <v>201006000033</v>
      </c>
      <c r="H1160" t="s">
        <v>917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X1160">
        <v>0</v>
      </c>
      <c r="Y1160">
        <v>0</v>
      </c>
      <c r="Z1160">
        <v>0</v>
      </c>
      <c r="AA1160">
        <v>0</v>
      </c>
      <c r="AB1160" t="s">
        <v>2396</v>
      </c>
    </row>
    <row r="1161" spans="1:28" x14ac:dyDescent="0.25">
      <c r="H1161" t="s">
        <v>2397</v>
      </c>
    </row>
    <row r="1162" spans="1:28" x14ac:dyDescent="0.25">
      <c r="A1162">
        <v>578</v>
      </c>
      <c r="B1162">
        <v>2076</v>
      </c>
      <c r="C1162" t="s">
        <v>2398</v>
      </c>
      <c r="D1162" t="s">
        <v>93</v>
      </c>
      <c r="E1162" t="s">
        <v>167</v>
      </c>
      <c r="F1162" t="s">
        <v>2399</v>
      </c>
      <c r="G1162" t="str">
        <f>"00010686"</f>
        <v>00010686</v>
      </c>
      <c r="H1162" t="s">
        <v>917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X1162">
        <v>0</v>
      </c>
      <c r="Y1162">
        <v>0</v>
      </c>
      <c r="Z1162">
        <v>0</v>
      </c>
      <c r="AA1162">
        <v>0</v>
      </c>
      <c r="AB1162" t="s">
        <v>2396</v>
      </c>
    </row>
    <row r="1163" spans="1:28" x14ac:dyDescent="0.25">
      <c r="H1163" t="s">
        <v>2400</v>
      </c>
    </row>
    <row r="1164" spans="1:28" x14ac:dyDescent="0.25">
      <c r="A1164">
        <v>579</v>
      </c>
      <c r="B1164">
        <v>5245</v>
      </c>
      <c r="C1164" t="s">
        <v>2401</v>
      </c>
      <c r="D1164" t="s">
        <v>2402</v>
      </c>
      <c r="E1164" t="s">
        <v>494</v>
      </c>
      <c r="F1164" t="s">
        <v>2403</v>
      </c>
      <c r="G1164" t="str">
        <f>"201511011006"</f>
        <v>201511011006</v>
      </c>
      <c r="H1164" t="s">
        <v>2037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X1164">
        <v>0</v>
      </c>
      <c r="Y1164">
        <v>0</v>
      </c>
      <c r="Z1164">
        <v>0</v>
      </c>
      <c r="AA1164">
        <v>0</v>
      </c>
      <c r="AB1164" t="s">
        <v>2404</v>
      </c>
    </row>
    <row r="1165" spans="1:28" x14ac:dyDescent="0.25">
      <c r="H1165" t="s">
        <v>2405</v>
      </c>
    </row>
    <row r="1166" spans="1:28" x14ac:dyDescent="0.25">
      <c r="A1166">
        <v>580</v>
      </c>
      <c r="B1166">
        <v>304</v>
      </c>
      <c r="C1166" t="s">
        <v>2406</v>
      </c>
      <c r="D1166" t="s">
        <v>67</v>
      </c>
      <c r="E1166" t="s">
        <v>494</v>
      </c>
      <c r="F1166" t="s">
        <v>2407</v>
      </c>
      <c r="G1166" t="str">
        <f>"00299881"</f>
        <v>00299881</v>
      </c>
      <c r="H1166" t="s">
        <v>868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X1166">
        <v>0</v>
      </c>
      <c r="Y1166">
        <v>0</v>
      </c>
      <c r="Z1166">
        <v>0</v>
      </c>
      <c r="AA1166">
        <v>0</v>
      </c>
      <c r="AB1166" t="s">
        <v>868</v>
      </c>
    </row>
    <row r="1167" spans="1:28" x14ac:dyDescent="0.25">
      <c r="H1167" t="s">
        <v>2408</v>
      </c>
    </row>
    <row r="1168" spans="1:28" x14ac:dyDescent="0.25">
      <c r="A1168">
        <v>581</v>
      </c>
      <c r="B1168">
        <v>3396</v>
      </c>
      <c r="C1168" t="s">
        <v>2409</v>
      </c>
      <c r="D1168" t="s">
        <v>380</v>
      </c>
      <c r="E1168" t="s">
        <v>703</v>
      </c>
      <c r="F1168" t="s">
        <v>2410</v>
      </c>
      <c r="G1168" t="str">
        <f>"200804000943"</f>
        <v>200804000943</v>
      </c>
      <c r="H1168" t="s">
        <v>24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X1168">
        <v>0</v>
      </c>
      <c r="Y1168">
        <v>0</v>
      </c>
      <c r="Z1168">
        <v>0</v>
      </c>
      <c r="AA1168">
        <v>0</v>
      </c>
      <c r="AB1168" t="s">
        <v>2411</v>
      </c>
    </row>
    <row r="1169" spans="1:28" x14ac:dyDescent="0.25">
      <c r="H1169" t="s">
        <v>1309</v>
      </c>
    </row>
    <row r="1170" spans="1:28" x14ac:dyDescent="0.25">
      <c r="A1170">
        <v>582</v>
      </c>
      <c r="B1170">
        <v>4875</v>
      </c>
      <c r="C1170" t="s">
        <v>2412</v>
      </c>
      <c r="D1170" t="s">
        <v>1303</v>
      </c>
      <c r="E1170" t="s">
        <v>166</v>
      </c>
      <c r="F1170" t="s">
        <v>2413</v>
      </c>
      <c r="G1170" t="str">
        <f>"00261693"</f>
        <v>00261693</v>
      </c>
      <c r="H1170" t="s">
        <v>1749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X1170">
        <v>0</v>
      </c>
      <c r="Y1170">
        <v>0</v>
      </c>
      <c r="Z1170">
        <v>0</v>
      </c>
      <c r="AA1170">
        <v>0</v>
      </c>
      <c r="AB1170" t="s">
        <v>1749</v>
      </c>
    </row>
    <row r="1171" spans="1:28" x14ac:dyDescent="0.25">
      <c r="H1171" t="s">
        <v>2414</v>
      </c>
    </row>
    <row r="1172" spans="1:28" x14ac:dyDescent="0.25">
      <c r="A1172">
        <v>583</v>
      </c>
      <c r="B1172">
        <v>283</v>
      </c>
      <c r="C1172" t="s">
        <v>2415</v>
      </c>
      <c r="D1172" t="s">
        <v>2416</v>
      </c>
      <c r="E1172" t="s">
        <v>126</v>
      </c>
      <c r="F1172" t="s">
        <v>2417</v>
      </c>
      <c r="G1172" t="str">
        <f>"201411000193"</f>
        <v>201411000193</v>
      </c>
      <c r="H1172" t="s">
        <v>739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X1172">
        <v>1</v>
      </c>
      <c r="Y1172">
        <v>0</v>
      </c>
      <c r="Z1172">
        <v>0</v>
      </c>
      <c r="AA1172">
        <v>0</v>
      </c>
      <c r="AB1172" t="s">
        <v>2418</v>
      </c>
    </row>
    <row r="1173" spans="1:28" x14ac:dyDescent="0.25">
      <c r="H1173" t="s">
        <v>2419</v>
      </c>
    </row>
    <row r="1174" spans="1:28" x14ac:dyDescent="0.25">
      <c r="A1174">
        <v>584</v>
      </c>
      <c r="B1174">
        <v>4236</v>
      </c>
      <c r="C1174" t="s">
        <v>2420</v>
      </c>
      <c r="D1174" t="s">
        <v>2421</v>
      </c>
      <c r="E1174" t="s">
        <v>15</v>
      </c>
      <c r="F1174" t="s">
        <v>2422</v>
      </c>
      <c r="G1174" t="str">
        <f>"00010134"</f>
        <v>00010134</v>
      </c>
      <c r="H1174" t="s">
        <v>739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X1174">
        <v>3</v>
      </c>
      <c r="Y1174">
        <v>0</v>
      </c>
      <c r="Z1174">
        <v>0</v>
      </c>
      <c r="AA1174">
        <v>0</v>
      </c>
      <c r="AB1174" t="s">
        <v>2418</v>
      </c>
    </row>
    <row r="1175" spans="1:28" x14ac:dyDescent="0.25">
      <c r="H1175" t="s">
        <v>2423</v>
      </c>
    </row>
    <row r="1176" spans="1:28" x14ac:dyDescent="0.25">
      <c r="A1176">
        <v>585</v>
      </c>
      <c r="B1176">
        <v>1563</v>
      </c>
      <c r="C1176" t="s">
        <v>2424</v>
      </c>
      <c r="D1176" t="s">
        <v>53</v>
      </c>
      <c r="E1176" t="s">
        <v>36</v>
      </c>
      <c r="F1176" t="s">
        <v>2425</v>
      </c>
      <c r="G1176" t="str">
        <f>"00203433"</f>
        <v>00203433</v>
      </c>
      <c r="H1176" t="s">
        <v>739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X1176">
        <v>0</v>
      </c>
      <c r="Y1176">
        <v>0</v>
      </c>
      <c r="Z1176">
        <v>0</v>
      </c>
      <c r="AA1176">
        <v>0</v>
      </c>
      <c r="AB1176" t="s">
        <v>2418</v>
      </c>
    </row>
    <row r="1177" spans="1:28" x14ac:dyDescent="0.25">
      <c r="H1177" t="s">
        <v>2426</v>
      </c>
    </row>
    <row r="1178" spans="1:28" x14ac:dyDescent="0.25">
      <c r="A1178">
        <v>586</v>
      </c>
      <c r="B1178">
        <v>108</v>
      </c>
      <c r="C1178" t="s">
        <v>625</v>
      </c>
      <c r="D1178" t="s">
        <v>60</v>
      </c>
      <c r="E1178" t="s">
        <v>103</v>
      </c>
      <c r="F1178" t="s">
        <v>2427</v>
      </c>
      <c r="G1178" t="str">
        <f>"00049208"</f>
        <v>00049208</v>
      </c>
      <c r="H1178" t="s">
        <v>565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X1178">
        <v>0</v>
      </c>
      <c r="Y1178">
        <v>0</v>
      </c>
      <c r="Z1178">
        <v>0</v>
      </c>
      <c r="AA1178">
        <v>0</v>
      </c>
      <c r="AB1178" t="s">
        <v>2428</v>
      </c>
    </row>
    <row r="1179" spans="1:28" x14ac:dyDescent="0.25">
      <c r="H1179" t="s">
        <v>2429</v>
      </c>
    </row>
    <row r="1180" spans="1:28" x14ac:dyDescent="0.25">
      <c r="A1180">
        <v>587</v>
      </c>
      <c r="B1180">
        <v>4761</v>
      </c>
      <c r="C1180" t="s">
        <v>2430</v>
      </c>
      <c r="D1180" t="s">
        <v>255</v>
      </c>
      <c r="E1180" t="s">
        <v>52</v>
      </c>
      <c r="F1180" t="s">
        <v>2431</v>
      </c>
      <c r="G1180" t="str">
        <f>"00361268"</f>
        <v>00361268</v>
      </c>
      <c r="H1180" t="s">
        <v>1084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X1180">
        <v>2</v>
      </c>
      <c r="Y1180">
        <v>0</v>
      </c>
      <c r="Z1180">
        <v>0</v>
      </c>
      <c r="AA1180">
        <v>0</v>
      </c>
      <c r="AB1180" t="s">
        <v>1084</v>
      </c>
    </row>
    <row r="1181" spans="1:28" x14ac:dyDescent="0.25">
      <c r="H1181" t="s">
        <v>2297</v>
      </c>
    </row>
    <row r="1182" spans="1:28" x14ac:dyDescent="0.25">
      <c r="A1182">
        <v>588</v>
      </c>
      <c r="B1182">
        <v>3762</v>
      </c>
      <c r="C1182" t="s">
        <v>2432</v>
      </c>
      <c r="D1182" t="s">
        <v>2433</v>
      </c>
      <c r="E1182" t="s">
        <v>22</v>
      </c>
      <c r="F1182" t="s">
        <v>2434</v>
      </c>
      <c r="G1182" t="str">
        <f>"00294344"</f>
        <v>00294344</v>
      </c>
      <c r="H1182">
        <v>704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X1182">
        <v>0</v>
      </c>
      <c r="Y1182">
        <v>0</v>
      </c>
      <c r="Z1182">
        <v>0</v>
      </c>
      <c r="AA1182">
        <v>0</v>
      </c>
      <c r="AB1182">
        <v>704</v>
      </c>
    </row>
    <row r="1183" spans="1:28" x14ac:dyDescent="0.25">
      <c r="H1183" t="s">
        <v>2435</v>
      </c>
    </row>
    <row r="1184" spans="1:28" x14ac:dyDescent="0.25">
      <c r="A1184">
        <v>589</v>
      </c>
      <c r="B1184">
        <v>4166</v>
      </c>
      <c r="C1184" t="s">
        <v>2436</v>
      </c>
      <c r="D1184" t="s">
        <v>67</v>
      </c>
      <c r="E1184" t="s">
        <v>103</v>
      </c>
      <c r="F1184" t="s">
        <v>2437</v>
      </c>
      <c r="G1184" t="str">
        <f>"00360681"</f>
        <v>00360681</v>
      </c>
      <c r="H1184">
        <v>704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X1184">
        <v>0</v>
      </c>
      <c r="Y1184">
        <v>0</v>
      </c>
      <c r="Z1184">
        <v>0</v>
      </c>
      <c r="AA1184">
        <v>0</v>
      </c>
      <c r="AB1184">
        <v>704</v>
      </c>
    </row>
    <row r="1185" spans="1:28" x14ac:dyDescent="0.25">
      <c r="H1185" t="s">
        <v>2438</v>
      </c>
    </row>
    <row r="1186" spans="1:28" x14ac:dyDescent="0.25">
      <c r="A1186">
        <v>590</v>
      </c>
      <c r="B1186">
        <v>2054</v>
      </c>
      <c r="C1186" t="s">
        <v>2439</v>
      </c>
      <c r="D1186" t="s">
        <v>53</v>
      </c>
      <c r="E1186" t="s">
        <v>1003</v>
      </c>
      <c r="F1186" t="s">
        <v>2440</v>
      </c>
      <c r="G1186" t="str">
        <f>"00092020"</f>
        <v>00092020</v>
      </c>
      <c r="H1186">
        <v>704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X1186">
        <v>0</v>
      </c>
      <c r="Y1186">
        <v>0</v>
      </c>
      <c r="Z1186">
        <v>0</v>
      </c>
      <c r="AA1186">
        <v>0</v>
      </c>
      <c r="AB1186">
        <v>704</v>
      </c>
    </row>
    <row r="1187" spans="1:28" x14ac:dyDescent="0.25">
      <c r="H1187" t="s">
        <v>1856</v>
      </c>
    </row>
    <row r="1188" spans="1:28" x14ac:dyDescent="0.25">
      <c r="A1188">
        <v>591</v>
      </c>
      <c r="B1188">
        <v>1330</v>
      </c>
      <c r="C1188" t="s">
        <v>264</v>
      </c>
      <c r="D1188" t="s">
        <v>471</v>
      </c>
      <c r="E1188" t="s">
        <v>703</v>
      </c>
      <c r="F1188" t="s">
        <v>2441</v>
      </c>
      <c r="G1188" t="str">
        <f>"00296289"</f>
        <v>00296289</v>
      </c>
      <c r="H1188">
        <v>704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X1188">
        <v>0</v>
      </c>
      <c r="Y1188">
        <v>0</v>
      </c>
      <c r="Z1188">
        <v>0</v>
      </c>
      <c r="AA1188">
        <v>0</v>
      </c>
      <c r="AB1188">
        <v>704</v>
      </c>
    </row>
    <row r="1189" spans="1:28" x14ac:dyDescent="0.25">
      <c r="H1189" t="s">
        <v>2442</v>
      </c>
    </row>
    <row r="1190" spans="1:28" x14ac:dyDescent="0.25">
      <c r="A1190">
        <v>592</v>
      </c>
      <c r="B1190">
        <v>3878</v>
      </c>
      <c r="C1190" t="s">
        <v>2443</v>
      </c>
      <c r="D1190" t="s">
        <v>176</v>
      </c>
      <c r="E1190" t="s">
        <v>22</v>
      </c>
      <c r="F1190" t="s">
        <v>2444</v>
      </c>
      <c r="G1190" t="str">
        <f>"00173686"</f>
        <v>00173686</v>
      </c>
      <c r="H1190" t="s">
        <v>907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X1190">
        <v>0</v>
      </c>
      <c r="Y1190">
        <v>0</v>
      </c>
      <c r="Z1190">
        <v>0</v>
      </c>
      <c r="AA1190">
        <v>0</v>
      </c>
      <c r="AB1190" t="s">
        <v>907</v>
      </c>
    </row>
    <row r="1191" spans="1:28" x14ac:dyDescent="0.25">
      <c r="H1191" t="s">
        <v>2445</v>
      </c>
    </row>
    <row r="1192" spans="1:28" x14ac:dyDescent="0.25">
      <c r="A1192">
        <v>593</v>
      </c>
      <c r="B1192">
        <v>5314</v>
      </c>
      <c r="C1192" t="s">
        <v>2446</v>
      </c>
      <c r="D1192" t="s">
        <v>92</v>
      </c>
      <c r="E1192" t="s">
        <v>265</v>
      </c>
      <c r="F1192" t="s">
        <v>2447</v>
      </c>
      <c r="G1192" t="str">
        <f>"201511016648"</f>
        <v>201511016648</v>
      </c>
      <c r="H1192" t="s">
        <v>2448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50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X1192">
        <v>0</v>
      </c>
      <c r="Y1192">
        <v>0</v>
      </c>
      <c r="Z1192">
        <v>0</v>
      </c>
      <c r="AA1192">
        <v>0</v>
      </c>
      <c r="AB1192" t="s">
        <v>2449</v>
      </c>
    </row>
    <row r="1193" spans="1:28" x14ac:dyDescent="0.25">
      <c r="H1193" t="s">
        <v>2450</v>
      </c>
    </row>
    <row r="1194" spans="1:28" x14ac:dyDescent="0.25">
      <c r="A1194">
        <v>594</v>
      </c>
      <c r="B1194">
        <v>2046</v>
      </c>
      <c r="C1194" t="s">
        <v>559</v>
      </c>
      <c r="D1194" t="s">
        <v>2451</v>
      </c>
      <c r="E1194" t="s">
        <v>1817</v>
      </c>
      <c r="F1194" t="s">
        <v>2452</v>
      </c>
      <c r="G1194" t="str">
        <f>"00288386"</f>
        <v>00288386</v>
      </c>
      <c r="H1194" t="s">
        <v>1256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X1194">
        <v>0</v>
      </c>
      <c r="Y1194">
        <v>0</v>
      </c>
      <c r="Z1194">
        <v>0</v>
      </c>
      <c r="AA1194">
        <v>0</v>
      </c>
      <c r="AB1194" t="s">
        <v>2453</v>
      </c>
    </row>
    <row r="1195" spans="1:28" x14ac:dyDescent="0.25">
      <c r="H1195" t="s">
        <v>2454</v>
      </c>
    </row>
    <row r="1196" spans="1:28" x14ac:dyDescent="0.25">
      <c r="A1196">
        <v>595</v>
      </c>
      <c r="B1196">
        <v>1615</v>
      </c>
      <c r="C1196" t="s">
        <v>2455</v>
      </c>
      <c r="D1196" t="s">
        <v>36</v>
      </c>
      <c r="E1196" t="s">
        <v>2456</v>
      </c>
      <c r="F1196" t="s">
        <v>2457</v>
      </c>
      <c r="G1196" t="str">
        <f>"00300381"</f>
        <v>00300381</v>
      </c>
      <c r="H1196">
        <v>671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X1196">
        <v>0</v>
      </c>
      <c r="Y1196">
        <v>0</v>
      </c>
      <c r="Z1196">
        <v>0</v>
      </c>
      <c r="AA1196">
        <v>0</v>
      </c>
      <c r="AB1196">
        <v>701</v>
      </c>
    </row>
    <row r="1197" spans="1:28" x14ac:dyDescent="0.25">
      <c r="H1197" t="s">
        <v>1677</v>
      </c>
    </row>
    <row r="1198" spans="1:28" x14ac:dyDescent="0.25">
      <c r="A1198">
        <v>596</v>
      </c>
      <c r="B1198">
        <v>1491</v>
      </c>
      <c r="C1198" t="s">
        <v>2458</v>
      </c>
      <c r="D1198" t="s">
        <v>882</v>
      </c>
      <c r="E1198" t="s">
        <v>2459</v>
      </c>
      <c r="F1198" t="s">
        <v>2460</v>
      </c>
      <c r="G1198" t="str">
        <f>"00310734"</f>
        <v>00310734</v>
      </c>
      <c r="H1198">
        <v>671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X1198">
        <v>0</v>
      </c>
      <c r="Y1198">
        <v>0</v>
      </c>
      <c r="Z1198">
        <v>0</v>
      </c>
      <c r="AA1198">
        <v>0</v>
      </c>
      <c r="AB1198">
        <v>701</v>
      </c>
    </row>
    <row r="1199" spans="1:28" x14ac:dyDescent="0.25">
      <c r="H1199" t="s">
        <v>2461</v>
      </c>
    </row>
    <row r="1200" spans="1:28" x14ac:dyDescent="0.25">
      <c r="A1200">
        <v>597</v>
      </c>
      <c r="B1200">
        <v>3174</v>
      </c>
      <c r="C1200" t="s">
        <v>2462</v>
      </c>
      <c r="D1200" t="s">
        <v>22</v>
      </c>
      <c r="E1200" t="s">
        <v>120</v>
      </c>
      <c r="F1200" t="s">
        <v>2463</v>
      </c>
      <c r="G1200" t="str">
        <f>"200712005781"</f>
        <v>200712005781</v>
      </c>
      <c r="H1200">
        <v>671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X1200">
        <v>0</v>
      </c>
      <c r="Y1200">
        <v>0</v>
      </c>
      <c r="Z1200">
        <v>0</v>
      </c>
      <c r="AA1200">
        <v>0</v>
      </c>
      <c r="AB1200">
        <v>701</v>
      </c>
    </row>
    <row r="1201" spans="1:28" x14ac:dyDescent="0.25">
      <c r="H1201" t="s">
        <v>2464</v>
      </c>
    </row>
    <row r="1202" spans="1:28" x14ac:dyDescent="0.25">
      <c r="A1202">
        <v>598</v>
      </c>
      <c r="B1202">
        <v>4959</v>
      </c>
      <c r="C1202" t="s">
        <v>2465</v>
      </c>
      <c r="D1202" t="s">
        <v>176</v>
      </c>
      <c r="E1202" t="s">
        <v>60</v>
      </c>
      <c r="F1202" t="s">
        <v>2466</v>
      </c>
      <c r="G1202" t="str">
        <f>"00271933"</f>
        <v>00271933</v>
      </c>
      <c r="H1202">
        <v>671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X1202">
        <v>0</v>
      </c>
      <c r="Y1202">
        <v>0</v>
      </c>
      <c r="Z1202">
        <v>0</v>
      </c>
      <c r="AA1202">
        <v>0</v>
      </c>
      <c r="AB1202">
        <v>701</v>
      </c>
    </row>
    <row r="1203" spans="1:28" x14ac:dyDescent="0.25">
      <c r="H1203" t="s">
        <v>2467</v>
      </c>
    </row>
    <row r="1204" spans="1:28" x14ac:dyDescent="0.25">
      <c r="A1204">
        <v>599</v>
      </c>
      <c r="B1204">
        <v>3267</v>
      </c>
      <c r="C1204" t="s">
        <v>2468</v>
      </c>
      <c r="D1204" t="s">
        <v>535</v>
      </c>
      <c r="E1204" t="s">
        <v>2026</v>
      </c>
      <c r="F1204" t="s">
        <v>2469</v>
      </c>
      <c r="G1204" t="str">
        <f>"200802005572"</f>
        <v>200802005572</v>
      </c>
      <c r="H1204">
        <v>671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X1204">
        <v>0</v>
      </c>
      <c r="Y1204">
        <v>0</v>
      </c>
      <c r="Z1204">
        <v>0</v>
      </c>
      <c r="AA1204">
        <v>0</v>
      </c>
      <c r="AB1204">
        <v>701</v>
      </c>
    </row>
    <row r="1205" spans="1:28" x14ac:dyDescent="0.25">
      <c r="H1205" t="s">
        <v>2470</v>
      </c>
    </row>
    <row r="1206" spans="1:28" x14ac:dyDescent="0.25">
      <c r="A1206">
        <v>600</v>
      </c>
      <c r="B1206">
        <v>2736</v>
      </c>
      <c r="C1206" t="s">
        <v>2471</v>
      </c>
      <c r="D1206" t="s">
        <v>93</v>
      </c>
      <c r="E1206" t="s">
        <v>2026</v>
      </c>
      <c r="F1206" t="s">
        <v>2472</v>
      </c>
      <c r="G1206" t="str">
        <f>"00107749"</f>
        <v>00107749</v>
      </c>
      <c r="H1206" t="s">
        <v>1111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X1206">
        <v>0</v>
      </c>
      <c r="Y1206">
        <v>0</v>
      </c>
      <c r="Z1206">
        <v>0</v>
      </c>
      <c r="AA1206">
        <v>0</v>
      </c>
      <c r="AB1206" t="s">
        <v>1111</v>
      </c>
    </row>
    <row r="1207" spans="1:28" x14ac:dyDescent="0.25">
      <c r="H1207" t="s">
        <v>2473</v>
      </c>
    </row>
    <row r="1208" spans="1:28" x14ac:dyDescent="0.25">
      <c r="A1208">
        <v>601</v>
      </c>
      <c r="B1208">
        <v>362</v>
      </c>
      <c r="C1208" t="s">
        <v>2474</v>
      </c>
      <c r="D1208" t="s">
        <v>661</v>
      </c>
      <c r="E1208" t="s">
        <v>626</v>
      </c>
      <c r="F1208" t="s">
        <v>2475</v>
      </c>
      <c r="G1208" t="str">
        <f>"201406006604"</f>
        <v>201406006604</v>
      </c>
      <c r="H1208" t="s">
        <v>972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X1208">
        <v>0</v>
      </c>
      <c r="Y1208">
        <v>0</v>
      </c>
      <c r="Z1208">
        <v>0</v>
      </c>
      <c r="AA1208">
        <v>0</v>
      </c>
      <c r="AB1208" t="s">
        <v>2476</v>
      </c>
    </row>
    <row r="1209" spans="1:28" x14ac:dyDescent="0.25">
      <c r="H1209" t="s">
        <v>342</v>
      </c>
    </row>
    <row r="1210" spans="1:28" x14ac:dyDescent="0.25">
      <c r="A1210">
        <v>602</v>
      </c>
      <c r="B1210">
        <v>1756</v>
      </c>
      <c r="C1210" t="s">
        <v>2477</v>
      </c>
      <c r="D1210" t="s">
        <v>126</v>
      </c>
      <c r="E1210" t="s">
        <v>93</v>
      </c>
      <c r="F1210" t="s">
        <v>2478</v>
      </c>
      <c r="G1210" t="str">
        <f>"00314368"</f>
        <v>00314368</v>
      </c>
      <c r="H1210" t="s">
        <v>1053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X1210">
        <v>0</v>
      </c>
      <c r="Y1210">
        <v>0</v>
      </c>
      <c r="Z1210">
        <v>0</v>
      </c>
      <c r="AA1210">
        <v>0</v>
      </c>
      <c r="AB1210" t="s">
        <v>2479</v>
      </c>
    </row>
    <row r="1211" spans="1:28" x14ac:dyDescent="0.25">
      <c r="H1211" t="s">
        <v>2480</v>
      </c>
    </row>
    <row r="1212" spans="1:28" x14ac:dyDescent="0.25">
      <c r="A1212">
        <v>603</v>
      </c>
      <c r="B1212">
        <v>3711</v>
      </c>
      <c r="C1212" t="s">
        <v>2481</v>
      </c>
      <c r="D1212" t="s">
        <v>48</v>
      </c>
      <c r="E1212" t="s">
        <v>176</v>
      </c>
      <c r="F1212" t="s">
        <v>2482</v>
      </c>
      <c r="G1212" t="str">
        <f>"00313434"</f>
        <v>00313434</v>
      </c>
      <c r="H1212">
        <v>627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70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X1212">
        <v>0</v>
      </c>
      <c r="Y1212">
        <v>0</v>
      </c>
      <c r="Z1212">
        <v>0</v>
      </c>
      <c r="AA1212">
        <v>0</v>
      </c>
      <c r="AB1212">
        <v>697</v>
      </c>
    </row>
    <row r="1213" spans="1:28" x14ac:dyDescent="0.25">
      <c r="H1213" t="s">
        <v>2483</v>
      </c>
    </row>
    <row r="1214" spans="1:28" x14ac:dyDescent="0.25">
      <c r="A1214">
        <v>604</v>
      </c>
      <c r="B1214">
        <v>426</v>
      </c>
      <c r="C1214" t="s">
        <v>2484</v>
      </c>
      <c r="D1214" t="s">
        <v>36</v>
      </c>
      <c r="E1214" t="s">
        <v>22</v>
      </c>
      <c r="F1214" t="s">
        <v>2485</v>
      </c>
      <c r="G1214" t="str">
        <f>"00250520"</f>
        <v>00250520</v>
      </c>
      <c r="H1214" t="s">
        <v>275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X1214">
        <v>0</v>
      </c>
      <c r="Y1214">
        <v>0</v>
      </c>
      <c r="Z1214">
        <v>0</v>
      </c>
      <c r="AA1214">
        <v>0</v>
      </c>
      <c r="AB1214" t="s">
        <v>2486</v>
      </c>
    </row>
    <row r="1215" spans="1:28" x14ac:dyDescent="0.25">
      <c r="H1215" t="s">
        <v>2487</v>
      </c>
    </row>
    <row r="1216" spans="1:28" x14ac:dyDescent="0.25">
      <c r="A1216">
        <v>605</v>
      </c>
      <c r="B1216">
        <v>176</v>
      </c>
      <c r="C1216" t="s">
        <v>2488</v>
      </c>
      <c r="D1216" t="s">
        <v>103</v>
      </c>
      <c r="E1216" t="s">
        <v>53</v>
      </c>
      <c r="F1216" t="s">
        <v>2489</v>
      </c>
      <c r="G1216" t="str">
        <f>"00251487"</f>
        <v>00251487</v>
      </c>
      <c r="H1216" t="s">
        <v>275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X1216">
        <v>0</v>
      </c>
      <c r="Y1216">
        <v>0</v>
      </c>
      <c r="Z1216">
        <v>0</v>
      </c>
      <c r="AA1216">
        <v>0</v>
      </c>
      <c r="AB1216" t="s">
        <v>2486</v>
      </c>
    </row>
    <row r="1217" spans="1:28" x14ac:dyDescent="0.25">
      <c r="H1217" t="s">
        <v>2490</v>
      </c>
    </row>
    <row r="1218" spans="1:28" x14ac:dyDescent="0.25">
      <c r="A1218">
        <v>606</v>
      </c>
      <c r="B1218">
        <v>6274</v>
      </c>
      <c r="C1218" t="s">
        <v>2491</v>
      </c>
      <c r="D1218" t="s">
        <v>1890</v>
      </c>
      <c r="E1218" t="s">
        <v>103</v>
      </c>
      <c r="F1218" t="s">
        <v>2492</v>
      </c>
      <c r="G1218" t="str">
        <f>"00366686"</f>
        <v>00366686</v>
      </c>
      <c r="H1218" t="s">
        <v>200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X1218">
        <v>0</v>
      </c>
      <c r="Y1218">
        <v>0</v>
      </c>
      <c r="Z1218">
        <v>0</v>
      </c>
      <c r="AA1218">
        <v>0</v>
      </c>
      <c r="AB1218" t="s">
        <v>2493</v>
      </c>
    </row>
    <row r="1219" spans="1:28" x14ac:dyDescent="0.25">
      <c r="H1219" t="s">
        <v>2494</v>
      </c>
    </row>
    <row r="1220" spans="1:28" x14ac:dyDescent="0.25">
      <c r="A1220">
        <v>607</v>
      </c>
      <c r="B1220">
        <v>3189</v>
      </c>
      <c r="C1220" t="s">
        <v>2495</v>
      </c>
      <c r="D1220" t="s">
        <v>2496</v>
      </c>
      <c r="E1220" t="s">
        <v>2497</v>
      </c>
      <c r="F1220" t="s">
        <v>2498</v>
      </c>
      <c r="G1220" t="str">
        <f>"00194824"</f>
        <v>00194824</v>
      </c>
      <c r="H1220" t="s">
        <v>200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X1220">
        <v>0</v>
      </c>
      <c r="Y1220">
        <v>0</v>
      </c>
      <c r="Z1220">
        <v>0</v>
      </c>
      <c r="AA1220">
        <v>0</v>
      </c>
      <c r="AB1220" t="s">
        <v>2493</v>
      </c>
    </row>
    <row r="1221" spans="1:28" x14ac:dyDescent="0.25">
      <c r="H1221" t="s">
        <v>2499</v>
      </c>
    </row>
    <row r="1222" spans="1:28" x14ac:dyDescent="0.25">
      <c r="A1222">
        <v>608</v>
      </c>
      <c r="B1222">
        <v>3687</v>
      </c>
      <c r="C1222" t="s">
        <v>2500</v>
      </c>
      <c r="D1222" t="s">
        <v>15</v>
      </c>
      <c r="E1222" t="s">
        <v>2501</v>
      </c>
      <c r="F1222" t="s">
        <v>2502</v>
      </c>
      <c r="G1222" t="str">
        <f>"201412006858"</f>
        <v>201412006858</v>
      </c>
      <c r="H1222" t="s">
        <v>303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X1222">
        <v>0</v>
      </c>
      <c r="Y1222">
        <v>0</v>
      </c>
      <c r="Z1222">
        <v>0</v>
      </c>
      <c r="AA1222">
        <v>0</v>
      </c>
      <c r="AB1222" t="s">
        <v>303</v>
      </c>
    </row>
    <row r="1223" spans="1:28" x14ac:dyDescent="0.25">
      <c r="H1223" t="s">
        <v>538</v>
      </c>
    </row>
    <row r="1224" spans="1:28" x14ac:dyDescent="0.25">
      <c r="A1224">
        <v>609</v>
      </c>
      <c r="B1224">
        <v>1200</v>
      </c>
      <c r="C1224" t="s">
        <v>2503</v>
      </c>
      <c r="D1224" t="s">
        <v>471</v>
      </c>
      <c r="E1224" t="s">
        <v>494</v>
      </c>
      <c r="F1224" t="s">
        <v>2504</v>
      </c>
      <c r="G1224" t="str">
        <f>"201409002380"</f>
        <v>201409002380</v>
      </c>
      <c r="H1224" t="s">
        <v>303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X1224">
        <v>0</v>
      </c>
      <c r="Y1224">
        <v>0</v>
      </c>
      <c r="Z1224">
        <v>0</v>
      </c>
      <c r="AA1224">
        <v>0</v>
      </c>
      <c r="AB1224" t="s">
        <v>303</v>
      </c>
    </row>
    <row r="1225" spans="1:28" x14ac:dyDescent="0.25">
      <c r="H1225" t="s">
        <v>2442</v>
      </c>
    </row>
    <row r="1226" spans="1:28" x14ac:dyDescent="0.25">
      <c r="A1226">
        <v>610</v>
      </c>
      <c r="B1226">
        <v>2283</v>
      </c>
      <c r="C1226" t="s">
        <v>2505</v>
      </c>
      <c r="D1226" t="s">
        <v>53</v>
      </c>
      <c r="E1226" t="s">
        <v>67</v>
      </c>
      <c r="F1226" t="s">
        <v>2506</v>
      </c>
      <c r="G1226" t="str">
        <f>"00297024"</f>
        <v>00297024</v>
      </c>
      <c r="H1226" t="s">
        <v>1472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X1226">
        <v>0</v>
      </c>
      <c r="Y1226">
        <v>0</v>
      </c>
      <c r="Z1226">
        <v>0</v>
      </c>
      <c r="AA1226">
        <v>0</v>
      </c>
      <c r="AB1226" t="s">
        <v>2507</v>
      </c>
    </row>
    <row r="1227" spans="1:28" x14ac:dyDescent="0.25">
      <c r="H1227" t="s">
        <v>2508</v>
      </c>
    </row>
    <row r="1228" spans="1:28" x14ac:dyDescent="0.25">
      <c r="A1228">
        <v>611</v>
      </c>
      <c r="B1228">
        <v>1948</v>
      </c>
      <c r="C1228" t="s">
        <v>2509</v>
      </c>
      <c r="D1228" t="s">
        <v>2510</v>
      </c>
      <c r="E1228" t="s">
        <v>265</v>
      </c>
      <c r="F1228" t="s">
        <v>2511</v>
      </c>
      <c r="G1228" t="str">
        <f>"00263666"</f>
        <v>00263666</v>
      </c>
      <c r="H1228" t="s">
        <v>157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X1228">
        <v>0</v>
      </c>
      <c r="Y1228">
        <v>0</v>
      </c>
      <c r="Z1228">
        <v>0</v>
      </c>
      <c r="AA1228">
        <v>0</v>
      </c>
      <c r="AB1228" t="s">
        <v>157</v>
      </c>
    </row>
    <row r="1229" spans="1:28" x14ac:dyDescent="0.25">
      <c r="H1229" t="s">
        <v>2512</v>
      </c>
    </row>
    <row r="1230" spans="1:28" x14ac:dyDescent="0.25">
      <c r="A1230">
        <v>612</v>
      </c>
      <c r="B1230">
        <v>42</v>
      </c>
      <c r="C1230" t="s">
        <v>2513</v>
      </c>
      <c r="D1230" t="s">
        <v>255</v>
      </c>
      <c r="E1230" t="s">
        <v>93</v>
      </c>
      <c r="F1230" t="s">
        <v>2514</v>
      </c>
      <c r="G1230" t="str">
        <f>"201406009859"</f>
        <v>201406009859</v>
      </c>
      <c r="H1230" t="s">
        <v>157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X1230">
        <v>0</v>
      </c>
      <c r="Y1230">
        <v>0</v>
      </c>
      <c r="Z1230">
        <v>0</v>
      </c>
      <c r="AA1230">
        <v>0</v>
      </c>
      <c r="AB1230" t="s">
        <v>157</v>
      </c>
    </row>
    <row r="1231" spans="1:28" x14ac:dyDescent="0.25">
      <c r="H1231" t="s">
        <v>2515</v>
      </c>
    </row>
    <row r="1232" spans="1:28" x14ac:dyDescent="0.25">
      <c r="A1232">
        <v>613</v>
      </c>
      <c r="B1232">
        <v>2409</v>
      </c>
      <c r="C1232" t="s">
        <v>2516</v>
      </c>
      <c r="D1232" t="s">
        <v>2517</v>
      </c>
      <c r="E1232" t="s">
        <v>2518</v>
      </c>
      <c r="F1232" t="s">
        <v>2519</v>
      </c>
      <c r="G1232" t="str">
        <f>"00333831"</f>
        <v>00333831</v>
      </c>
      <c r="H1232" t="s">
        <v>2520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X1232">
        <v>2</v>
      </c>
      <c r="Y1232">
        <v>0</v>
      </c>
      <c r="Z1232">
        <v>0</v>
      </c>
      <c r="AA1232">
        <v>0</v>
      </c>
      <c r="AB1232" t="s">
        <v>2521</v>
      </c>
    </row>
    <row r="1233" spans="1:28" x14ac:dyDescent="0.25">
      <c r="H1233" t="s">
        <v>2522</v>
      </c>
    </row>
    <row r="1234" spans="1:28" x14ac:dyDescent="0.25">
      <c r="A1234">
        <v>614</v>
      </c>
      <c r="B1234">
        <v>4361</v>
      </c>
      <c r="C1234" t="s">
        <v>2523</v>
      </c>
      <c r="D1234" t="s">
        <v>143</v>
      </c>
      <c r="E1234" t="s">
        <v>52</v>
      </c>
      <c r="F1234" t="s">
        <v>2524</v>
      </c>
      <c r="G1234" t="str">
        <f>"00358942"</f>
        <v>00358942</v>
      </c>
      <c r="H1234" t="s">
        <v>2520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X1234">
        <v>0</v>
      </c>
      <c r="Y1234">
        <v>0</v>
      </c>
      <c r="Z1234">
        <v>0</v>
      </c>
      <c r="AA1234">
        <v>0</v>
      </c>
      <c r="AB1234" t="s">
        <v>2521</v>
      </c>
    </row>
    <row r="1235" spans="1:28" x14ac:dyDescent="0.25">
      <c r="H1235" t="s">
        <v>2525</v>
      </c>
    </row>
    <row r="1236" spans="1:28" x14ac:dyDescent="0.25">
      <c r="A1236">
        <v>615</v>
      </c>
      <c r="B1236">
        <v>920</v>
      </c>
      <c r="C1236" t="s">
        <v>2526</v>
      </c>
      <c r="D1236" t="s">
        <v>713</v>
      </c>
      <c r="E1236" t="s">
        <v>67</v>
      </c>
      <c r="F1236" t="s">
        <v>2527</v>
      </c>
      <c r="G1236" t="str">
        <f>"00258822"</f>
        <v>00258822</v>
      </c>
      <c r="H1236">
        <v>693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X1236">
        <v>0</v>
      </c>
      <c r="Y1236">
        <v>0</v>
      </c>
      <c r="Z1236">
        <v>0</v>
      </c>
      <c r="AA1236">
        <v>0</v>
      </c>
      <c r="AB1236">
        <v>693</v>
      </c>
    </row>
    <row r="1237" spans="1:28" x14ac:dyDescent="0.25">
      <c r="H1237" t="s">
        <v>2528</v>
      </c>
    </row>
    <row r="1238" spans="1:28" x14ac:dyDescent="0.25">
      <c r="A1238">
        <v>616</v>
      </c>
      <c r="B1238">
        <v>5378</v>
      </c>
      <c r="C1238" t="s">
        <v>2529</v>
      </c>
      <c r="D1238" t="s">
        <v>230</v>
      </c>
      <c r="E1238" t="s">
        <v>301</v>
      </c>
      <c r="F1238" t="s">
        <v>2530</v>
      </c>
      <c r="G1238" t="str">
        <f>"00173853"</f>
        <v>00173853</v>
      </c>
      <c r="H1238">
        <v>693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X1238">
        <v>0</v>
      </c>
      <c r="Y1238">
        <v>0</v>
      </c>
      <c r="Z1238">
        <v>0</v>
      </c>
      <c r="AA1238">
        <v>0</v>
      </c>
      <c r="AB1238">
        <v>693</v>
      </c>
    </row>
    <row r="1239" spans="1:28" x14ac:dyDescent="0.25">
      <c r="H1239" t="s">
        <v>2531</v>
      </c>
    </row>
    <row r="1240" spans="1:28" x14ac:dyDescent="0.25">
      <c r="A1240">
        <v>617</v>
      </c>
      <c r="B1240">
        <v>829</v>
      </c>
      <c r="C1240" t="s">
        <v>2532</v>
      </c>
      <c r="D1240" t="s">
        <v>254</v>
      </c>
      <c r="E1240" t="s">
        <v>15</v>
      </c>
      <c r="F1240" t="s">
        <v>2533</v>
      </c>
      <c r="G1240" t="str">
        <f>"00252559"</f>
        <v>00252559</v>
      </c>
      <c r="H1240" t="s">
        <v>89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X1240">
        <v>2</v>
      </c>
      <c r="Y1240">
        <v>0</v>
      </c>
      <c r="Z1240">
        <v>0</v>
      </c>
      <c r="AA1240">
        <v>0</v>
      </c>
      <c r="AB1240" t="s">
        <v>89</v>
      </c>
    </row>
    <row r="1241" spans="1:28" x14ac:dyDescent="0.25">
      <c r="H1241" t="s">
        <v>2534</v>
      </c>
    </row>
    <row r="1242" spans="1:28" x14ac:dyDescent="0.25">
      <c r="A1242">
        <v>618</v>
      </c>
      <c r="B1242">
        <v>6062</v>
      </c>
      <c r="C1242" t="s">
        <v>2535</v>
      </c>
      <c r="D1242" t="s">
        <v>143</v>
      </c>
      <c r="E1242" t="s">
        <v>494</v>
      </c>
      <c r="F1242" t="s">
        <v>2536</v>
      </c>
      <c r="G1242" t="str">
        <f>"00314766"</f>
        <v>00314766</v>
      </c>
      <c r="H1242" t="s">
        <v>89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X1242">
        <v>2</v>
      </c>
      <c r="Y1242">
        <v>0</v>
      </c>
      <c r="Z1242">
        <v>0</v>
      </c>
      <c r="AA1242">
        <v>0</v>
      </c>
      <c r="AB1242" t="s">
        <v>89</v>
      </c>
    </row>
    <row r="1243" spans="1:28" x14ac:dyDescent="0.25">
      <c r="H1243" t="s">
        <v>2537</v>
      </c>
    </row>
    <row r="1244" spans="1:28" x14ac:dyDescent="0.25">
      <c r="A1244">
        <v>619</v>
      </c>
      <c r="B1244">
        <v>5283</v>
      </c>
      <c r="C1244" t="s">
        <v>2538</v>
      </c>
      <c r="D1244" t="s">
        <v>2539</v>
      </c>
      <c r="E1244" t="s">
        <v>703</v>
      </c>
      <c r="F1244" t="s">
        <v>2540</v>
      </c>
      <c r="G1244" t="str">
        <f>"00365574"</f>
        <v>00365574</v>
      </c>
      <c r="H1244" t="s">
        <v>319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X1244">
        <v>0</v>
      </c>
      <c r="Y1244">
        <v>0</v>
      </c>
      <c r="Z1244">
        <v>0</v>
      </c>
      <c r="AA1244">
        <v>0</v>
      </c>
      <c r="AB1244" t="s">
        <v>319</v>
      </c>
    </row>
    <row r="1245" spans="1:28" x14ac:dyDescent="0.25">
      <c r="H1245">
        <v>1231</v>
      </c>
    </row>
    <row r="1246" spans="1:28" x14ac:dyDescent="0.25">
      <c r="A1246">
        <v>620</v>
      </c>
      <c r="B1246">
        <v>2968</v>
      </c>
      <c r="C1246" t="s">
        <v>2541</v>
      </c>
      <c r="D1246" t="s">
        <v>911</v>
      </c>
      <c r="E1246" t="s">
        <v>52</v>
      </c>
      <c r="F1246" t="s">
        <v>2542</v>
      </c>
      <c r="G1246" t="str">
        <f>"00361927"</f>
        <v>00361927</v>
      </c>
      <c r="H1246">
        <v>660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X1246">
        <v>0</v>
      </c>
      <c r="Y1246">
        <v>0</v>
      </c>
      <c r="Z1246">
        <v>0</v>
      </c>
      <c r="AA1246">
        <v>0</v>
      </c>
      <c r="AB1246">
        <v>690</v>
      </c>
    </row>
    <row r="1247" spans="1:28" x14ac:dyDescent="0.25">
      <c r="H1247" t="s">
        <v>2543</v>
      </c>
    </row>
    <row r="1248" spans="1:28" x14ac:dyDescent="0.25">
      <c r="A1248">
        <v>621</v>
      </c>
      <c r="B1248">
        <v>5802</v>
      </c>
      <c r="C1248" t="s">
        <v>2544</v>
      </c>
      <c r="D1248" t="s">
        <v>103</v>
      </c>
      <c r="E1248" t="s">
        <v>67</v>
      </c>
      <c r="F1248" t="s">
        <v>2545</v>
      </c>
      <c r="G1248" t="str">
        <f>"00017806"</f>
        <v>00017806</v>
      </c>
      <c r="H1248">
        <v>660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X1248">
        <v>0</v>
      </c>
      <c r="Y1248">
        <v>0</v>
      </c>
      <c r="Z1248">
        <v>0</v>
      </c>
      <c r="AA1248">
        <v>0</v>
      </c>
      <c r="AB1248">
        <v>690</v>
      </c>
    </row>
    <row r="1249" spans="1:28" x14ac:dyDescent="0.25">
      <c r="H1249" t="s">
        <v>2546</v>
      </c>
    </row>
    <row r="1250" spans="1:28" x14ac:dyDescent="0.25">
      <c r="A1250">
        <v>622</v>
      </c>
      <c r="B1250">
        <v>3802</v>
      </c>
      <c r="C1250" t="s">
        <v>1320</v>
      </c>
      <c r="D1250" t="s">
        <v>352</v>
      </c>
      <c r="E1250" t="s">
        <v>120</v>
      </c>
      <c r="F1250" t="s">
        <v>2547</v>
      </c>
      <c r="G1250" t="str">
        <f>"00022916"</f>
        <v>00022916</v>
      </c>
      <c r="H1250">
        <v>660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X1250">
        <v>0</v>
      </c>
      <c r="Y1250">
        <v>0</v>
      </c>
      <c r="Z1250">
        <v>0</v>
      </c>
      <c r="AA1250">
        <v>0</v>
      </c>
      <c r="AB1250">
        <v>690</v>
      </c>
    </row>
    <row r="1251" spans="1:28" x14ac:dyDescent="0.25">
      <c r="H1251">
        <v>1231</v>
      </c>
    </row>
    <row r="1252" spans="1:28" x14ac:dyDescent="0.25">
      <c r="A1252">
        <v>623</v>
      </c>
      <c r="B1252">
        <v>227</v>
      </c>
      <c r="C1252" t="s">
        <v>108</v>
      </c>
      <c r="D1252" t="s">
        <v>795</v>
      </c>
      <c r="E1252" t="s">
        <v>52</v>
      </c>
      <c r="F1252" t="s">
        <v>2548</v>
      </c>
      <c r="G1252" t="str">
        <f>"00027360"</f>
        <v>00027360</v>
      </c>
      <c r="H1252" t="s">
        <v>978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X1252">
        <v>1</v>
      </c>
      <c r="Y1252">
        <v>0</v>
      </c>
      <c r="Z1252">
        <v>0</v>
      </c>
      <c r="AA1252">
        <v>0</v>
      </c>
      <c r="AB1252" t="s">
        <v>978</v>
      </c>
    </row>
    <row r="1253" spans="1:28" x14ac:dyDescent="0.25">
      <c r="H1253" t="s">
        <v>2549</v>
      </c>
    </row>
    <row r="1254" spans="1:28" x14ac:dyDescent="0.25">
      <c r="A1254">
        <v>624</v>
      </c>
      <c r="B1254">
        <v>2356</v>
      </c>
      <c r="C1254" t="s">
        <v>2550</v>
      </c>
      <c r="D1254" t="s">
        <v>2551</v>
      </c>
      <c r="E1254" t="s">
        <v>52</v>
      </c>
      <c r="F1254" t="s">
        <v>2552</v>
      </c>
      <c r="G1254" t="str">
        <f>"00156384"</f>
        <v>00156384</v>
      </c>
      <c r="H1254" t="s">
        <v>930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X1254">
        <v>0</v>
      </c>
      <c r="Y1254">
        <v>0</v>
      </c>
      <c r="Z1254">
        <v>0</v>
      </c>
      <c r="AA1254">
        <v>0</v>
      </c>
      <c r="AB1254" t="s">
        <v>2553</v>
      </c>
    </row>
    <row r="1255" spans="1:28" x14ac:dyDescent="0.25">
      <c r="H1255" t="s">
        <v>2554</v>
      </c>
    </row>
    <row r="1256" spans="1:28" x14ac:dyDescent="0.25">
      <c r="A1256">
        <v>625</v>
      </c>
      <c r="B1256">
        <v>2234</v>
      </c>
      <c r="C1256" t="s">
        <v>51</v>
      </c>
      <c r="D1256" t="s">
        <v>67</v>
      </c>
      <c r="E1256" t="s">
        <v>52</v>
      </c>
      <c r="F1256" t="s">
        <v>2555</v>
      </c>
      <c r="G1256" t="str">
        <f>"00200073"</f>
        <v>00200073</v>
      </c>
      <c r="H1256" t="s">
        <v>930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X1256">
        <v>0</v>
      </c>
      <c r="Y1256">
        <v>0</v>
      </c>
      <c r="Z1256">
        <v>0</v>
      </c>
      <c r="AA1256">
        <v>0</v>
      </c>
      <c r="AB1256" t="s">
        <v>2553</v>
      </c>
    </row>
    <row r="1257" spans="1:28" x14ac:dyDescent="0.25">
      <c r="H1257" t="s">
        <v>2556</v>
      </c>
    </row>
    <row r="1258" spans="1:28" x14ac:dyDescent="0.25">
      <c r="A1258">
        <v>626</v>
      </c>
      <c r="B1258">
        <v>5722</v>
      </c>
      <c r="C1258" t="s">
        <v>2557</v>
      </c>
      <c r="D1258" t="s">
        <v>22</v>
      </c>
      <c r="E1258" t="s">
        <v>471</v>
      </c>
      <c r="F1258" t="s">
        <v>2558</v>
      </c>
      <c r="G1258" t="str">
        <f>"00362895"</f>
        <v>00362895</v>
      </c>
      <c r="H1258" t="s">
        <v>517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X1258">
        <v>0</v>
      </c>
      <c r="Y1258">
        <v>0</v>
      </c>
      <c r="Z1258">
        <v>0</v>
      </c>
      <c r="AA1258">
        <v>0</v>
      </c>
      <c r="AB1258" t="s">
        <v>517</v>
      </c>
    </row>
    <row r="1259" spans="1:28" x14ac:dyDescent="0.25">
      <c r="H1259" t="s">
        <v>391</v>
      </c>
    </row>
    <row r="1260" spans="1:28" x14ac:dyDescent="0.25">
      <c r="A1260">
        <v>627</v>
      </c>
      <c r="B1260">
        <v>3500</v>
      </c>
      <c r="C1260" t="s">
        <v>2559</v>
      </c>
      <c r="D1260" t="s">
        <v>1781</v>
      </c>
      <c r="E1260" t="s">
        <v>126</v>
      </c>
      <c r="F1260" t="s">
        <v>2560</v>
      </c>
      <c r="G1260" t="str">
        <f>"00369135"</f>
        <v>00369135</v>
      </c>
      <c r="H1260" t="s">
        <v>705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X1260">
        <v>0</v>
      </c>
      <c r="Y1260">
        <v>0</v>
      </c>
      <c r="Z1260">
        <v>0</v>
      </c>
      <c r="AA1260">
        <v>0</v>
      </c>
      <c r="AB1260" t="s">
        <v>2561</v>
      </c>
    </row>
    <row r="1261" spans="1:28" x14ac:dyDescent="0.25">
      <c r="H1261" t="s">
        <v>2562</v>
      </c>
    </row>
    <row r="1262" spans="1:28" x14ac:dyDescent="0.25">
      <c r="A1262">
        <v>628</v>
      </c>
      <c r="B1262">
        <v>2676</v>
      </c>
      <c r="C1262" t="s">
        <v>2563</v>
      </c>
      <c r="D1262" t="s">
        <v>22</v>
      </c>
      <c r="E1262" t="s">
        <v>29</v>
      </c>
      <c r="F1262" t="s">
        <v>2564</v>
      </c>
      <c r="G1262" t="str">
        <f>"201604000336"</f>
        <v>201604000336</v>
      </c>
      <c r="H1262" t="s">
        <v>705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X1262">
        <v>1</v>
      </c>
      <c r="Y1262">
        <v>0</v>
      </c>
      <c r="Z1262">
        <v>0</v>
      </c>
      <c r="AA1262">
        <v>0</v>
      </c>
      <c r="AB1262" t="s">
        <v>2561</v>
      </c>
    </row>
    <row r="1263" spans="1:28" x14ac:dyDescent="0.25">
      <c r="H1263" t="s">
        <v>2565</v>
      </c>
    </row>
    <row r="1264" spans="1:28" x14ac:dyDescent="0.25">
      <c r="A1264">
        <v>629</v>
      </c>
      <c r="B1264">
        <v>805</v>
      </c>
      <c r="C1264" t="s">
        <v>2566</v>
      </c>
      <c r="D1264" t="s">
        <v>1329</v>
      </c>
      <c r="E1264" t="s">
        <v>53</v>
      </c>
      <c r="F1264" t="s">
        <v>2567</v>
      </c>
      <c r="G1264" t="str">
        <f>"00111543"</f>
        <v>00111543</v>
      </c>
      <c r="H1264" t="s">
        <v>705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X1264">
        <v>2</v>
      </c>
      <c r="Y1264">
        <v>0</v>
      </c>
      <c r="Z1264">
        <v>0</v>
      </c>
      <c r="AA1264">
        <v>0</v>
      </c>
      <c r="AB1264" t="s">
        <v>2561</v>
      </c>
    </row>
    <row r="1265" spans="1:28" x14ac:dyDescent="0.25">
      <c r="H1265" t="s">
        <v>2568</v>
      </c>
    </row>
    <row r="1266" spans="1:28" x14ac:dyDescent="0.25">
      <c r="A1266">
        <v>630</v>
      </c>
      <c r="B1266">
        <v>1842</v>
      </c>
      <c r="C1266" t="s">
        <v>2569</v>
      </c>
      <c r="D1266" t="s">
        <v>334</v>
      </c>
      <c r="E1266" t="s">
        <v>52</v>
      </c>
      <c r="F1266" t="s">
        <v>2570</v>
      </c>
      <c r="G1266" t="str">
        <f>"00318824"</f>
        <v>00318824</v>
      </c>
      <c r="H1266" t="s">
        <v>2345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X1266">
        <v>0</v>
      </c>
      <c r="Y1266">
        <v>0</v>
      </c>
      <c r="Z1266">
        <v>0</v>
      </c>
      <c r="AA1266">
        <v>0</v>
      </c>
      <c r="AB1266" t="s">
        <v>2345</v>
      </c>
    </row>
    <row r="1267" spans="1:28" x14ac:dyDescent="0.25">
      <c r="H1267" t="s">
        <v>2571</v>
      </c>
    </row>
    <row r="1268" spans="1:28" x14ac:dyDescent="0.25">
      <c r="A1268">
        <v>631</v>
      </c>
      <c r="B1268">
        <v>5930</v>
      </c>
      <c r="C1268" t="s">
        <v>2572</v>
      </c>
      <c r="D1268" t="s">
        <v>126</v>
      </c>
      <c r="E1268" t="s">
        <v>22</v>
      </c>
      <c r="F1268" t="s">
        <v>2573</v>
      </c>
      <c r="G1268" t="str">
        <f>"00365735"</f>
        <v>00365735</v>
      </c>
      <c r="H1268" t="s">
        <v>2574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30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X1268">
        <v>0</v>
      </c>
      <c r="Y1268">
        <v>0</v>
      </c>
      <c r="Z1268">
        <v>0</v>
      </c>
      <c r="AA1268">
        <v>0</v>
      </c>
      <c r="AB1268" t="s">
        <v>2575</v>
      </c>
    </row>
    <row r="1269" spans="1:28" x14ac:dyDescent="0.25">
      <c r="H1269" t="s">
        <v>2576</v>
      </c>
    </row>
    <row r="1270" spans="1:28" x14ac:dyDescent="0.25">
      <c r="A1270">
        <v>632</v>
      </c>
      <c r="B1270">
        <v>2124</v>
      </c>
      <c r="C1270" t="s">
        <v>2577</v>
      </c>
      <c r="D1270" t="s">
        <v>2578</v>
      </c>
      <c r="E1270" t="s">
        <v>103</v>
      </c>
      <c r="F1270" t="s">
        <v>2579</v>
      </c>
      <c r="G1270" t="str">
        <f>"00324337"</f>
        <v>00324337</v>
      </c>
      <c r="H1270" t="s">
        <v>531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X1270">
        <v>0</v>
      </c>
      <c r="Y1270">
        <v>0</v>
      </c>
      <c r="Z1270">
        <v>0</v>
      </c>
      <c r="AA1270">
        <v>0</v>
      </c>
      <c r="AB1270" t="s">
        <v>2580</v>
      </c>
    </row>
    <row r="1271" spans="1:28" x14ac:dyDescent="0.25">
      <c r="H1271" t="s">
        <v>2581</v>
      </c>
    </row>
    <row r="1272" spans="1:28" x14ac:dyDescent="0.25">
      <c r="A1272">
        <v>633</v>
      </c>
      <c r="B1272">
        <v>5267</v>
      </c>
      <c r="C1272" t="s">
        <v>2582</v>
      </c>
      <c r="D1272" t="s">
        <v>22</v>
      </c>
      <c r="E1272" t="s">
        <v>703</v>
      </c>
      <c r="F1272" t="s">
        <v>2583</v>
      </c>
      <c r="G1272" t="str">
        <f>"00158467"</f>
        <v>00158467</v>
      </c>
      <c r="H1272">
        <v>682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X1272">
        <v>0</v>
      </c>
      <c r="Y1272">
        <v>0</v>
      </c>
      <c r="Z1272">
        <v>0</v>
      </c>
      <c r="AA1272">
        <v>0</v>
      </c>
      <c r="AB1272">
        <v>682</v>
      </c>
    </row>
    <row r="1273" spans="1:28" x14ac:dyDescent="0.25">
      <c r="H1273" t="s">
        <v>2584</v>
      </c>
    </row>
    <row r="1274" spans="1:28" x14ac:dyDescent="0.25">
      <c r="A1274">
        <v>634</v>
      </c>
      <c r="B1274">
        <v>6190</v>
      </c>
      <c r="C1274" t="s">
        <v>2585</v>
      </c>
      <c r="D1274" t="s">
        <v>176</v>
      </c>
      <c r="E1274" t="s">
        <v>471</v>
      </c>
      <c r="F1274" t="s">
        <v>2586</v>
      </c>
      <c r="G1274" t="str">
        <f>"00371136"</f>
        <v>00371136</v>
      </c>
      <c r="H1274">
        <v>682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X1274">
        <v>0</v>
      </c>
      <c r="Y1274">
        <v>0</v>
      </c>
      <c r="Z1274">
        <v>0</v>
      </c>
      <c r="AA1274">
        <v>0</v>
      </c>
      <c r="AB1274">
        <v>682</v>
      </c>
    </row>
    <row r="1275" spans="1:28" x14ac:dyDescent="0.25">
      <c r="H1275" t="s">
        <v>2587</v>
      </c>
    </row>
    <row r="1276" spans="1:28" x14ac:dyDescent="0.25">
      <c r="A1276">
        <v>635</v>
      </c>
      <c r="B1276">
        <v>5193</v>
      </c>
      <c r="C1276" t="s">
        <v>2588</v>
      </c>
      <c r="D1276" t="s">
        <v>93</v>
      </c>
      <c r="E1276" t="s">
        <v>67</v>
      </c>
      <c r="F1276" t="s">
        <v>2589</v>
      </c>
      <c r="G1276" t="str">
        <f>"00217492"</f>
        <v>00217492</v>
      </c>
      <c r="H1276">
        <v>682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X1276">
        <v>0</v>
      </c>
      <c r="Y1276">
        <v>0</v>
      </c>
      <c r="Z1276">
        <v>0</v>
      </c>
      <c r="AA1276">
        <v>0</v>
      </c>
      <c r="AB1276">
        <v>682</v>
      </c>
    </row>
    <row r="1277" spans="1:28" x14ac:dyDescent="0.25">
      <c r="H1277" t="s">
        <v>1120</v>
      </c>
    </row>
    <row r="1278" spans="1:28" x14ac:dyDescent="0.25">
      <c r="A1278">
        <v>636</v>
      </c>
      <c r="B1278">
        <v>4964</v>
      </c>
      <c r="C1278" t="s">
        <v>1324</v>
      </c>
      <c r="D1278" t="s">
        <v>93</v>
      </c>
      <c r="E1278" t="s">
        <v>52</v>
      </c>
      <c r="F1278" t="s">
        <v>2590</v>
      </c>
      <c r="G1278" t="str">
        <f>"00264649"</f>
        <v>00264649</v>
      </c>
      <c r="H1278">
        <v>682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X1278">
        <v>0</v>
      </c>
      <c r="Y1278">
        <v>0</v>
      </c>
      <c r="Z1278">
        <v>0</v>
      </c>
      <c r="AA1278">
        <v>0</v>
      </c>
      <c r="AB1278">
        <v>682</v>
      </c>
    </row>
    <row r="1279" spans="1:28" x14ac:dyDescent="0.25">
      <c r="H1279" t="s">
        <v>2591</v>
      </c>
    </row>
    <row r="1280" spans="1:28" x14ac:dyDescent="0.25">
      <c r="A1280">
        <v>637</v>
      </c>
      <c r="B1280">
        <v>3020</v>
      </c>
      <c r="C1280" t="s">
        <v>2592</v>
      </c>
      <c r="D1280" t="s">
        <v>535</v>
      </c>
      <c r="E1280" t="s">
        <v>29</v>
      </c>
      <c r="F1280" t="s">
        <v>2593</v>
      </c>
      <c r="G1280" t="str">
        <f>"00369120"</f>
        <v>00369120</v>
      </c>
      <c r="H1280">
        <v>682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X1280">
        <v>2</v>
      </c>
      <c r="Y1280">
        <v>0</v>
      </c>
      <c r="Z1280">
        <v>0</v>
      </c>
      <c r="AA1280">
        <v>0</v>
      </c>
      <c r="AB1280">
        <v>682</v>
      </c>
    </row>
    <row r="1281" spans="1:28" x14ac:dyDescent="0.25">
      <c r="H1281" t="s">
        <v>2297</v>
      </c>
    </row>
    <row r="1282" spans="1:28" x14ac:dyDescent="0.25">
      <c r="A1282">
        <v>638</v>
      </c>
      <c r="B1282">
        <v>3065</v>
      </c>
      <c r="C1282" t="s">
        <v>2594</v>
      </c>
      <c r="D1282" t="s">
        <v>288</v>
      </c>
      <c r="E1282" t="s">
        <v>15</v>
      </c>
      <c r="F1282" t="s">
        <v>2595</v>
      </c>
      <c r="G1282" t="str">
        <f>"201410005354"</f>
        <v>201410005354</v>
      </c>
      <c r="H1282" t="s">
        <v>917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X1282">
        <v>0</v>
      </c>
      <c r="Y1282">
        <v>0</v>
      </c>
      <c r="Z1282">
        <v>0</v>
      </c>
      <c r="AA1282">
        <v>0</v>
      </c>
      <c r="AB1282" t="s">
        <v>917</v>
      </c>
    </row>
    <row r="1283" spans="1:28" x14ac:dyDescent="0.25">
      <c r="H1283" t="s">
        <v>2442</v>
      </c>
    </row>
    <row r="1284" spans="1:28" x14ac:dyDescent="0.25">
      <c r="A1284">
        <v>639</v>
      </c>
      <c r="B1284">
        <v>2255</v>
      </c>
      <c r="C1284" t="s">
        <v>2596</v>
      </c>
      <c r="D1284" t="s">
        <v>535</v>
      </c>
      <c r="E1284" t="s">
        <v>2597</v>
      </c>
      <c r="F1284" t="s">
        <v>2598</v>
      </c>
      <c r="G1284" t="str">
        <f>"00319803"</f>
        <v>00319803</v>
      </c>
      <c r="H1284" t="s">
        <v>2037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X1284">
        <v>0</v>
      </c>
      <c r="Y1284">
        <v>0</v>
      </c>
      <c r="Z1284">
        <v>0</v>
      </c>
      <c r="AA1284">
        <v>0</v>
      </c>
      <c r="AB1284" t="s">
        <v>2037</v>
      </c>
    </row>
    <row r="1285" spans="1:28" x14ac:dyDescent="0.25">
      <c r="H1285" t="s">
        <v>2599</v>
      </c>
    </row>
    <row r="1286" spans="1:28" x14ac:dyDescent="0.25">
      <c r="A1286">
        <v>640</v>
      </c>
      <c r="B1286">
        <v>1199</v>
      </c>
      <c r="C1286" t="s">
        <v>2600</v>
      </c>
      <c r="D1286" t="s">
        <v>471</v>
      </c>
      <c r="E1286" t="s">
        <v>126</v>
      </c>
      <c r="F1286" t="s">
        <v>2601</v>
      </c>
      <c r="G1286" t="str">
        <f>"00142083"</f>
        <v>00142083</v>
      </c>
      <c r="H1286">
        <v>649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X1286">
        <v>0</v>
      </c>
      <c r="Y1286">
        <v>0</v>
      </c>
      <c r="Z1286">
        <v>0</v>
      </c>
      <c r="AA1286">
        <v>0</v>
      </c>
      <c r="AB1286">
        <v>679</v>
      </c>
    </row>
    <row r="1287" spans="1:28" x14ac:dyDescent="0.25">
      <c r="H1287" t="s">
        <v>2602</v>
      </c>
    </row>
    <row r="1288" spans="1:28" x14ac:dyDescent="0.25">
      <c r="A1288">
        <v>641</v>
      </c>
      <c r="B1288">
        <v>3577</v>
      </c>
      <c r="C1288" t="s">
        <v>2603</v>
      </c>
      <c r="D1288" t="s">
        <v>48</v>
      </c>
      <c r="E1288" t="s">
        <v>2604</v>
      </c>
      <c r="F1288" t="s">
        <v>2605</v>
      </c>
      <c r="G1288" t="str">
        <f>"00357798"</f>
        <v>00357798</v>
      </c>
      <c r="H1288">
        <v>649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X1288">
        <v>2</v>
      </c>
      <c r="Y1288">
        <v>0</v>
      </c>
      <c r="Z1288">
        <v>0</v>
      </c>
      <c r="AA1288">
        <v>0</v>
      </c>
      <c r="AB1288">
        <v>679</v>
      </c>
    </row>
    <row r="1289" spans="1:28" x14ac:dyDescent="0.25">
      <c r="H1289" t="s">
        <v>2606</v>
      </c>
    </row>
    <row r="1290" spans="1:28" x14ac:dyDescent="0.25">
      <c r="A1290">
        <v>642</v>
      </c>
      <c r="B1290">
        <v>2012</v>
      </c>
      <c r="C1290" t="s">
        <v>2607</v>
      </c>
      <c r="D1290" t="s">
        <v>2608</v>
      </c>
      <c r="E1290" t="s">
        <v>103</v>
      </c>
      <c r="F1290" t="s">
        <v>2609</v>
      </c>
      <c r="G1290" t="str">
        <f>"00314134"</f>
        <v>00314134</v>
      </c>
      <c r="H1290">
        <v>649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X1290">
        <v>0</v>
      </c>
      <c r="Y1290">
        <v>0</v>
      </c>
      <c r="Z1290">
        <v>0</v>
      </c>
      <c r="AA1290">
        <v>0</v>
      </c>
      <c r="AB1290">
        <v>679</v>
      </c>
    </row>
    <row r="1291" spans="1:28" x14ac:dyDescent="0.25">
      <c r="H1291" t="s">
        <v>2610</v>
      </c>
    </row>
    <row r="1292" spans="1:28" x14ac:dyDescent="0.25">
      <c r="A1292">
        <v>643</v>
      </c>
      <c r="B1292">
        <v>2926</v>
      </c>
      <c r="C1292" t="s">
        <v>2611</v>
      </c>
      <c r="D1292" t="s">
        <v>109</v>
      </c>
      <c r="E1292" t="s">
        <v>53</v>
      </c>
      <c r="F1292" t="s">
        <v>2612</v>
      </c>
      <c r="G1292" t="str">
        <f>"00281813"</f>
        <v>00281813</v>
      </c>
      <c r="H1292">
        <v>649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X1292">
        <v>0</v>
      </c>
      <c r="Y1292">
        <v>0</v>
      </c>
      <c r="Z1292">
        <v>0</v>
      </c>
      <c r="AA1292">
        <v>0</v>
      </c>
      <c r="AB1292">
        <v>679</v>
      </c>
    </row>
    <row r="1293" spans="1:28" x14ac:dyDescent="0.25">
      <c r="H1293" t="s">
        <v>406</v>
      </c>
    </row>
    <row r="1294" spans="1:28" x14ac:dyDescent="0.25">
      <c r="A1294">
        <v>644</v>
      </c>
      <c r="B1294">
        <v>3579</v>
      </c>
      <c r="C1294" t="s">
        <v>223</v>
      </c>
      <c r="D1294" t="s">
        <v>22</v>
      </c>
      <c r="E1294" t="s">
        <v>67</v>
      </c>
      <c r="F1294" t="s">
        <v>2613</v>
      </c>
      <c r="G1294" t="str">
        <f>"00112791"</f>
        <v>00112791</v>
      </c>
      <c r="H1294" t="s">
        <v>2614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30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X1294">
        <v>0</v>
      </c>
      <c r="Y1294">
        <v>0</v>
      </c>
      <c r="Z1294">
        <v>0</v>
      </c>
      <c r="AA1294">
        <v>0</v>
      </c>
      <c r="AB1294" t="s">
        <v>2615</v>
      </c>
    </row>
    <row r="1295" spans="1:28" x14ac:dyDescent="0.25">
      <c r="H1295" t="s">
        <v>2616</v>
      </c>
    </row>
    <row r="1296" spans="1:28" x14ac:dyDescent="0.25">
      <c r="A1296">
        <v>645</v>
      </c>
      <c r="B1296">
        <v>2271</v>
      </c>
      <c r="C1296" t="s">
        <v>2617</v>
      </c>
      <c r="D1296" t="s">
        <v>2618</v>
      </c>
      <c r="E1296" t="s">
        <v>726</v>
      </c>
      <c r="F1296" t="s">
        <v>2619</v>
      </c>
      <c r="G1296" t="str">
        <f>"201402002407"</f>
        <v>201402002407</v>
      </c>
      <c r="H1296" t="s">
        <v>739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X1296">
        <v>0</v>
      </c>
      <c r="Y1296">
        <v>0</v>
      </c>
      <c r="Z1296">
        <v>0</v>
      </c>
      <c r="AA1296">
        <v>0</v>
      </c>
      <c r="AB1296" t="s">
        <v>739</v>
      </c>
    </row>
    <row r="1297" spans="1:28" x14ac:dyDescent="0.25">
      <c r="H1297" t="s">
        <v>1120</v>
      </c>
    </row>
    <row r="1298" spans="1:28" x14ac:dyDescent="0.25">
      <c r="A1298">
        <v>646</v>
      </c>
      <c r="B1298">
        <v>5486</v>
      </c>
      <c r="C1298" t="s">
        <v>2620</v>
      </c>
      <c r="D1298" t="s">
        <v>626</v>
      </c>
      <c r="E1298" t="s">
        <v>29</v>
      </c>
      <c r="F1298" t="s">
        <v>2621</v>
      </c>
      <c r="G1298" t="str">
        <f>"00010063"</f>
        <v>00010063</v>
      </c>
      <c r="H1298" t="s">
        <v>565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X1298">
        <v>0</v>
      </c>
      <c r="Y1298">
        <v>0</v>
      </c>
      <c r="Z1298">
        <v>0</v>
      </c>
      <c r="AA1298">
        <v>0</v>
      </c>
      <c r="AB1298" t="s">
        <v>565</v>
      </c>
    </row>
    <row r="1299" spans="1:28" x14ac:dyDescent="0.25">
      <c r="H1299" t="s">
        <v>2622</v>
      </c>
    </row>
    <row r="1300" spans="1:28" x14ac:dyDescent="0.25">
      <c r="A1300">
        <v>647</v>
      </c>
      <c r="B1300">
        <v>3108</v>
      </c>
      <c r="C1300" t="s">
        <v>2623</v>
      </c>
      <c r="D1300" t="s">
        <v>434</v>
      </c>
      <c r="E1300" t="s">
        <v>713</v>
      </c>
      <c r="F1300" t="s">
        <v>2624</v>
      </c>
      <c r="G1300" t="str">
        <f>"00089795"</f>
        <v>00089795</v>
      </c>
      <c r="H1300" t="s">
        <v>2625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X1300">
        <v>0</v>
      </c>
      <c r="Y1300">
        <v>0</v>
      </c>
      <c r="Z1300">
        <v>0</v>
      </c>
      <c r="AA1300">
        <v>0</v>
      </c>
      <c r="AB1300" t="s">
        <v>2626</v>
      </c>
    </row>
    <row r="1301" spans="1:28" x14ac:dyDescent="0.25">
      <c r="H1301" t="s">
        <v>2627</v>
      </c>
    </row>
    <row r="1302" spans="1:28" x14ac:dyDescent="0.25">
      <c r="A1302">
        <v>648</v>
      </c>
      <c r="B1302">
        <v>4680</v>
      </c>
      <c r="C1302" t="s">
        <v>2628</v>
      </c>
      <c r="D1302" t="s">
        <v>1431</v>
      </c>
      <c r="E1302" t="s">
        <v>120</v>
      </c>
      <c r="F1302" t="s">
        <v>2629</v>
      </c>
      <c r="G1302" t="str">
        <f>"00349878"</f>
        <v>00349878</v>
      </c>
      <c r="H1302" t="s">
        <v>1233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X1302">
        <v>0</v>
      </c>
      <c r="Y1302">
        <v>0</v>
      </c>
      <c r="Z1302">
        <v>0</v>
      </c>
      <c r="AA1302">
        <v>0</v>
      </c>
      <c r="AB1302" t="s">
        <v>1233</v>
      </c>
    </row>
    <row r="1303" spans="1:28" x14ac:dyDescent="0.25">
      <c r="H1303" t="s">
        <v>432</v>
      </c>
    </row>
    <row r="1304" spans="1:28" x14ac:dyDescent="0.25">
      <c r="A1304">
        <v>649</v>
      </c>
      <c r="B1304">
        <v>4304</v>
      </c>
      <c r="C1304" t="s">
        <v>2630</v>
      </c>
      <c r="D1304" t="s">
        <v>2631</v>
      </c>
      <c r="E1304" t="s">
        <v>15</v>
      </c>
      <c r="F1304" t="s">
        <v>2632</v>
      </c>
      <c r="G1304" t="str">
        <f>"00312177"</f>
        <v>00312177</v>
      </c>
      <c r="H1304">
        <v>605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70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X1304">
        <v>0</v>
      </c>
      <c r="Y1304">
        <v>0</v>
      </c>
      <c r="Z1304">
        <v>0</v>
      </c>
      <c r="AA1304">
        <v>0</v>
      </c>
      <c r="AB1304">
        <v>675</v>
      </c>
    </row>
    <row r="1305" spans="1:28" x14ac:dyDescent="0.25">
      <c r="H1305" t="s">
        <v>2633</v>
      </c>
    </row>
    <row r="1306" spans="1:28" x14ac:dyDescent="0.25">
      <c r="A1306">
        <v>650</v>
      </c>
      <c r="B1306">
        <v>5639</v>
      </c>
      <c r="C1306" t="s">
        <v>1799</v>
      </c>
      <c r="D1306" t="s">
        <v>143</v>
      </c>
      <c r="E1306" t="s">
        <v>703</v>
      </c>
      <c r="F1306" t="s">
        <v>2634</v>
      </c>
      <c r="G1306" t="str">
        <f>"00363720"</f>
        <v>00363720</v>
      </c>
      <c r="H1306" t="s">
        <v>2635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X1306">
        <v>0</v>
      </c>
      <c r="Y1306">
        <v>0</v>
      </c>
      <c r="Z1306">
        <v>0</v>
      </c>
      <c r="AA1306">
        <v>0</v>
      </c>
      <c r="AB1306" t="s">
        <v>2636</v>
      </c>
    </row>
    <row r="1307" spans="1:28" x14ac:dyDescent="0.25">
      <c r="H1307" t="s">
        <v>480</v>
      </c>
    </row>
    <row r="1308" spans="1:28" x14ac:dyDescent="0.25">
      <c r="A1308">
        <v>651</v>
      </c>
      <c r="B1308">
        <v>2959</v>
      </c>
      <c r="C1308" t="s">
        <v>2637</v>
      </c>
      <c r="D1308" t="s">
        <v>2638</v>
      </c>
      <c r="E1308" t="s">
        <v>882</v>
      </c>
      <c r="F1308" t="s">
        <v>2639</v>
      </c>
      <c r="G1308" t="str">
        <f>"200801000484"</f>
        <v>200801000484</v>
      </c>
      <c r="H1308" t="s">
        <v>2635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X1308">
        <v>0</v>
      </c>
      <c r="Y1308">
        <v>0</v>
      </c>
      <c r="Z1308">
        <v>0</v>
      </c>
      <c r="AA1308">
        <v>0</v>
      </c>
      <c r="AB1308" t="s">
        <v>2636</v>
      </c>
    </row>
    <row r="1309" spans="1:28" x14ac:dyDescent="0.25">
      <c r="H1309" t="s">
        <v>2640</v>
      </c>
    </row>
    <row r="1310" spans="1:28" x14ac:dyDescent="0.25">
      <c r="A1310">
        <v>652</v>
      </c>
      <c r="B1310">
        <v>4453</v>
      </c>
      <c r="C1310" t="s">
        <v>2641</v>
      </c>
      <c r="D1310" t="s">
        <v>2642</v>
      </c>
      <c r="E1310" t="s">
        <v>166</v>
      </c>
      <c r="F1310" t="s">
        <v>2643</v>
      </c>
      <c r="G1310" t="str">
        <f>"201410000641"</f>
        <v>201410000641</v>
      </c>
      <c r="H1310" t="s">
        <v>2635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X1310">
        <v>0</v>
      </c>
      <c r="Y1310">
        <v>0</v>
      </c>
      <c r="Z1310">
        <v>0</v>
      </c>
      <c r="AA1310">
        <v>0</v>
      </c>
      <c r="AB1310" t="s">
        <v>2636</v>
      </c>
    </row>
    <row r="1311" spans="1:28" x14ac:dyDescent="0.25">
      <c r="H1311" t="s">
        <v>2644</v>
      </c>
    </row>
    <row r="1312" spans="1:28" x14ac:dyDescent="0.25">
      <c r="A1312">
        <v>653</v>
      </c>
      <c r="B1312">
        <v>4534</v>
      </c>
      <c r="C1312" t="s">
        <v>2645</v>
      </c>
      <c r="D1312" t="s">
        <v>389</v>
      </c>
      <c r="E1312" t="s">
        <v>970</v>
      </c>
      <c r="F1312" t="s">
        <v>2646</v>
      </c>
      <c r="G1312" t="str">
        <f>"00284807"</f>
        <v>00284807</v>
      </c>
      <c r="H1312" t="s">
        <v>2647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X1312">
        <v>0</v>
      </c>
      <c r="Y1312">
        <v>0</v>
      </c>
      <c r="Z1312">
        <v>0</v>
      </c>
      <c r="AA1312">
        <v>0</v>
      </c>
      <c r="AB1312" t="s">
        <v>2648</v>
      </c>
    </row>
    <row r="1313" spans="1:28" x14ac:dyDescent="0.25">
      <c r="H1313" t="s">
        <v>277</v>
      </c>
    </row>
    <row r="1314" spans="1:28" x14ac:dyDescent="0.25">
      <c r="A1314">
        <v>654</v>
      </c>
      <c r="B1314">
        <v>37</v>
      </c>
      <c r="C1314" t="s">
        <v>2649</v>
      </c>
      <c r="D1314" t="s">
        <v>36</v>
      </c>
      <c r="E1314" t="s">
        <v>67</v>
      </c>
      <c r="F1314" t="s">
        <v>2650</v>
      </c>
      <c r="G1314" t="str">
        <f>"00251076"</f>
        <v>00251076</v>
      </c>
      <c r="H1314">
        <v>671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X1314">
        <v>0</v>
      </c>
      <c r="Y1314">
        <v>0</v>
      </c>
      <c r="Z1314">
        <v>0</v>
      </c>
      <c r="AA1314">
        <v>0</v>
      </c>
      <c r="AB1314">
        <v>671</v>
      </c>
    </row>
    <row r="1315" spans="1:28" x14ac:dyDescent="0.25">
      <c r="H1315" t="s">
        <v>681</v>
      </c>
    </row>
    <row r="1316" spans="1:28" x14ac:dyDescent="0.25">
      <c r="A1316">
        <v>655</v>
      </c>
      <c r="B1316">
        <v>5738</v>
      </c>
      <c r="C1316" t="s">
        <v>2651</v>
      </c>
      <c r="D1316" t="s">
        <v>204</v>
      </c>
      <c r="E1316" t="s">
        <v>67</v>
      </c>
      <c r="F1316" t="s">
        <v>2652</v>
      </c>
      <c r="G1316" t="str">
        <f>"201604000954"</f>
        <v>201604000954</v>
      </c>
      <c r="H1316" t="s">
        <v>972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X1316">
        <v>1</v>
      </c>
      <c r="Y1316">
        <v>0</v>
      </c>
      <c r="Z1316">
        <v>0</v>
      </c>
      <c r="AA1316">
        <v>0</v>
      </c>
      <c r="AB1316" t="s">
        <v>972</v>
      </c>
    </row>
    <row r="1317" spans="1:28" x14ac:dyDescent="0.25">
      <c r="H1317" t="s">
        <v>2653</v>
      </c>
    </row>
    <row r="1318" spans="1:28" x14ac:dyDescent="0.25">
      <c r="A1318">
        <v>656</v>
      </c>
      <c r="B1318">
        <v>6233</v>
      </c>
      <c r="C1318" t="s">
        <v>2654</v>
      </c>
      <c r="D1318" t="s">
        <v>166</v>
      </c>
      <c r="E1318" t="s">
        <v>1303</v>
      </c>
      <c r="F1318" t="s">
        <v>2655</v>
      </c>
      <c r="G1318" t="str">
        <f>"00337024"</f>
        <v>00337024</v>
      </c>
      <c r="H1318">
        <v>638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X1318">
        <v>0</v>
      </c>
      <c r="Y1318">
        <v>0</v>
      </c>
      <c r="Z1318">
        <v>0</v>
      </c>
      <c r="AA1318">
        <v>0</v>
      </c>
      <c r="AB1318">
        <v>668</v>
      </c>
    </row>
    <row r="1319" spans="1:28" x14ac:dyDescent="0.25">
      <c r="H1319" t="s">
        <v>2656</v>
      </c>
    </row>
    <row r="1320" spans="1:28" x14ac:dyDescent="0.25">
      <c r="A1320">
        <v>657</v>
      </c>
      <c r="B1320">
        <v>5014</v>
      </c>
      <c r="C1320" t="s">
        <v>2657</v>
      </c>
      <c r="D1320" t="s">
        <v>2658</v>
      </c>
      <c r="E1320" t="s">
        <v>67</v>
      </c>
      <c r="F1320" t="s">
        <v>2659</v>
      </c>
      <c r="G1320" t="str">
        <f>"00275019"</f>
        <v>00275019</v>
      </c>
      <c r="H1320" t="s">
        <v>2660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30</v>
      </c>
      <c r="S1320">
        <v>0</v>
      </c>
      <c r="T1320">
        <v>0</v>
      </c>
      <c r="U1320">
        <v>0</v>
      </c>
      <c r="V1320">
        <v>0</v>
      </c>
      <c r="X1320">
        <v>0</v>
      </c>
      <c r="Y1320">
        <v>0</v>
      </c>
      <c r="Z1320">
        <v>0</v>
      </c>
      <c r="AA1320">
        <v>0</v>
      </c>
      <c r="AB1320" t="s">
        <v>2661</v>
      </c>
    </row>
    <row r="1321" spans="1:28" x14ac:dyDescent="0.25">
      <c r="H1321" t="s">
        <v>2662</v>
      </c>
    </row>
    <row r="1322" spans="1:28" x14ac:dyDescent="0.25">
      <c r="A1322">
        <v>658</v>
      </c>
      <c r="B1322">
        <v>2658</v>
      </c>
      <c r="C1322" t="s">
        <v>2663</v>
      </c>
      <c r="D1322" t="s">
        <v>1421</v>
      </c>
      <c r="E1322" t="s">
        <v>103</v>
      </c>
      <c r="F1322" t="s">
        <v>2664</v>
      </c>
      <c r="G1322" t="str">
        <f>"00282920"</f>
        <v>00282920</v>
      </c>
      <c r="H1322" t="s">
        <v>1472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X1322">
        <v>0</v>
      </c>
      <c r="Y1322">
        <v>0</v>
      </c>
      <c r="Z1322">
        <v>0</v>
      </c>
      <c r="AA1322">
        <v>0</v>
      </c>
      <c r="AB1322" t="s">
        <v>1472</v>
      </c>
    </row>
    <row r="1323" spans="1:28" x14ac:dyDescent="0.25">
      <c r="H1323" t="s">
        <v>2665</v>
      </c>
    </row>
    <row r="1324" spans="1:28" x14ac:dyDescent="0.25">
      <c r="A1324">
        <v>659</v>
      </c>
      <c r="B1324">
        <v>4387</v>
      </c>
      <c r="C1324" t="s">
        <v>2607</v>
      </c>
      <c r="D1324" t="s">
        <v>66</v>
      </c>
      <c r="E1324" t="s">
        <v>2666</v>
      </c>
      <c r="F1324" t="s">
        <v>2667</v>
      </c>
      <c r="G1324" t="str">
        <f>"00120804"</f>
        <v>00120804</v>
      </c>
      <c r="H1324" t="s">
        <v>2300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X1324">
        <v>0</v>
      </c>
      <c r="Y1324">
        <v>0</v>
      </c>
      <c r="Z1324">
        <v>0</v>
      </c>
      <c r="AA1324">
        <v>0</v>
      </c>
      <c r="AB1324" t="s">
        <v>2300</v>
      </c>
    </row>
    <row r="1325" spans="1:28" x14ac:dyDescent="0.25">
      <c r="H1325" t="s">
        <v>2355</v>
      </c>
    </row>
    <row r="1326" spans="1:28" x14ac:dyDescent="0.25">
      <c r="A1326">
        <v>660</v>
      </c>
      <c r="B1326">
        <v>4374</v>
      </c>
      <c r="C1326" t="s">
        <v>2668</v>
      </c>
      <c r="D1326" t="s">
        <v>120</v>
      </c>
      <c r="E1326" t="s">
        <v>48</v>
      </c>
      <c r="F1326" t="s">
        <v>2669</v>
      </c>
      <c r="G1326" t="str">
        <f>"201405001178"</f>
        <v>201405001178</v>
      </c>
      <c r="H1326" t="s">
        <v>2300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X1326">
        <v>0</v>
      </c>
      <c r="Y1326">
        <v>0</v>
      </c>
      <c r="Z1326">
        <v>0</v>
      </c>
      <c r="AA1326">
        <v>0</v>
      </c>
      <c r="AB1326" t="s">
        <v>2300</v>
      </c>
    </row>
    <row r="1327" spans="1:28" x14ac:dyDescent="0.25">
      <c r="H1327" t="s">
        <v>1120</v>
      </c>
    </row>
    <row r="1328" spans="1:28" x14ac:dyDescent="0.25">
      <c r="A1328">
        <v>661</v>
      </c>
      <c r="B1328">
        <v>3314</v>
      </c>
      <c r="C1328" t="s">
        <v>2670</v>
      </c>
      <c r="D1328" t="s">
        <v>176</v>
      </c>
      <c r="E1328" t="s">
        <v>48</v>
      </c>
      <c r="F1328" t="s">
        <v>2671</v>
      </c>
      <c r="G1328" t="str">
        <f>"00345256"</f>
        <v>00345256</v>
      </c>
      <c r="H1328" t="s">
        <v>2672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X1328">
        <v>0</v>
      </c>
      <c r="Y1328">
        <v>0</v>
      </c>
      <c r="Z1328">
        <v>0</v>
      </c>
      <c r="AA1328">
        <v>0</v>
      </c>
      <c r="AB1328" t="s">
        <v>2672</v>
      </c>
    </row>
    <row r="1329" spans="1:28" x14ac:dyDescent="0.25">
      <c r="H1329" t="s">
        <v>1213</v>
      </c>
    </row>
    <row r="1330" spans="1:28" x14ac:dyDescent="0.25">
      <c r="A1330">
        <v>662</v>
      </c>
      <c r="B1330">
        <v>1174</v>
      </c>
      <c r="C1330" t="s">
        <v>2673</v>
      </c>
      <c r="D1330" t="s">
        <v>176</v>
      </c>
      <c r="E1330" t="s">
        <v>93</v>
      </c>
      <c r="F1330" t="s">
        <v>2674</v>
      </c>
      <c r="G1330" t="str">
        <f>"201507001534"</f>
        <v>201507001534</v>
      </c>
      <c r="H1330" t="s">
        <v>2672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X1330">
        <v>0</v>
      </c>
      <c r="Y1330">
        <v>0</v>
      </c>
      <c r="Z1330">
        <v>0</v>
      </c>
      <c r="AA1330">
        <v>0</v>
      </c>
      <c r="AB1330" t="s">
        <v>2672</v>
      </c>
    </row>
    <row r="1331" spans="1:28" x14ac:dyDescent="0.25">
      <c r="H1331" t="s">
        <v>2675</v>
      </c>
    </row>
    <row r="1332" spans="1:28" x14ac:dyDescent="0.25">
      <c r="A1332">
        <v>663</v>
      </c>
      <c r="B1332">
        <v>6245</v>
      </c>
      <c r="C1332" t="s">
        <v>2676</v>
      </c>
      <c r="D1332" t="s">
        <v>22</v>
      </c>
      <c r="E1332" t="s">
        <v>93</v>
      </c>
      <c r="F1332" t="s">
        <v>2677</v>
      </c>
      <c r="G1332" t="str">
        <f>"00368267"</f>
        <v>00368267</v>
      </c>
      <c r="H1332">
        <v>660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X1332">
        <v>0</v>
      </c>
      <c r="Y1332">
        <v>0</v>
      </c>
      <c r="Z1332">
        <v>0</v>
      </c>
      <c r="AA1332">
        <v>0</v>
      </c>
      <c r="AB1332">
        <v>660</v>
      </c>
    </row>
    <row r="1333" spans="1:28" x14ac:dyDescent="0.25">
      <c r="H1333" t="s">
        <v>2678</v>
      </c>
    </row>
    <row r="1334" spans="1:28" x14ac:dyDescent="0.25">
      <c r="A1334">
        <v>664</v>
      </c>
      <c r="B1334">
        <v>2594</v>
      </c>
      <c r="C1334" t="s">
        <v>2679</v>
      </c>
      <c r="D1334" t="s">
        <v>588</v>
      </c>
      <c r="E1334" t="s">
        <v>353</v>
      </c>
      <c r="F1334" t="s">
        <v>2680</v>
      </c>
      <c r="G1334" t="str">
        <f>"00328352"</f>
        <v>00328352</v>
      </c>
      <c r="H1334">
        <v>660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X1334">
        <v>2</v>
      </c>
      <c r="Y1334">
        <v>0</v>
      </c>
      <c r="Z1334">
        <v>0</v>
      </c>
      <c r="AA1334">
        <v>0</v>
      </c>
      <c r="AB1334">
        <v>660</v>
      </c>
    </row>
    <row r="1335" spans="1:28" x14ac:dyDescent="0.25">
      <c r="H1335" t="s">
        <v>2681</v>
      </c>
    </row>
    <row r="1336" spans="1:28" x14ac:dyDescent="0.25">
      <c r="A1336">
        <v>665</v>
      </c>
      <c r="B1336">
        <v>5375</v>
      </c>
      <c r="C1336" t="s">
        <v>2682</v>
      </c>
      <c r="D1336" t="s">
        <v>143</v>
      </c>
      <c r="E1336" t="s">
        <v>22</v>
      </c>
      <c r="F1336" t="s">
        <v>2683</v>
      </c>
      <c r="G1336" t="str">
        <f>"00362421"</f>
        <v>00362421</v>
      </c>
      <c r="H1336">
        <v>660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X1336">
        <v>0</v>
      </c>
      <c r="Y1336">
        <v>0</v>
      </c>
      <c r="Z1336">
        <v>0</v>
      </c>
      <c r="AA1336">
        <v>0</v>
      </c>
      <c r="AB1336">
        <v>660</v>
      </c>
    </row>
    <row r="1337" spans="1:28" x14ac:dyDescent="0.25">
      <c r="H1337" t="s">
        <v>2684</v>
      </c>
    </row>
    <row r="1338" spans="1:28" x14ac:dyDescent="0.25">
      <c r="A1338">
        <v>666</v>
      </c>
      <c r="B1338">
        <v>3959</v>
      </c>
      <c r="C1338" t="s">
        <v>2685</v>
      </c>
      <c r="D1338" t="s">
        <v>2686</v>
      </c>
      <c r="E1338" t="s">
        <v>2687</v>
      </c>
      <c r="F1338" t="s">
        <v>2688</v>
      </c>
      <c r="G1338" t="str">
        <f>"00079352"</f>
        <v>00079352</v>
      </c>
      <c r="H1338">
        <v>660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X1338">
        <v>0</v>
      </c>
      <c r="Y1338">
        <v>0</v>
      </c>
      <c r="Z1338">
        <v>0</v>
      </c>
      <c r="AA1338">
        <v>0</v>
      </c>
      <c r="AB1338">
        <v>660</v>
      </c>
    </row>
    <row r="1339" spans="1:28" x14ac:dyDescent="0.25">
      <c r="H1339" t="s">
        <v>391</v>
      </c>
    </row>
    <row r="1340" spans="1:28" x14ac:dyDescent="0.25">
      <c r="A1340">
        <v>667</v>
      </c>
      <c r="B1340">
        <v>3371</v>
      </c>
      <c r="C1340" t="s">
        <v>2689</v>
      </c>
      <c r="D1340" t="s">
        <v>213</v>
      </c>
      <c r="E1340" t="s">
        <v>167</v>
      </c>
      <c r="F1340" t="s">
        <v>2690</v>
      </c>
      <c r="G1340" t="str">
        <f>"00343341"</f>
        <v>00343341</v>
      </c>
      <c r="H1340">
        <v>660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X1340">
        <v>0</v>
      </c>
      <c r="Y1340">
        <v>0</v>
      </c>
      <c r="Z1340">
        <v>0</v>
      </c>
      <c r="AA1340">
        <v>0</v>
      </c>
      <c r="AB1340">
        <v>660</v>
      </c>
    </row>
    <row r="1341" spans="1:28" x14ac:dyDescent="0.25">
      <c r="H1341" t="s">
        <v>2691</v>
      </c>
    </row>
    <row r="1342" spans="1:28" x14ac:dyDescent="0.25">
      <c r="A1342">
        <v>668</v>
      </c>
      <c r="B1342">
        <v>285</v>
      </c>
      <c r="C1342" t="s">
        <v>2692</v>
      </c>
      <c r="D1342" t="s">
        <v>2693</v>
      </c>
      <c r="E1342" t="s">
        <v>52</v>
      </c>
      <c r="F1342" t="s">
        <v>2694</v>
      </c>
      <c r="G1342" t="str">
        <f>"201410005441"</f>
        <v>201410005441</v>
      </c>
      <c r="H1342" t="s">
        <v>930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X1342">
        <v>0</v>
      </c>
      <c r="Y1342">
        <v>0</v>
      </c>
      <c r="Z1342">
        <v>0</v>
      </c>
      <c r="AA1342">
        <v>0</v>
      </c>
      <c r="AB1342" t="s">
        <v>930</v>
      </c>
    </row>
    <row r="1343" spans="1:28" x14ac:dyDescent="0.25">
      <c r="H1343" t="s">
        <v>1120</v>
      </c>
    </row>
    <row r="1344" spans="1:28" x14ac:dyDescent="0.25">
      <c r="A1344">
        <v>669</v>
      </c>
      <c r="B1344">
        <v>2966</v>
      </c>
      <c r="C1344" t="s">
        <v>2695</v>
      </c>
      <c r="D1344" t="s">
        <v>511</v>
      </c>
      <c r="E1344" t="s">
        <v>22</v>
      </c>
      <c r="F1344" t="s">
        <v>2696</v>
      </c>
      <c r="G1344" t="str">
        <f>"00344034"</f>
        <v>00344034</v>
      </c>
      <c r="H1344" t="s">
        <v>705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X1344">
        <v>0</v>
      </c>
      <c r="Y1344">
        <v>0</v>
      </c>
      <c r="Z1344">
        <v>0</v>
      </c>
      <c r="AA1344">
        <v>0</v>
      </c>
      <c r="AB1344" t="s">
        <v>705</v>
      </c>
    </row>
    <row r="1345" spans="1:28" x14ac:dyDescent="0.25">
      <c r="H1345" t="s">
        <v>2697</v>
      </c>
    </row>
    <row r="1346" spans="1:28" x14ac:dyDescent="0.25">
      <c r="A1346">
        <v>670</v>
      </c>
      <c r="B1346">
        <v>6227</v>
      </c>
      <c r="C1346" t="s">
        <v>2698</v>
      </c>
      <c r="D1346" t="s">
        <v>1239</v>
      </c>
      <c r="E1346" t="s">
        <v>2161</v>
      </c>
      <c r="F1346" t="s">
        <v>2699</v>
      </c>
      <c r="G1346" t="str">
        <f>"00158766"</f>
        <v>00158766</v>
      </c>
      <c r="H1346" t="s">
        <v>531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X1346">
        <v>0</v>
      </c>
      <c r="Y1346">
        <v>0</v>
      </c>
      <c r="Z1346">
        <v>0</v>
      </c>
      <c r="AA1346">
        <v>0</v>
      </c>
      <c r="AB1346" t="s">
        <v>531</v>
      </c>
    </row>
    <row r="1347" spans="1:28" x14ac:dyDescent="0.25">
      <c r="H1347" t="s">
        <v>985</v>
      </c>
    </row>
    <row r="1348" spans="1:28" x14ac:dyDescent="0.25">
      <c r="A1348">
        <v>671</v>
      </c>
      <c r="B1348">
        <v>2466</v>
      </c>
      <c r="C1348" t="s">
        <v>2700</v>
      </c>
      <c r="D1348" t="s">
        <v>822</v>
      </c>
      <c r="E1348" t="s">
        <v>265</v>
      </c>
      <c r="F1348" t="s">
        <v>2701</v>
      </c>
      <c r="G1348" t="str">
        <f>"00295668"</f>
        <v>00295668</v>
      </c>
      <c r="H1348" t="s">
        <v>531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X1348">
        <v>0</v>
      </c>
      <c r="Y1348">
        <v>0</v>
      </c>
      <c r="Z1348">
        <v>0</v>
      </c>
      <c r="AA1348">
        <v>0</v>
      </c>
      <c r="AB1348" t="s">
        <v>531</v>
      </c>
    </row>
    <row r="1349" spans="1:28" x14ac:dyDescent="0.25">
      <c r="H1349" t="s">
        <v>2702</v>
      </c>
    </row>
    <row r="1350" spans="1:28" x14ac:dyDescent="0.25">
      <c r="A1350">
        <v>672</v>
      </c>
      <c r="B1350">
        <v>6010</v>
      </c>
      <c r="C1350" t="s">
        <v>2703</v>
      </c>
      <c r="D1350" t="s">
        <v>143</v>
      </c>
      <c r="E1350" t="s">
        <v>36</v>
      </c>
      <c r="F1350" t="s">
        <v>2704</v>
      </c>
      <c r="G1350" t="str">
        <f>"00369499"</f>
        <v>00369499</v>
      </c>
      <c r="H1350" t="s">
        <v>2448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X1350">
        <v>1</v>
      </c>
      <c r="Y1350">
        <v>0</v>
      </c>
      <c r="Z1350">
        <v>0</v>
      </c>
      <c r="AA1350">
        <v>0</v>
      </c>
      <c r="AB1350" t="s">
        <v>2448</v>
      </c>
    </row>
    <row r="1351" spans="1:28" x14ac:dyDescent="0.25">
      <c r="H1351">
        <v>1231</v>
      </c>
    </row>
    <row r="1352" spans="1:28" x14ac:dyDescent="0.25">
      <c r="A1352">
        <v>673</v>
      </c>
      <c r="B1352">
        <v>2967</v>
      </c>
      <c r="C1352" t="s">
        <v>2705</v>
      </c>
      <c r="D1352" t="s">
        <v>2706</v>
      </c>
      <c r="E1352" t="s">
        <v>713</v>
      </c>
      <c r="F1352" t="s">
        <v>2707</v>
      </c>
      <c r="G1352" t="str">
        <f>"00260698"</f>
        <v>00260698</v>
      </c>
      <c r="H1352" t="s">
        <v>2708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X1352">
        <v>0</v>
      </c>
      <c r="Y1352">
        <v>0</v>
      </c>
      <c r="Z1352">
        <v>0</v>
      </c>
      <c r="AA1352">
        <v>0</v>
      </c>
      <c r="AB1352" t="s">
        <v>2709</v>
      </c>
    </row>
    <row r="1353" spans="1:28" x14ac:dyDescent="0.25">
      <c r="H1353" t="s">
        <v>2710</v>
      </c>
    </row>
    <row r="1354" spans="1:28" x14ac:dyDescent="0.25">
      <c r="A1354">
        <v>674</v>
      </c>
      <c r="B1354">
        <v>1152</v>
      </c>
      <c r="C1354" t="s">
        <v>2711</v>
      </c>
      <c r="D1354" t="s">
        <v>93</v>
      </c>
      <c r="E1354" t="s">
        <v>15</v>
      </c>
      <c r="F1354" t="s">
        <v>2712</v>
      </c>
      <c r="G1354" t="str">
        <f>"00166906"</f>
        <v>00166906</v>
      </c>
      <c r="H1354" t="s">
        <v>1138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X1354">
        <v>0</v>
      </c>
      <c r="Y1354">
        <v>0</v>
      </c>
      <c r="Z1354">
        <v>0</v>
      </c>
      <c r="AA1354">
        <v>0</v>
      </c>
      <c r="AB1354" t="s">
        <v>1138</v>
      </c>
    </row>
    <row r="1355" spans="1:28" x14ac:dyDescent="0.25">
      <c r="H1355" t="s">
        <v>1120</v>
      </c>
    </row>
    <row r="1356" spans="1:28" x14ac:dyDescent="0.25">
      <c r="A1356">
        <v>675</v>
      </c>
      <c r="B1356">
        <v>3693</v>
      </c>
      <c r="C1356" t="s">
        <v>2713</v>
      </c>
      <c r="D1356" t="s">
        <v>66</v>
      </c>
      <c r="E1356" t="s">
        <v>176</v>
      </c>
      <c r="F1356" t="s">
        <v>2714</v>
      </c>
      <c r="G1356" t="str">
        <f>"00104407"</f>
        <v>00104407</v>
      </c>
      <c r="H1356" t="s">
        <v>1991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X1356">
        <v>2</v>
      </c>
      <c r="Y1356">
        <v>0</v>
      </c>
      <c r="Z1356">
        <v>0</v>
      </c>
      <c r="AA1356">
        <v>0</v>
      </c>
      <c r="AB1356" t="s">
        <v>2715</v>
      </c>
    </row>
    <row r="1357" spans="1:28" x14ac:dyDescent="0.25">
      <c r="H1357" t="s">
        <v>848</v>
      </c>
    </row>
    <row r="1358" spans="1:28" x14ac:dyDescent="0.25">
      <c r="A1358">
        <v>676</v>
      </c>
      <c r="B1358">
        <v>334</v>
      </c>
      <c r="C1358" t="s">
        <v>2716</v>
      </c>
      <c r="D1358" t="s">
        <v>52</v>
      </c>
      <c r="E1358" t="s">
        <v>48</v>
      </c>
      <c r="F1358" t="s">
        <v>2717</v>
      </c>
      <c r="G1358" t="str">
        <f>"00008107"</f>
        <v>00008107</v>
      </c>
      <c r="H1358" t="s">
        <v>2614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X1358">
        <v>1</v>
      </c>
      <c r="Y1358">
        <v>0</v>
      </c>
      <c r="Z1358">
        <v>0</v>
      </c>
      <c r="AA1358">
        <v>0</v>
      </c>
      <c r="AB1358" t="s">
        <v>2614</v>
      </c>
    </row>
    <row r="1359" spans="1:28" x14ac:dyDescent="0.25">
      <c r="H1359" t="s">
        <v>2718</v>
      </c>
    </row>
    <row r="1360" spans="1:28" x14ac:dyDescent="0.25">
      <c r="A1360">
        <v>677</v>
      </c>
      <c r="B1360">
        <v>273</v>
      </c>
      <c r="C1360" t="s">
        <v>2719</v>
      </c>
      <c r="D1360" t="s">
        <v>103</v>
      </c>
      <c r="E1360" t="s">
        <v>36</v>
      </c>
      <c r="F1360" t="s">
        <v>2720</v>
      </c>
      <c r="G1360" t="str">
        <f>"00248944"</f>
        <v>00248944</v>
      </c>
      <c r="H1360" t="s">
        <v>2721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X1360">
        <v>0</v>
      </c>
      <c r="Y1360">
        <v>0</v>
      </c>
      <c r="Z1360">
        <v>0</v>
      </c>
      <c r="AA1360">
        <v>0</v>
      </c>
      <c r="AB1360" t="s">
        <v>2721</v>
      </c>
    </row>
    <row r="1361" spans="1:28" x14ac:dyDescent="0.25">
      <c r="H1361" t="s">
        <v>2722</v>
      </c>
    </row>
    <row r="1362" spans="1:28" x14ac:dyDescent="0.25">
      <c r="A1362">
        <v>678</v>
      </c>
      <c r="B1362">
        <v>4533</v>
      </c>
      <c r="C1362" t="s">
        <v>2723</v>
      </c>
      <c r="D1362" t="s">
        <v>67</v>
      </c>
      <c r="E1362" t="s">
        <v>2724</v>
      </c>
      <c r="F1362" t="s">
        <v>2725</v>
      </c>
      <c r="G1362" t="str">
        <f>"00008214"</f>
        <v>00008214</v>
      </c>
      <c r="H1362">
        <v>616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X1362">
        <v>0</v>
      </c>
      <c r="Y1362">
        <v>0</v>
      </c>
      <c r="Z1362">
        <v>0</v>
      </c>
      <c r="AA1362">
        <v>0</v>
      </c>
      <c r="AB1362">
        <v>646</v>
      </c>
    </row>
    <row r="1363" spans="1:28" x14ac:dyDescent="0.25">
      <c r="H1363" t="s">
        <v>2726</v>
      </c>
    </row>
    <row r="1364" spans="1:28" x14ac:dyDescent="0.25">
      <c r="A1364">
        <v>679</v>
      </c>
      <c r="B1364">
        <v>4654</v>
      </c>
      <c r="C1364" t="s">
        <v>2727</v>
      </c>
      <c r="D1364" t="s">
        <v>22</v>
      </c>
      <c r="E1364" t="s">
        <v>2728</v>
      </c>
      <c r="F1364" t="s">
        <v>2729</v>
      </c>
      <c r="G1364" t="str">
        <f>"201511043353"</f>
        <v>201511043353</v>
      </c>
      <c r="H1364" t="s">
        <v>1995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X1364">
        <v>2</v>
      </c>
      <c r="Y1364">
        <v>0</v>
      </c>
      <c r="Z1364">
        <v>0</v>
      </c>
      <c r="AA1364">
        <v>0</v>
      </c>
      <c r="AB1364" t="s">
        <v>2730</v>
      </c>
    </row>
    <row r="1365" spans="1:28" x14ac:dyDescent="0.25">
      <c r="H1365" t="s">
        <v>2731</v>
      </c>
    </row>
    <row r="1366" spans="1:28" x14ac:dyDescent="0.25">
      <c r="A1366">
        <v>680</v>
      </c>
      <c r="B1366">
        <v>5861</v>
      </c>
      <c r="C1366" t="s">
        <v>2732</v>
      </c>
      <c r="D1366" t="s">
        <v>2733</v>
      </c>
      <c r="E1366" t="s">
        <v>2734</v>
      </c>
      <c r="F1366" t="s">
        <v>2735</v>
      </c>
      <c r="G1366" t="str">
        <f>"00262380"</f>
        <v>00262380</v>
      </c>
      <c r="H1366" t="s">
        <v>2647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X1366">
        <v>3</v>
      </c>
      <c r="Y1366">
        <v>0</v>
      </c>
      <c r="Z1366">
        <v>0</v>
      </c>
      <c r="AA1366">
        <v>0</v>
      </c>
      <c r="AB1366" t="s">
        <v>2647</v>
      </c>
    </row>
    <row r="1367" spans="1:28" x14ac:dyDescent="0.25">
      <c r="H1367" t="s">
        <v>2736</v>
      </c>
    </row>
    <row r="1368" spans="1:28" x14ac:dyDescent="0.25">
      <c r="A1368">
        <v>681</v>
      </c>
      <c r="B1368">
        <v>5076</v>
      </c>
      <c r="C1368" t="s">
        <v>2737</v>
      </c>
      <c r="D1368" t="s">
        <v>334</v>
      </c>
      <c r="E1368" t="s">
        <v>2738</v>
      </c>
      <c r="F1368" t="s">
        <v>2739</v>
      </c>
      <c r="G1368" t="str">
        <f>"201510003356"</f>
        <v>201510003356</v>
      </c>
      <c r="H1368">
        <v>638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X1368">
        <v>0</v>
      </c>
      <c r="Y1368">
        <v>0</v>
      </c>
      <c r="Z1368">
        <v>0</v>
      </c>
      <c r="AA1368">
        <v>0</v>
      </c>
      <c r="AB1368">
        <v>638</v>
      </c>
    </row>
    <row r="1369" spans="1:28" x14ac:dyDescent="0.25">
      <c r="H1369" t="s">
        <v>391</v>
      </c>
    </row>
    <row r="1370" spans="1:28" x14ac:dyDescent="0.25">
      <c r="A1370">
        <v>682</v>
      </c>
      <c r="B1370">
        <v>5362</v>
      </c>
      <c r="C1370" t="s">
        <v>2740</v>
      </c>
      <c r="D1370" t="s">
        <v>67</v>
      </c>
      <c r="E1370" t="s">
        <v>166</v>
      </c>
      <c r="F1370" t="s">
        <v>2741</v>
      </c>
      <c r="G1370" t="str">
        <f>"201402004544"</f>
        <v>201402004544</v>
      </c>
      <c r="H1370">
        <v>638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X1370">
        <v>0</v>
      </c>
      <c r="Y1370">
        <v>0</v>
      </c>
      <c r="Z1370">
        <v>0</v>
      </c>
      <c r="AA1370">
        <v>0</v>
      </c>
      <c r="AB1370">
        <v>638</v>
      </c>
    </row>
    <row r="1371" spans="1:28" x14ac:dyDescent="0.25">
      <c r="H1371" t="s">
        <v>480</v>
      </c>
    </row>
    <row r="1372" spans="1:28" x14ac:dyDescent="0.25">
      <c r="A1372">
        <v>683</v>
      </c>
      <c r="B1372">
        <v>5971</v>
      </c>
      <c r="C1372" t="s">
        <v>2742</v>
      </c>
      <c r="D1372" t="s">
        <v>2743</v>
      </c>
      <c r="E1372" t="s">
        <v>52</v>
      </c>
      <c r="F1372" t="s">
        <v>2744</v>
      </c>
      <c r="G1372" t="str">
        <f>"00358607"</f>
        <v>00358607</v>
      </c>
      <c r="H1372">
        <v>638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X1372">
        <v>0</v>
      </c>
      <c r="Y1372">
        <v>0</v>
      </c>
      <c r="Z1372">
        <v>0</v>
      </c>
      <c r="AA1372">
        <v>0</v>
      </c>
      <c r="AB1372">
        <v>638</v>
      </c>
    </row>
    <row r="1373" spans="1:28" x14ac:dyDescent="0.25">
      <c r="H1373" t="s">
        <v>2745</v>
      </c>
    </row>
    <row r="1374" spans="1:28" x14ac:dyDescent="0.25">
      <c r="A1374">
        <v>684</v>
      </c>
      <c r="B1374">
        <v>6055</v>
      </c>
      <c r="C1374" t="s">
        <v>2746</v>
      </c>
      <c r="D1374" t="s">
        <v>109</v>
      </c>
      <c r="E1374" t="s">
        <v>166</v>
      </c>
      <c r="F1374" t="s">
        <v>2747</v>
      </c>
      <c r="G1374" t="str">
        <f>"00360665"</f>
        <v>00360665</v>
      </c>
      <c r="H1374" t="s">
        <v>2748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X1374">
        <v>0</v>
      </c>
      <c r="Y1374">
        <v>0</v>
      </c>
      <c r="Z1374">
        <v>0</v>
      </c>
      <c r="AA1374">
        <v>0</v>
      </c>
      <c r="AB1374" t="s">
        <v>2748</v>
      </c>
    </row>
    <row r="1375" spans="1:28" x14ac:dyDescent="0.25">
      <c r="H1375" t="s">
        <v>2749</v>
      </c>
    </row>
    <row r="1376" spans="1:28" x14ac:dyDescent="0.25">
      <c r="A1376">
        <v>685</v>
      </c>
      <c r="B1376">
        <v>3976</v>
      </c>
      <c r="C1376" t="s">
        <v>2750</v>
      </c>
      <c r="D1376" t="s">
        <v>254</v>
      </c>
      <c r="E1376" t="s">
        <v>36</v>
      </c>
      <c r="F1376" t="s">
        <v>2751</v>
      </c>
      <c r="G1376" t="str">
        <f>"00020218"</f>
        <v>00020218</v>
      </c>
      <c r="H1376" t="s">
        <v>2752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X1376">
        <v>0</v>
      </c>
      <c r="Y1376">
        <v>0</v>
      </c>
      <c r="Z1376">
        <v>0</v>
      </c>
      <c r="AA1376">
        <v>0</v>
      </c>
      <c r="AB1376" t="s">
        <v>2752</v>
      </c>
    </row>
    <row r="1377" spans="1:28" x14ac:dyDescent="0.25">
      <c r="H1377" t="s">
        <v>2294</v>
      </c>
    </row>
    <row r="1378" spans="1:28" x14ac:dyDescent="0.25">
      <c r="A1378">
        <v>686</v>
      </c>
      <c r="B1378">
        <v>2861</v>
      </c>
      <c r="C1378" t="s">
        <v>2753</v>
      </c>
      <c r="D1378" t="s">
        <v>2754</v>
      </c>
      <c r="E1378" t="s">
        <v>93</v>
      </c>
      <c r="F1378" t="s">
        <v>2755</v>
      </c>
      <c r="G1378" t="str">
        <f>"00172698"</f>
        <v>00172698</v>
      </c>
      <c r="H1378" t="s">
        <v>2756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X1378">
        <v>0</v>
      </c>
      <c r="Y1378">
        <v>0</v>
      </c>
      <c r="Z1378">
        <v>0</v>
      </c>
      <c r="AA1378">
        <v>0</v>
      </c>
      <c r="AB1378" t="s">
        <v>2756</v>
      </c>
    </row>
    <row r="1379" spans="1:28" x14ac:dyDescent="0.25">
      <c r="H1379">
        <v>1231</v>
      </c>
    </row>
    <row r="1380" spans="1:28" x14ac:dyDescent="0.25">
      <c r="A1380">
        <v>687</v>
      </c>
      <c r="B1380">
        <v>702</v>
      </c>
      <c r="C1380" t="s">
        <v>2757</v>
      </c>
      <c r="D1380" t="s">
        <v>167</v>
      </c>
      <c r="E1380" t="s">
        <v>103</v>
      </c>
      <c r="F1380" t="s">
        <v>2758</v>
      </c>
      <c r="G1380" t="str">
        <f>"00301274"</f>
        <v>00301274</v>
      </c>
      <c r="H1380" t="s">
        <v>2759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X1380">
        <v>0</v>
      </c>
      <c r="Y1380">
        <v>0</v>
      </c>
      <c r="Z1380">
        <v>0</v>
      </c>
      <c r="AA1380">
        <v>0</v>
      </c>
      <c r="AB1380" t="s">
        <v>2759</v>
      </c>
    </row>
    <row r="1381" spans="1:28" x14ac:dyDescent="0.25">
      <c r="H1381" t="s">
        <v>2534</v>
      </c>
    </row>
    <row r="1382" spans="1:28" x14ac:dyDescent="0.25">
      <c r="A1382">
        <v>688</v>
      </c>
      <c r="B1382">
        <v>5254</v>
      </c>
      <c r="C1382" t="s">
        <v>2760</v>
      </c>
      <c r="D1382" t="s">
        <v>103</v>
      </c>
      <c r="E1382" t="s">
        <v>67</v>
      </c>
      <c r="F1382" t="s">
        <v>2761</v>
      </c>
      <c r="G1382" t="str">
        <f>"201604005567"</f>
        <v>201604005567</v>
      </c>
      <c r="H1382" t="s">
        <v>2762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X1382">
        <v>0</v>
      </c>
      <c r="Y1382">
        <v>0</v>
      </c>
      <c r="Z1382">
        <v>0</v>
      </c>
      <c r="AA1382">
        <v>0</v>
      </c>
      <c r="AB1382" t="s">
        <v>2762</v>
      </c>
    </row>
    <row r="1383" spans="1:28" x14ac:dyDescent="0.25">
      <c r="H1383" t="s">
        <v>2763</v>
      </c>
    </row>
    <row r="1384" spans="1:28" x14ac:dyDescent="0.25">
      <c r="A1384">
        <v>689</v>
      </c>
      <c r="B1384">
        <v>2217</v>
      </c>
      <c r="C1384" t="s">
        <v>2764</v>
      </c>
      <c r="D1384" t="s">
        <v>703</v>
      </c>
      <c r="E1384" t="s">
        <v>67</v>
      </c>
      <c r="F1384" t="s">
        <v>2765</v>
      </c>
      <c r="G1384" t="str">
        <f>"00248911"</f>
        <v>00248911</v>
      </c>
      <c r="H1384" t="s">
        <v>2574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X1384">
        <v>0</v>
      </c>
      <c r="Y1384">
        <v>0</v>
      </c>
      <c r="Z1384">
        <v>0</v>
      </c>
      <c r="AA1384">
        <v>0</v>
      </c>
      <c r="AB1384" t="s">
        <v>2574</v>
      </c>
    </row>
    <row r="1385" spans="1:28" x14ac:dyDescent="0.25">
      <c r="H1385" t="s">
        <v>2186</v>
      </c>
    </row>
    <row r="1386" spans="1:28" x14ac:dyDescent="0.25">
      <c r="A1386">
        <v>690</v>
      </c>
      <c r="B1386">
        <v>2155</v>
      </c>
      <c r="C1386" t="s">
        <v>2766</v>
      </c>
      <c r="D1386" t="s">
        <v>67</v>
      </c>
      <c r="E1386" t="s">
        <v>53</v>
      </c>
      <c r="F1386" t="s">
        <v>2767</v>
      </c>
      <c r="G1386" t="str">
        <f>"00094263"</f>
        <v>00094263</v>
      </c>
      <c r="H1386">
        <v>616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X1386">
        <v>2</v>
      </c>
      <c r="Y1386">
        <v>0</v>
      </c>
      <c r="Z1386">
        <v>0</v>
      </c>
      <c r="AA1386">
        <v>0</v>
      </c>
      <c r="AB1386">
        <v>616</v>
      </c>
    </row>
    <row r="1387" spans="1:28" x14ac:dyDescent="0.25">
      <c r="H1387" t="s">
        <v>2768</v>
      </c>
    </row>
    <row r="1389" spans="1:28" x14ac:dyDescent="0.25">
      <c r="A1389" t="s">
        <v>2769</v>
      </c>
    </row>
    <row r="1390" spans="1:28" x14ac:dyDescent="0.25">
      <c r="A1390" t="s">
        <v>2770</v>
      </c>
    </row>
    <row r="1391" spans="1:28" x14ac:dyDescent="0.25">
      <c r="A1391" t="s">
        <v>2771</v>
      </c>
    </row>
    <row r="1392" spans="1:28" x14ac:dyDescent="0.25">
      <c r="A1392" t="s">
        <v>2772</v>
      </c>
    </row>
    <row r="1393" spans="1:1" x14ac:dyDescent="0.25">
      <c r="A1393" t="s">
        <v>2773</v>
      </c>
    </row>
    <row r="1394" spans="1:1" x14ac:dyDescent="0.25">
      <c r="A1394" t="s">
        <v>2774</v>
      </c>
    </row>
    <row r="1395" spans="1:1" x14ac:dyDescent="0.25">
      <c r="A1395" t="s">
        <v>2775</v>
      </c>
    </row>
    <row r="1396" spans="1:1" x14ac:dyDescent="0.25">
      <c r="A1396" t="s">
        <v>2776</v>
      </c>
    </row>
    <row r="1397" spans="1:1" x14ac:dyDescent="0.25">
      <c r="A1397" t="s">
        <v>2777</v>
      </c>
    </row>
    <row r="1398" spans="1:1" x14ac:dyDescent="0.25">
      <c r="A1398" t="s">
        <v>2778</v>
      </c>
    </row>
    <row r="1399" spans="1:1" x14ac:dyDescent="0.25">
      <c r="A1399" t="s">
        <v>2779</v>
      </c>
    </row>
    <row r="1400" spans="1:1" x14ac:dyDescent="0.25">
      <c r="A1400" t="s">
        <v>2780</v>
      </c>
    </row>
    <row r="1401" spans="1:1" x14ac:dyDescent="0.25">
      <c r="A1401" t="s">
        <v>2781</v>
      </c>
    </row>
    <row r="1402" spans="1:1" x14ac:dyDescent="0.25">
      <c r="A1402" t="s">
        <v>2782</v>
      </c>
    </row>
    <row r="1403" spans="1:1" x14ac:dyDescent="0.25">
      <c r="A1403" t="s">
        <v>2783</v>
      </c>
    </row>
    <row r="1404" spans="1:1" x14ac:dyDescent="0.25">
      <c r="A1404" t="s">
        <v>2784</v>
      </c>
    </row>
    <row r="1405" spans="1:1" x14ac:dyDescent="0.25">
      <c r="A1405" t="s">
        <v>2785</v>
      </c>
    </row>
    <row r="1406" spans="1:1" x14ac:dyDescent="0.25">
      <c r="A1406" t="s">
        <v>2786</v>
      </c>
    </row>
    <row r="1407" spans="1:1" x14ac:dyDescent="0.25">
      <c r="A1407" t="s">
        <v>2787</v>
      </c>
    </row>
    <row r="1408" spans="1:1" x14ac:dyDescent="0.25">
      <c r="A1408" t="s">
        <v>2788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2018-03-28T09:38:22Z</dcterms:created>
  <dcterms:modified xsi:type="dcterms:W3CDTF">2018-03-28T09:38:26Z</dcterms:modified>
</cp:coreProperties>
</file>