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26" i="1" l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<sst xmlns="http://schemas.openxmlformats.org/spreadsheetml/2006/main" count="1322" uniqueCount="1003">
  <si>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</si>
  <si>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</si>
  <si>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</si>
  <si>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</si>
  <si>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ΔΙΟΙΚΗΤΙΚΩΝ ΛΟΓΙΣΤΙΚΩΝ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</si>
  <si>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</si>
  <si>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</si>
  <si>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</si>
  <si>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</si>
  <si>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</si>
  <si>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</si>
  <si>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</si>
  <si>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</si>
  <si>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</si>
  <si>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</si>
  <si>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</si>
  <si>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</si>
  <si>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</si>
  <si>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</si>
  <si>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ΘΕΟΚΛΗΣ ΑΝΑΣΤΑΣΙΟΣ</t>
  </si>
  <si>
    <t>1219-1248-1267-1253-1256-1222-1220-1206-1249-1252-1254-1255-1250-1247-1251-1223-1221-1218-1217-1205-1204-1201-1203-1202</t>
  </si>
  <si>
    <t>ΛΑΜΠΡΟΠΟΥΛΟΣ</t>
  </si>
  <si>
    <t>ΠΑΝΑΓΙΩΤΗΣ</t>
  </si>
  <si>
    <t>ΝΙΚΟΛΑΟΣ</t>
  </si>
  <si>
    <t>ΑΚ965486</t>
  </si>
  <si>
    <t>929,5</t>
  </si>
  <si>
    <t>1943,5</t>
  </si>
  <si>
    <t>1201-1203-1252</t>
  </si>
  <si>
    <t>ΑΘΑΝΑΣΙΟΥ</t>
  </si>
  <si>
    <t>ΕΛΕΝΗ</t>
  </si>
  <si>
    <t>ΗΡΑΚΛΗΣ</t>
  </si>
  <si>
    <t>ΑΖ276707</t>
  </si>
  <si>
    <t>1223-1203-1248-1267-1247-1206-1218-1249-1250-1253-1254-1204-1205-1221-1202-1255</t>
  </si>
  <si>
    <t>ΜΑΥΡΟΜΜΑΤΗΣ</t>
  </si>
  <si>
    <t>ΘΕΟΔΩΡΟΣ</t>
  </si>
  <si>
    <t>ΑΕ191251</t>
  </si>
  <si>
    <t>1248-1267-1222-1256-1253-1206-1249-1203-1223-1251-1255-1204-1205</t>
  </si>
  <si>
    <t>ΝΑΛΠΑΝΤΙΔΗΣ</t>
  </si>
  <si>
    <t>ΧΑΡΑΛΑΜΠΟΣ</t>
  </si>
  <si>
    <t>ΣΑΒΒΑΣ</t>
  </si>
  <si>
    <t>Χ912081</t>
  </si>
  <si>
    <t>750,2</t>
  </si>
  <si>
    <t>1848,2</t>
  </si>
  <si>
    <t>1203-1249-1253-1219-1248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</si>
  <si>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</si>
  <si>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</si>
  <si>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</si>
  <si>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</si>
  <si>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</si>
  <si>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</si>
  <si>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</si>
  <si>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ΣΑΛΑΜΠΑΣΙΔΗΣ</t>
  </si>
  <si>
    <t>ΜΙΧΑΗΛ</t>
  </si>
  <si>
    <t>ΒΑΣΙΛΕΙΟΣ</t>
  </si>
  <si>
    <t>ΑΗ157274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</si>
  <si>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</si>
  <si>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</si>
  <si>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</si>
  <si>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</si>
  <si>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</si>
  <si>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</si>
  <si>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</si>
  <si>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ΒΑΡΔΑΚΗ</t>
  </si>
  <si>
    <t>ΜΑΡΙΝΑ</t>
  </si>
  <si>
    <t>ΓΕΩΡΓΙΟΣ</t>
  </si>
  <si>
    <t>ΑΚ142668</t>
  </si>
  <si>
    <t>720,5</t>
  </si>
  <si>
    <t>1778,5</t>
  </si>
  <si>
    <t>1219-1247-1250-1248-1267-1217-1205-1255-1204-1201-1202-1203-1221-1252-1254-1249-1222-1206-1256-1218-1223-1253-1251-1220</t>
  </si>
  <si>
    <t>ΖΛΕΜΑΡΗΣ</t>
  </si>
  <si>
    <t>ΔΗΜΗΤΡΙΟΣ</t>
  </si>
  <si>
    <t>ΑΒ438860</t>
  </si>
  <si>
    <t>1201-1249-1219-1248-1253-1267-1252-1203-1206-1218-1217-1250-1204-1205-1202-1255-1221-1254-1247-1256-1220-1222-1223-1251</t>
  </si>
  <si>
    <t>ΤΣΑΠΡΑΛΗ</t>
  </si>
  <si>
    <t>ΚΩΝΣΤΑΝΤΙΝΑ</t>
  </si>
  <si>
    <t>Ρ893326</t>
  </si>
  <si>
    <t>1203-1201-1254-1256-1267-1248-1223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</si>
  <si>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</si>
  <si>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</si>
  <si>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</si>
  <si>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</si>
  <si>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ΠΡΟΔΡΟΜΟΥ</t>
  </si>
  <si>
    <t>ΣΟΦΙΑ</t>
  </si>
  <si>
    <t>ΑΖ829727</t>
  </si>
  <si>
    <t>1253-1267-1248-1249-1250-1247-1201-1202-1205-1206-1254-1255-1223-1203-1221</t>
  </si>
  <si>
    <t>ΣΚΥΛΙΤΣΗΣ</t>
  </si>
  <si>
    <t>ΑΙ179058</t>
  </si>
  <si>
    <t>1267-1219-1248-1253-1256-1220-1222-1249-1206-1252-1201-1203-1218-1247-1254-1250-1223-1205-1204-1255-1202-1221-1251</t>
  </si>
  <si>
    <t>ΝΤΑΝΙΚΑΣ</t>
  </si>
  <si>
    <t>ΙΩΑΝΝΗΣ</t>
  </si>
  <si>
    <t>ΖΗΣΗΣ</t>
  </si>
  <si>
    <t>Χ413616</t>
  </si>
  <si>
    <t>1203-1201-1247-1248-1250-1254-1253-1255-1205</t>
  </si>
  <si>
    <t>ΚΟΝΤΟΣΤΕΡΓΙΟΥ</t>
  </si>
  <si>
    <t>ΕΥΑΓΓΕΛΟΣ</t>
  </si>
  <si>
    <t>ΑΒ107727</t>
  </si>
  <si>
    <t>1203-1254-1201-1223-1253-1248-1267-1247-1249-1206-1222-1256-1250-1255-1204-1205-1221-1202-1218</t>
  </si>
  <si>
    <t>ΜΑΝΤΖΩΡΟΥ</t>
  </si>
  <si>
    <t>ΓΕΩΡΓΙΑ</t>
  </si>
  <si>
    <t>ΑΕ531132</t>
  </si>
  <si>
    <t>789,8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</si>
  <si>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</si>
  <si>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</si>
  <si>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</si>
  <si>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</si>
  <si>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</si>
  <si>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</si>
  <si>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</si>
  <si>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</si>
  <si>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ΤΣΙΜΠΛΙΔΟΥ</t>
  </si>
  <si>
    <t>ΧΡΙΣΤΙΝΑ</t>
  </si>
  <si>
    <t>ΑΚ 983360</t>
  </si>
  <si>
    <t>1249-1253-1267-1248-1206-1201-1203-1247-1250-1254-1218-1202-1204-1205-1221-1255-1256-1222-1223</t>
  </si>
  <si>
    <t>ΧΑΡΑΚΟΠΟΥΛΟΥ</t>
  </si>
  <si>
    <t>ΜΑΡΙΑ</t>
  </si>
  <si>
    <t>ΑΖ761430</t>
  </si>
  <si>
    <t>1728,5</t>
  </si>
  <si>
    <t>1203-1201-1219-1248-1247-1249-1206-1254</t>
  </si>
  <si>
    <t>ΤΕΛΑΚΗΣ</t>
  </si>
  <si>
    <t>ΚΩΝΣΤΑΝΤΙΝΟΣ</t>
  </si>
  <si>
    <t>Π137682</t>
  </si>
  <si>
    <t>1253-1249-1201-1248-1267-1203-1256-1254-1222-1206-1218-1250-1247-1202-1204-1205-1255-1221-1223</t>
  </si>
  <si>
    <t>ΝΙΚΟΛΑΙΔΟΥ</t>
  </si>
  <si>
    <t>ΛΙΑΝΑ</t>
  </si>
  <si>
    <t>ΠΕΤΡΟΣ</t>
  </si>
  <si>
    <t>Χ107833</t>
  </si>
  <si>
    <t>773,3</t>
  </si>
  <si>
    <t>1721,3</t>
  </si>
  <si>
    <t>1247-1250-1217-1201-1252-1254-1203-1253-1248-1267-1219-1255-1204-1205-1221-1202-1218-1223-1220-1249-1256-1206-1222-1251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</si>
  <si>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</si>
  <si>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</si>
  <si>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</si>
  <si>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</si>
  <si>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</si>
  <si>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</si>
  <si>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</si>
  <si>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</si>
  <si>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</si>
  <si>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</si>
  <si>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ΡΟΥΓΚΟΥ</t>
  </si>
  <si>
    <t>ΑΙΚΑΤΕΡΙΝΗ</t>
  </si>
  <si>
    <t>ΑΠΟΣΤΟΛΟΣ</t>
  </si>
  <si>
    <t>Σ920842</t>
  </si>
  <si>
    <t>838,2</t>
  </si>
  <si>
    <t>1696,2</t>
  </si>
  <si>
    <t>ΤΣΟΥΚΑΡΕΛΑΣ</t>
  </si>
  <si>
    <t>ΓΡΗΓΟΡΙΟΣ</t>
  </si>
  <si>
    <t>ΑΙ846833</t>
  </si>
  <si>
    <t>830,5</t>
  </si>
  <si>
    <t>1688,5</t>
  </si>
  <si>
    <t>1203-1252-1201-1206-1218-1223-1219-1267</t>
  </si>
  <si>
    <t>ΠΑΠΑΔΟΠΟΥΛΟΥ</t>
  </si>
  <si>
    <t>ΒΑΣΙΛΙΚΗ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</si>
  <si>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</si>
  <si>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</si>
  <si>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</si>
  <si>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</si>
  <si>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</si>
  <si>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</si>
  <si>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</si>
  <si>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</si>
  <si>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</si>
  <si>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</si>
  <si>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</si>
  <si>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ΠΑΠΑΕΥΑΓΓΕΛΟΥ</t>
  </si>
  <si>
    <t>ΣΙΜΕΛΑ</t>
  </si>
  <si>
    <t>ΑΝ218753</t>
  </si>
  <si>
    <t>790,9</t>
  </si>
  <si>
    <t>1678,9</t>
  </si>
  <si>
    <t>1219-1267-1248-1206-1253-1221-1220-1222-1223-1256-1203-1202-1204-1205-1255-1249-1252-1254-1217-1250-1247-1218-1251</t>
  </si>
  <si>
    <t>ΤΣΙΓΑΡΑ</t>
  </si>
  <si>
    <t>ΣΠΥΡΙΔΩΝ</t>
  </si>
  <si>
    <t>Ρ351808</t>
  </si>
  <si>
    <t>1203-1248</t>
  </si>
  <si>
    <t>ΜΑΚΡΥΒΟΓΙΑΤΖΑΚΗΣ</t>
  </si>
  <si>
    <t>ΑΝ472791</t>
  </si>
  <si>
    <t>1221-1205-1204-1255-1202-1201-1206-1217-1218-1219-1247-1248-1249-1250-1252-1253-1254-1203-1267</t>
  </si>
  <si>
    <t>ΚΑΡΕΓΛΗ</t>
  </si>
  <si>
    <t>Χ086667</t>
  </si>
  <si>
    <t>762,3</t>
  </si>
  <si>
    <t>1620,3</t>
  </si>
  <si>
    <t>1252-1201-1203-1254-1253-1267-1223-1218-1206</t>
  </si>
  <si>
    <t>ΣΤΟΓΙΑΝΝΗ</t>
  </si>
  <si>
    <t>ΙΩΑΝΝΑ</t>
  </si>
  <si>
    <t>ΑΙ285173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</si>
  <si>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</si>
  <si>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</si>
  <si>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</si>
  <si>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</si>
  <si>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</si>
  <si>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</si>
  <si>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ΣΠΙΝΙΑΔΑΚΗ ΣΤΑΥΡΟΥΛΑΚΗ</t>
  </si>
  <si>
    <t>ΦΩΤΕΙΝΗ</t>
  </si>
  <si>
    <t>ΑΑ464979</t>
  </si>
  <si>
    <t>752,4</t>
  </si>
  <si>
    <t>1610,4</t>
  </si>
  <si>
    <t>1221-1255-1205-1204-1202-1250-1247-1248-1254-1252-1253-1206-1203-1218-1249-1223-1256</t>
  </si>
  <si>
    <t>ΒΑΣΙΛΟΠΟΥΛΟΣ</t>
  </si>
  <si>
    <t>Τ888196</t>
  </si>
  <si>
    <t>1250-1247-1254-1206-1248-1267-1218-1203-1201-1252-1220-1253-1249-1202-1205-1255-1204-1221-1256-1223</t>
  </si>
  <si>
    <t>ΣΤΕΡΓΙΟΥ</t>
  </si>
  <si>
    <t>ΣΩΤΗΡΙΟΣ</t>
  </si>
  <si>
    <t>ΑΕ124696</t>
  </si>
  <si>
    <t>1247-1217-1250-1254-1218-1252-1203-1219-1253-1205-1255-1204-1249-1248-1221-1202-1206-1267-1201</t>
  </si>
  <si>
    <t>ΑΓΓΕΛΗ</t>
  </si>
  <si>
    <t>Τ480275</t>
  </si>
  <si>
    <t>744,7</t>
  </si>
  <si>
    <t>1602,7</t>
  </si>
  <si>
    <t>1254-1203</t>
  </si>
  <si>
    <t>ΑΡΣΕΝΙΔΟΥ</t>
  </si>
  <si>
    <t>ΧΡΗΣΤΟΣ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</si>
  <si>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</si>
  <si>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</si>
  <si>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</si>
  <si>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</si>
  <si>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</si>
  <si>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ΔΗΜΗΤΡΑ</t>
  </si>
  <si>
    <t>ΑΙ153406</t>
  </si>
  <si>
    <t>1253-1267-1219-1248-1256-1249-1206-1254-1250-1203-1218</t>
  </si>
  <si>
    <t>ΚΑΡΑΜΗΤΡΗ</t>
  </si>
  <si>
    <t>Χ220116</t>
  </si>
  <si>
    <t>1201-1202-1203-1204-1205-1206-1217-1218-1219-1221-1222-1223-1247-1248-1249-1250-1251-1253-1254-1255-1256-1267</t>
  </si>
  <si>
    <t>ΑΝΑΣΤΑΣΙΟΥ</t>
  </si>
  <si>
    <t>ΑΘΑΝΑΣΙΑ</t>
  </si>
  <si>
    <t>ΑΕ330722</t>
  </si>
  <si>
    <t>ΣΕΛΗΣΙΟΥ</t>
  </si>
  <si>
    <t>ΕΥΑΓΓΕΛΙΑ</t>
  </si>
  <si>
    <t>Ρ245756</t>
  </si>
  <si>
    <t>1202-1204-1205-1206-1217-1218-1219-1220-1221-1222-1223-1247-1248-1249-1250-1251-1252-1253-1254-1255-1256-1203-1267</t>
  </si>
  <si>
    <t>ΓΚΡΙΤΣΑ</t>
  </si>
  <si>
    <t>ΑΘΑΝΑΣΙΟΣ</t>
  </si>
  <si>
    <t>Χ120135</t>
  </si>
  <si>
    <t>766,7</t>
  </si>
  <si>
    <t>1594,7</t>
  </si>
  <si>
    <t>1250-1217-1247-1204-1205-1255-1221-1202-1248-1219-1267-1223-1201-1206-1254-1251-1249-1253-1256-1222-1218-1220-1203</t>
  </si>
  <si>
    <t>ΒΕΛΑΩΡΑ</t>
  </si>
  <si>
    <t>ΧΡΥΣΟΥΛΑ</t>
  </si>
  <si>
    <t>ΑΗ003351</t>
  </si>
  <si>
    <t>776,6</t>
  </si>
  <si>
    <t>1594,6</t>
  </si>
  <si>
    <t>1254-1257-1267-1248-1219-1250-1201-1252-1203-1253-1247-1217-1206-1222-1220-1218-1249-1223</t>
  </si>
  <si>
    <t>ΚΑΤΣΙΑΝΑ</t>
  </si>
  <si>
    <t>ΑΙ292467</t>
  </si>
  <si>
    <t>1203-1219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</si>
  <si>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</si>
  <si>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</si>
  <si>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</si>
  <si>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</si>
  <si>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</si>
  <si>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</si>
  <si>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</si>
  <si>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</si>
  <si>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</si>
  <si>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</si>
  <si>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</si>
  <si>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ΓΡΗΓΟΡΙΟΥ</t>
  </si>
  <si>
    <t>Χ414723</t>
  </si>
  <si>
    <t>722,7</t>
  </si>
  <si>
    <t>1576,7</t>
  </si>
  <si>
    <t>1203-1252-1254-1247-1249-1253-1248-1223-1256-1220-1222-1218-1250-1205-1267-1221-1204-1255-1202</t>
  </si>
  <si>
    <t>ΛΑΔΟΜΕΝΟΥ</t>
  </si>
  <si>
    <t>ΔΕΣΠΟΙΝΑ</t>
  </si>
  <si>
    <t>ΑΕ463663</t>
  </si>
  <si>
    <t>696,3</t>
  </si>
  <si>
    <t>1574,3</t>
  </si>
  <si>
    <t>1202-1221-1204-1223-1206-1203</t>
  </si>
  <si>
    <t>ΖΑΒΒΑ</t>
  </si>
  <si>
    <t>ΑΗ678622</t>
  </si>
  <si>
    <t>1267-1219-1248-1220-1222-1203-1252-1201-1247-1250</t>
  </si>
  <si>
    <t>ΠΑΠΑΘΑΝΑΣΙΟΥ</t>
  </si>
  <si>
    <t>ΑΙ710435</t>
  </si>
  <si>
    <t>1569,7</t>
  </si>
  <si>
    <t>1219-1248-1253-1206-1249-1203-1252-1267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</si>
  <si>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</si>
  <si>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</si>
  <si>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</si>
  <si>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</si>
  <si>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</si>
  <si>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</si>
  <si>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</si>
  <si>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</si>
  <si>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</si>
  <si>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</si>
  <si>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</si>
  <si>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</si>
  <si>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ΒΑΡΣΑΜΗ</t>
  </si>
  <si>
    <t>ΑΗ283540</t>
  </si>
  <si>
    <t>1201-1252-1203-1204-1205-1206-1221-1247-1248-1249-1250-1253-1254-1255-1256</t>
  </si>
  <si>
    <t xml:space="preserve">DE MARINIS </t>
  </si>
  <si>
    <t>ROLANDO</t>
  </si>
  <si>
    <t>RICARDO</t>
  </si>
  <si>
    <t>701,8</t>
  </si>
  <si>
    <t>1559,8</t>
  </si>
  <si>
    <t>1201-1202-1203-1204-1205-1206-1218-1221-1222-1223-1247-1248-1249-1250-1253-1254-1255-1256-1267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</si>
  <si>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</si>
  <si>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</si>
  <si>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</si>
  <si>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</si>
  <si>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</si>
  <si>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ΜΠΑΚΑΛΜΠΑΣΗΣ</t>
  </si>
  <si>
    <t>ΣΤΕΦΑΝΟΣ</t>
  </si>
  <si>
    <t>Ρ152847</t>
  </si>
  <si>
    <t>906,4</t>
  </si>
  <si>
    <t>1545,4</t>
  </si>
  <si>
    <t>1219-1248-1267-1253-1254-1206-1247-1201-1217-1218-1203-1249-1250-1255-1202-1221-1205-1256-1223-1251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</si>
  <si>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</si>
  <si>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</si>
  <si>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</si>
  <si>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</si>
  <si>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</si>
  <si>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</si>
  <si>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</si>
  <si>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</si>
  <si>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</si>
  <si>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</si>
  <si>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ΜΥΡΙΔΑΚΗ</t>
  </si>
  <si>
    <t>ΜΑΡΙΑ - ΚΥΡΙΑΚΗ</t>
  </si>
  <si>
    <t>ΑΜ473538</t>
  </si>
  <si>
    <t>675,4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</si>
  <si>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</si>
  <si>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</si>
  <si>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</si>
  <si>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</si>
  <si>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</si>
  <si>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ΚΑΡΑΤΑΣΟΣ</t>
  </si>
  <si>
    <t>Χ275575</t>
  </si>
  <si>
    <t>845,9</t>
  </si>
  <si>
    <t>1531,9</t>
  </si>
  <si>
    <t>1218-1219-1201-1202-1205-1206-1217-1247-1248-1249-1250-1252-1253-1254-1255-1267-1203-1204-1220-1221-1222-1223-1251-1256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</si>
  <si>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</si>
  <si>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</si>
  <si>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</si>
  <si>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</si>
  <si>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</si>
  <si>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</si>
  <si>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ΚΑΒΒΑΔΙΑ</t>
  </si>
  <si>
    <t>ΑΓΓΕΛΙΚΗ</t>
  </si>
  <si>
    <t>ΦΙΛΗΜΩΝ</t>
  </si>
  <si>
    <t>ΑΕ744598</t>
  </si>
  <si>
    <t>1519,8</t>
  </si>
  <si>
    <t>1218-1203-1204-1221-1250-1248-1247-1267-1201-1254-1249-1253-1255-1205-1206-1202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</si>
  <si>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</si>
  <si>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</si>
  <si>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</si>
  <si>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</si>
  <si>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</si>
  <si>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</si>
  <si>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</si>
  <si>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</si>
  <si>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</si>
  <si>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</si>
  <si>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</si>
  <si>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ΑΓΓΕΛΟΠΟΥΛΟΥ</t>
  </si>
  <si>
    <t>ΑΒ769840</t>
  </si>
  <si>
    <t>1221-1205-1255-1202-1247-1248-1201-1250-1249-1206-1253-1254-1218-1256-1252-1223-1251-1219-1220-1222-1217-1204-1203</t>
  </si>
  <si>
    <t>ΚΡΑΝΙΩΤΗ</t>
  </si>
  <si>
    <t>ΚΑΛΛΙΟΠΗ</t>
  </si>
  <si>
    <t>ΑΚ408707</t>
  </si>
  <si>
    <t>1203-1201-1267-1248-1247-1254-1223-1222-1206-1253-1249-1256-1255-1204-1221-1202-1218-1250</t>
  </si>
  <si>
    <t>ΚΕΧΑΓΙΑ</t>
  </si>
  <si>
    <t>ΧΡΥΣΗ</t>
  </si>
  <si>
    <t>ΑΖ649846</t>
  </si>
  <si>
    <t>1220-1256-1255-1254-1252-1251-1250-1249-1247-1223-1221-1218-1217-1205-1204-1203-1202</t>
  </si>
  <si>
    <t>ΚΑΡΑΚΟΛΙΑ</t>
  </si>
  <si>
    <t>ΣΠΥΡΟΣ</t>
  </si>
  <si>
    <t>ΑΙ251590</t>
  </si>
  <si>
    <t>1229-1230-1231-1263-1262-1260-1264-1266-1259-1265-1258-1232-1261-1267-1203</t>
  </si>
  <si>
    <t>ΚΑΤΣΙΚΟΥ</t>
  </si>
  <si>
    <t>ΣΤΕΡΓΙΟΣ</t>
  </si>
  <si>
    <t>ΑΗ274605</t>
  </si>
  <si>
    <t>657,8</t>
  </si>
  <si>
    <t>1495,8</t>
  </si>
  <si>
    <t>1203-1201-1219-1218-1217-1204-1221-1202-1205-1249-1247-1248-1253-1254-1267-1255-1206-1250-1252-1256-1223-1222-1220-1251</t>
  </si>
  <si>
    <t>ΜΠΟΥΧΩΡΗ</t>
  </si>
  <si>
    <t>ΑΝΑΣΤΑΣΙΑ</t>
  </si>
  <si>
    <t>Χ429479</t>
  </si>
  <si>
    <t>831,6</t>
  </si>
  <si>
    <t>1489,6</t>
  </si>
  <si>
    <t>1203-1254-1252-1201-1249-1267-1219-1253-1248-1247-1218-1250-1217-1206-1202-1204-1205-1255-1221-1223-1222-1220-1256</t>
  </si>
  <si>
    <t>ΔΟΜΟΥΖΗ</t>
  </si>
  <si>
    <t>ΠΑΓΩΝΑ</t>
  </si>
  <si>
    <t>Ρ215024</t>
  </si>
  <si>
    <t>1253-1267-1256-1248-1206-1222-1249-1201-1203-1254-1250-1218-1202-1247-1223-1221-1204-1205-1255</t>
  </si>
  <si>
    <t>ΕΥΘΥΜΙΟΥ</t>
  </si>
  <si>
    <t>ΕΥΘΥΜΙΟΣ</t>
  </si>
  <si>
    <t>ΑΜ367827</t>
  </si>
  <si>
    <t>694,1</t>
  </si>
  <si>
    <t>1484,1</t>
  </si>
  <si>
    <t>1203-1201-1249-1204-1221-1254-1248-1267-1253-1247-1206-1250-1218-1255-1202-1205-1223-1256-1222</t>
  </si>
  <si>
    <t>ΚΑΠΡΙΝΗ</t>
  </si>
  <si>
    <t>ΑΝΝΑ</t>
  </si>
  <si>
    <t>ΒΡΑΣΙΔΑΣ</t>
  </si>
  <si>
    <t>ΑΖ295462</t>
  </si>
  <si>
    <t>1249-1253-1206-1248-1267-1201-1203-1254-1202-1255-1205-1204-1221-1247-1250-1218-1220-1256-1222-1223-1252-1219-1217</t>
  </si>
  <si>
    <t>ΤΣΑΚΜΑΚΗ</t>
  </si>
  <si>
    <t>ΠΑΡΑΣΚΕΥΗ</t>
  </si>
  <si>
    <t>ΑΕ344598</t>
  </si>
  <si>
    <t>623,7</t>
  </si>
  <si>
    <t>1481,7</t>
  </si>
  <si>
    <t>1248-1252-1253-1218-1249-1202-1204-1255-1206-1221-1254-1247-1250-1205-1267-1203-1220-1201-1222-1256</t>
  </si>
  <si>
    <t>ΠΑΝΤΕΛΙΔΟΥ</t>
  </si>
  <si>
    <t>ΠΑΡΘΕΝΑ</t>
  </si>
  <si>
    <t>Χ458716</t>
  </si>
  <si>
    <t>1218-1248-1267-1203-1249-1253-1250-1247-1254-1206-1201-1256-1222</t>
  </si>
  <si>
    <t>ΣΙΟΥΛΗ</t>
  </si>
  <si>
    <t>ΧΡΗΣΤΟΥ</t>
  </si>
  <si>
    <t>ΑΗ742861</t>
  </si>
  <si>
    <t>785,4</t>
  </si>
  <si>
    <t>1473,4</t>
  </si>
  <si>
    <t>1201-1249-1253-1203-1248-1267-1250-1222-1254-1206-1204-1205-1255-1256-1223-1221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</si>
  <si>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</si>
  <si>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</si>
  <si>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</si>
  <si>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</si>
  <si>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</si>
  <si>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ΝΩΤΑ</t>
  </si>
  <si>
    <t>ΑΓΓΕΛΟΣ</t>
  </si>
  <si>
    <t>ΑΑ238025</t>
  </si>
  <si>
    <t>1219-1248-1249-1267-1256-1255-1204-1205-1203-1202-1221-1220-1222-1223-1252-1253-1254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</si>
  <si>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</si>
  <si>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</si>
  <si>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</si>
  <si>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</si>
  <si>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ΛΙΤΟΠΟΥΛΟΥ</t>
  </si>
  <si>
    <t>ΑΝ482714</t>
  </si>
  <si>
    <t>1254-1203-1201-1247</t>
  </si>
  <si>
    <t>ΖΗΣΟΠΟΥΛΟΥ</t>
  </si>
  <si>
    <t>ΑΝΤΩΝΙΟΣ</t>
  </si>
  <si>
    <t>ΑΗ495218</t>
  </si>
  <si>
    <t>795,3</t>
  </si>
  <si>
    <t>1463,3</t>
  </si>
  <si>
    <t>1247-1254-1201-1252-1250-1217-1203-1219-1248-1223</t>
  </si>
  <si>
    <t>ΧΑΙΔΗ</t>
  </si>
  <si>
    <t>ΜΑΛΑΜΑΤΗ</t>
  </si>
  <si>
    <t>Ρ720537</t>
  </si>
  <si>
    <t>1219-1267-1248-1253-1206-1203-1249-1254-1201-1247-1218-1250-1217-1255-1204-1205-1221-1202-1222-1256-1223-1251</t>
  </si>
  <si>
    <t>ΜΠΛΙΑΜΠΛΙΑ</t>
  </si>
  <si>
    <t>ΙΑΚΩΒΟΣ</t>
  </si>
  <si>
    <t>Ρ895589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</si>
  <si>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</si>
  <si>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</si>
  <si>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</si>
  <si>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</si>
  <si>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</si>
  <si>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</si>
  <si>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</si>
  <si>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ΣΑΠΑΛΙΔΟΥ</t>
  </si>
  <si>
    <t>ΑΙ323035</t>
  </si>
  <si>
    <t>918,5</t>
  </si>
  <si>
    <t>1441,5</t>
  </si>
  <si>
    <t>1248-1267-1206-1249-1253-1256-1201-1254-1247-1250-1221-1255-1203-1218</t>
  </si>
  <si>
    <t>ΜΟΥΣΙΟΥ</t>
  </si>
  <si>
    <t>ΣΤΕΛΛΑ</t>
  </si>
  <si>
    <t>Ρ870988</t>
  </si>
  <si>
    <t>1249-1253-1219-1248-1267-1201-1203</t>
  </si>
  <si>
    <t>ΚΙΟΥΡΤΣΗ</t>
  </si>
  <si>
    <t>ΘΩΜΑΣ</t>
  </si>
  <si>
    <t>Τ354426</t>
  </si>
  <si>
    <t>1436,4</t>
  </si>
  <si>
    <t>1203-1201-1252-1254-1256-1253-1223-1247-1248-1219-1249-1222-1206-1220-1204-1205-1255-1221-1202-1218-1217-1250-1251</t>
  </si>
  <si>
    <t>ΚΑΡΑΜΠΟΥΛΑ</t>
  </si>
  <si>
    <t>Τ392763</t>
  </si>
  <si>
    <t>1203-1267-1204-1205-1206-1220-1222-1247-1248-1249-1250-1251-1252-1253-1254-1255-1256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</si>
  <si>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</si>
  <si>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</si>
  <si>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</si>
  <si>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</si>
  <si>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</si>
  <si>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</si>
  <si>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ΓΕΡΜΑΝΟΥ</t>
  </si>
  <si>
    <t>ΚΑΡΙΝΑ</t>
  </si>
  <si>
    <t>ΒΑΛΕΡΙΟΣ</t>
  </si>
  <si>
    <t>Χ960939</t>
  </si>
  <si>
    <t>733,7</t>
  </si>
  <si>
    <t>1418,7</t>
  </si>
  <si>
    <t>1201-1202-1203-1205-1206-1217-1218-1219-1221-1247-1248-1249-1250-1253-1254-1255-1267</t>
  </si>
  <si>
    <t>ΚΑΡΛΗ</t>
  </si>
  <si>
    <t>ΑΦΡΟΔΙΤΗ</t>
  </si>
  <si>
    <t>ΑΒ077222</t>
  </si>
  <si>
    <t>784,3</t>
  </si>
  <si>
    <t>1412,3</t>
  </si>
  <si>
    <t>1247-1254-1267-1219-1248-1203-1252-1201-1217-1250-1218-1205-1255-1221-1202-1206-1253-1249</t>
  </si>
  <si>
    <t>ΤΟΥΡΤΟΥΝΗ</t>
  </si>
  <si>
    <t>Φ474451</t>
  </si>
  <si>
    <t>1408,9</t>
  </si>
  <si>
    <t>1203-1201</t>
  </si>
  <si>
    <t>ΓΕΩΡΓΟΥΛΑ</t>
  </si>
  <si>
    <t>ΑΝΝΕΤΑ</t>
  </si>
  <si>
    <t>ΛΑΖΑΡΟΣ</t>
  </si>
  <si>
    <t>ΑΙ158205</t>
  </si>
  <si>
    <t>1267-1248-1206-1203-1218-1253-1247-1205-1202-1255-1204-1221</t>
  </si>
  <si>
    <t>ΒΑΛΑΒΑΝΗ</t>
  </si>
  <si>
    <t>ΑΚ968497</t>
  </si>
  <si>
    <t>1252-1203-1201-1219-1267-1254-1253-1249-1220-1256-1248-1222-1223-1206-1204-1205-1255-1202-1221-1247-1218-1217-1250-1251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</si>
  <si>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</si>
  <si>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</si>
  <si>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</si>
  <si>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</si>
  <si>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</si>
  <si>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</si>
  <si>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ΠΑΠΑΓΕΩΡΓΙΟΥ</t>
  </si>
  <si>
    <t>ΓΙΟΛΑΝΤΑ</t>
  </si>
  <si>
    <t>ΑΙ331262</t>
  </si>
  <si>
    <t>786,5</t>
  </si>
  <si>
    <t>1404,5</t>
  </si>
  <si>
    <t>1249-1219-1248-1267-1201-1253-1206-1222-1203-1217-1250-1254-1218-1247-1204-1205-1255-1202-1221-1223-1251</t>
  </si>
  <si>
    <t>ΑΚ252155</t>
  </si>
  <si>
    <t>716,1</t>
  </si>
  <si>
    <t>1404,1</t>
  </si>
  <si>
    <t>1271-1203-1267</t>
  </si>
  <si>
    <t>ΧΑΤΖΑΡΑ</t>
  </si>
  <si>
    <t>Σ920071</t>
  </si>
  <si>
    <t>1399,5</t>
  </si>
  <si>
    <t>1203-1201-1254-1223-1248-1249-1253-1206-1256-1218-1250-1247-1255-1205-1204-1202-1221</t>
  </si>
  <si>
    <t>ΓΕΩΡΓΟΠΟΥΛΟΣ</t>
  </si>
  <si>
    <t>ΛΕΩΝΙΔΑΣ</t>
  </si>
  <si>
    <t>ΑΖ204206</t>
  </si>
  <si>
    <t>738,1</t>
  </si>
  <si>
    <t>1396,1</t>
  </si>
  <si>
    <t>1217-1250-1218-1247-1254-1221-1202-1204-1205-1255-1201-1252-1203-1223-1251-1249-1253-1219-1248-1256-1206-1222-1220</t>
  </si>
  <si>
    <t>ΣΙΔΕΡΗ</t>
  </si>
  <si>
    <t>ΑΗ810930</t>
  </si>
  <si>
    <t>1256-1253-1203-1206-1222-1220-1249-1219-1248</t>
  </si>
  <si>
    <t>ΚΟΚΚΑ</t>
  </si>
  <si>
    <t>ΣΤΥΛΙΑΝΟΣ</t>
  </si>
  <si>
    <t>Χ914341</t>
  </si>
  <si>
    <t>772,2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</si>
  <si>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</si>
  <si>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</si>
  <si>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</si>
  <si>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</si>
  <si>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</si>
  <si>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</si>
  <si>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771,1</t>
  </si>
  <si>
    <t>1389,1</t>
  </si>
  <si>
    <t>1267-1206-1203-1249-1256-1253-1247-1201-1204-1255-1205-1221</t>
  </si>
  <si>
    <t>ΧΑΤΖΗΠΑΝΑΓΙΩΤΟΥ</t>
  </si>
  <si>
    <t>ΕΛΕΥΘΕΡΙΟΣ</t>
  </si>
  <si>
    <t>ΑΒ684898</t>
  </si>
  <si>
    <t>876,7</t>
  </si>
  <si>
    <t>1377,7</t>
  </si>
  <si>
    <t>1219-1248-1267-1253-1256-1203-1249-1206-1201-1254-1247-1217-1250-1218-1202-1205-1221-1255-1251-1223</t>
  </si>
  <si>
    <t>ΚΑΡΑΜΗΤΣΙΟΥ</t>
  </si>
  <si>
    <t>ΑΒ835534</t>
  </si>
  <si>
    <t>1203-1252-1201</t>
  </si>
  <si>
    <t>ΛΑΜΠΑΔΑΡΗ</t>
  </si>
  <si>
    <t>ΑΗ779323</t>
  </si>
  <si>
    <t>1201-1203-1223-1252</t>
  </si>
  <si>
    <t>ΤΑΣΙΟΥΔΗ</t>
  </si>
  <si>
    <t>ΑΕ893272</t>
  </si>
  <si>
    <t>1206-1267-1219-1248-1247-1249-1250-1253-1254-1255-1202-1201-1205-1217-1221-1204-1203-1218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</si>
  <si>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</si>
  <si>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</si>
  <si>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</si>
  <si>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</si>
  <si>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</si>
  <si>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ΖΥΡΠΙΑΔΟΥ</t>
  </si>
  <si>
    <t>ΝΙΚΗ</t>
  </si>
  <si>
    <t>ΕΥΣΤΡΑΤΙΟΣ</t>
  </si>
  <si>
    <t>ΑΕ792067</t>
  </si>
  <si>
    <t>743,6</t>
  </si>
  <si>
    <t>1361,6</t>
  </si>
  <si>
    <t>1203-1201-1267-1248-1249-1253-1254-1257-1206-1247-1218-1250-1255-1221-1256-1222-1223</t>
  </si>
  <si>
    <t>ΜΗΤΡΟΥ</t>
  </si>
  <si>
    <t>ΑΝ412614</t>
  </si>
  <si>
    <t>1356,3</t>
  </si>
  <si>
    <t>1223-1251-1256-1204-1218-1203-1221-1217-1205-1222-1249-1250-1252-1253-1254-1255-1267</t>
  </si>
  <si>
    <t>ΜΠΕΛΛΟΣ</t>
  </si>
  <si>
    <t>Σ443456</t>
  </si>
  <si>
    <t>1221-1204-1205-1255-1202-1249-1250-1253-1256-1252-1254-1201-1203-1206-1218-1247-1248-1267-1223-1222</t>
  </si>
  <si>
    <t>ΤΡΙΜΑ</t>
  </si>
  <si>
    <t>Σ975899</t>
  </si>
  <si>
    <t>1352,8</t>
  </si>
  <si>
    <t>1201-1252-1203-1219-1248-1249-1206-1218-1250-1202-1204-1205-1267-1217-1220-1221-1222-1223-1247-1251-1253-1254-1255-1256</t>
  </si>
  <si>
    <t>ΞΟΥΛΕΗ</t>
  </si>
  <si>
    <t>ΑΓΓΕΛΙΚΗ ΒΑΛΕΡΙΑ</t>
  </si>
  <si>
    <t>Σ524805</t>
  </si>
  <si>
    <t>1347,3</t>
  </si>
  <si>
    <t>1223-1218-1203-1201-1254-1250-1247-1204-1205</t>
  </si>
  <si>
    <t>ΒΑΡΝΑ</t>
  </si>
  <si>
    <t>ΑΗ243231</t>
  </si>
  <si>
    <t>728,2</t>
  </si>
  <si>
    <t>1346,2</t>
  </si>
  <si>
    <t>1267-1248-1204-1205-1202-1221-1255-1249-1253-1247-1218-1203-1250-1254-1206-1201-1223-1256</t>
  </si>
  <si>
    <t>ΒΑΤΙΔΟΥ</t>
  </si>
  <si>
    <t>ΟΥΡΑΝΙΑ</t>
  </si>
  <si>
    <t>ΑΝΔΡΕΑΣ</t>
  </si>
  <si>
    <t>ΑΚ267760</t>
  </si>
  <si>
    <t>1248-1267-1253-1206-1204-1205-1255-1247-1202-1221-1223-1256-1203-1249-1254-1222-1201-1250-1218</t>
  </si>
  <si>
    <t>ΡΕΧΑΣ</t>
  </si>
  <si>
    <t>ΑΗ316817</t>
  </si>
  <si>
    <t>1201-1202-1205-1206-1218-1221-1223-1247-1248-1249-1250-1253-1254-1255-1203-1267</t>
  </si>
  <si>
    <t>ΦΡΑΓΚΟΓΙΑΝΝΗ</t>
  </si>
  <si>
    <t>Χ276233</t>
  </si>
  <si>
    <t>755,7</t>
  </si>
  <si>
    <t>1343,7</t>
  </si>
  <si>
    <t>1221-1217-1218-1204-1205-1206-1202-1201-1219-1203-1223-1249-1250-1251-1253-1254-1255-1256-1247-1267</t>
  </si>
  <si>
    <t>ΚΑΜΤΣΙΚΗ</t>
  </si>
  <si>
    <t>ΕΛΕΥΘΕΡΙΑ</t>
  </si>
  <si>
    <t>Χ239479</t>
  </si>
  <si>
    <t>1206-1248-1253-1203-1201-1218-1249-1254-1247-1250-1204-1205-1202-1255-1221-1267</t>
  </si>
  <si>
    <t>ΜΑΚΡΗ</t>
  </si>
  <si>
    <t>ΑΓΛΑΙΑ</t>
  </si>
  <si>
    <t>ΑΗ265931</t>
  </si>
  <si>
    <t>778,8</t>
  </si>
  <si>
    <t>1340,8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</si>
  <si>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</si>
  <si>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</si>
  <si>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</si>
  <si>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</si>
  <si>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</si>
  <si>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ΜΟΣΧΟΠΟΥΛΟΥ</t>
  </si>
  <si>
    <t>ΑΗ830307</t>
  </si>
  <si>
    <t>1253-1221-1204-1203-1218-1206-1217-1247-1205-1255-1202-1250-1254-1219-1248-1249</t>
  </si>
  <si>
    <t>ΤΣΟΥΠΟΥ</t>
  </si>
  <si>
    <t>ΜΑΤΘΑΙΟΣ</t>
  </si>
  <si>
    <t>Π500416</t>
  </si>
  <si>
    <t>1219-1267-1248-1220-1253-1206-1256-1222-1252-1201-1203-1249-1223-1254-1250-1217-1247-1218-1251-1204-1205-1255-1202-1221</t>
  </si>
  <si>
    <t>ΡΑΠΑΝΟΥ</t>
  </si>
  <si>
    <t>ΠΑΝΑΓΙΩΤΑ</t>
  </si>
  <si>
    <t>ΑΕ232089</t>
  </si>
  <si>
    <t>680,9</t>
  </si>
  <si>
    <t>1328,9</t>
  </si>
  <si>
    <t>1218-1250-1247-1201-1203-1254-1253-1267-1248-1249-1256-1206-1222-1223-1205-1204-1202-1221-1255</t>
  </si>
  <si>
    <t>ΜΕΓΑ</t>
  </si>
  <si>
    <t>ΑΖ339638</t>
  </si>
  <si>
    <t>1248-1267-1206-1203-1253-1249-1201-1204-1221-1218-1223-1254-1247-1250-1205-1255-1202-1256</t>
  </si>
  <si>
    <t>ΕΜΜΑΝΟΥΗΛΙΔΟΥ</t>
  </si>
  <si>
    <t>ΑΒ420427</t>
  </si>
  <si>
    <t>1203-1267-1202-1204-1205</t>
  </si>
  <si>
    <t>ΑΠΟΣΤΟΛΟΠΟΥΛΟΥ</t>
  </si>
  <si>
    <t>ΑΒ783807</t>
  </si>
  <si>
    <t>1201-1202-1203-1204-1205-1206-1218-1221-1247-1248-1249-1250-1253-1254-1255</t>
  </si>
  <si>
    <t>ΤΣΙΑΝΑΣ</t>
  </si>
  <si>
    <t>ΑΕ325464</t>
  </si>
  <si>
    <t>ΓΚΙΡΤΣΟΥ</t>
  </si>
  <si>
    <t>ΑΕ689118</t>
  </si>
  <si>
    <t>1267-1248-1203-1222-1206-1201-1202-1205-1218-1221-1247-1249-1250-1253-1254-1255</t>
  </si>
  <si>
    <t>ΓΕΩΡΓΙΟΥ</t>
  </si>
  <si>
    <t>ΑΗ475484</t>
  </si>
  <si>
    <t>1202-1203-1204-1205-1206-1217-1218-1219-1221-1247-1248-1249-1250-1253-1254-1255-1201-1267</t>
  </si>
  <si>
    <t>ΧΑΤΖΗ</t>
  </si>
  <si>
    <t>ΟΛΓΑ</t>
  </si>
  <si>
    <t>Χ487526</t>
  </si>
  <si>
    <t>1316,7</t>
  </si>
  <si>
    <t>1248-1219-1249-1256-1222-1253-1220-1206-1203-1217-1247-1254-1252-1250-1223-1204-1205-1255-1221-1202-1251-1218</t>
  </si>
  <si>
    <t>ΠΕΤΡΟΠΟΥΛΟΥ</t>
  </si>
  <si>
    <t>ΝΙΚΟΛΙΤΣΑ</t>
  </si>
  <si>
    <t>ΑΗ203514</t>
  </si>
  <si>
    <t>1314,1</t>
  </si>
  <si>
    <t>1219-1248-1202-1205-1206-1247-1255-1204-1217-1221-1250-1218-1254-1267-1203-1220-1222-1223-1249-1251</t>
  </si>
  <si>
    <t>ΠΑΠΑΔΗΜΑ</t>
  </si>
  <si>
    <t>ΑΙ884145</t>
  </si>
  <si>
    <t>1203-1206-1253-1248-1267-1247-1201-1255-1221-1202-1205-1250-1218-1249-1254</t>
  </si>
  <si>
    <t>ΑΣΛΑΝΙΔΗΣ</t>
  </si>
  <si>
    <t>Χ916406</t>
  </si>
  <si>
    <t>1221-1205-1204-1255-1202-1250-1247-1254-1203-1218-1248-1267-1206-1253-1201-1249</t>
  </si>
  <si>
    <t>ΕΥΑΓΓΕΛΙΟΥ</t>
  </si>
  <si>
    <t>Π247926</t>
  </si>
  <si>
    <t>1201-1254-1203-1247-1252-1253-1223</t>
  </si>
  <si>
    <t>ΤΣΕΡΚΕΖΗ</t>
  </si>
  <si>
    <t>Ρ724058</t>
  </si>
  <si>
    <t>1248-1253-1206-1249-1203-1201-1252-1202-1204-1205-1218-1221-1247-1250-1254-1255-1222-1220-1223-1251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</si>
  <si>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</si>
  <si>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</si>
  <si>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</si>
  <si>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</si>
  <si>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</si>
  <si>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</si>
  <si>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ΡΙΓΑΛΙΔΗ</t>
  </si>
  <si>
    <t>ΑΜ366517</t>
  </si>
  <si>
    <t>793,1</t>
  </si>
  <si>
    <t>1306,1</t>
  </si>
  <si>
    <t>1203-1201-1267-1254-1249-1248-1253-1256-1222-1247-1223-1250-1218-1206-1204-1205-1255-1202-1221</t>
  </si>
  <si>
    <t>ΚΟΥΚΟΥΡΑΚΗ</t>
  </si>
  <si>
    <t>ΧΡΥΣΟΒΑΛΑΝΤΗ-ΑΓΓΕΛΙΚΗ</t>
  </si>
  <si>
    <t>Τ490819</t>
  </si>
  <si>
    <t>707,3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</si>
  <si>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</si>
  <si>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</si>
  <si>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</si>
  <si>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</si>
  <si>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</si>
  <si>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ΑΕ337176</t>
  </si>
  <si>
    <t>1206-1249-1267-1253-1219-1256-1248-1222-1220-1252-1247-1203-1217-1218-1202-1221-1204-1205-1223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</si>
  <si>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</si>
  <si>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</si>
  <si>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</si>
  <si>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</si>
  <si>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</si>
  <si>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ΑΝΔΡΕΔΑΚΗ</t>
  </si>
  <si>
    <t>ΑΜ474705</t>
  </si>
  <si>
    <t>1298,9</t>
  </si>
  <si>
    <t>1221-1255-1205-1204-1202-1248-1267-1206-1250-1247-1253-1203-1218-1249-1254-1252</t>
  </si>
  <si>
    <t>ΓΑΛΑΝΑΚΗ</t>
  </si>
  <si>
    <t>Ρ904649</t>
  </si>
  <si>
    <t>1202-1221-1204-1205-1255-1217-1250-1254-1247-1253-1219-1248-1249-1218-1203-1201-1206</t>
  </si>
  <si>
    <t>ΠΛΙΑΤΣΙΚΑ</t>
  </si>
  <si>
    <t>ΑΕ373665</t>
  </si>
  <si>
    <t>1297,8</t>
  </si>
  <si>
    <t>1222-1206-1248-1255-1202-1249-1253-1254-1250-1201-1247-1204-1203-1218-1221</t>
  </si>
  <si>
    <t>ΒΕΡΕΝΤΖΙΩΤΗ</t>
  </si>
  <si>
    <t>ΑΧΙΛΛΕΥΣ</t>
  </si>
  <si>
    <t>ΑΗ290549</t>
  </si>
  <si>
    <t>1249-1253-1256-1267-1248-1203-1201-1206-1222-1254-1218-1223-1247-1204-1205-1255-1202-1221-1250</t>
  </si>
  <si>
    <t>ΠΥΛΑΡΙΝΟΥ</t>
  </si>
  <si>
    <t>Ι279190</t>
  </si>
  <si>
    <t>678,7</t>
  </si>
  <si>
    <t>1296,7</t>
  </si>
  <si>
    <t>1206-1203-1248-1267</t>
  </si>
  <si>
    <t>ΚΑΤΣΑΡΟΣ</t>
  </si>
  <si>
    <t>ΑΙ282878</t>
  </si>
  <si>
    <t>1203-1252-1201-1249-1223-1253-1219-1248-1267-1206-1254-1247-1218-1217-1250-1202-1204-1205-1221-1220-1222-1251</t>
  </si>
  <si>
    <t>ΧΑΤΖΗΔΑΚΗ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</si>
  <si>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</si>
  <si>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</si>
  <si>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</si>
  <si>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</si>
  <si>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</si>
  <si>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ΓΚΑΝΑΤΣΑ</t>
  </si>
  <si>
    <t>ΠΑΣΧΑΛΙΑ</t>
  </si>
  <si>
    <t>ΑΝΑΣΤΑΣΙΟΣ</t>
  </si>
  <si>
    <t>Ρ393688</t>
  </si>
  <si>
    <t>ΚΑΛΥΒΑ</t>
  </si>
  <si>
    <t>ΣΤΑΥΡΟΥΛΑ</t>
  </si>
  <si>
    <t>ΤΡΙΑΝΤΑΦΥΛΛΟΣ</t>
  </si>
  <si>
    <t>ΑΙ750363</t>
  </si>
  <si>
    <t>1281,3</t>
  </si>
  <si>
    <t>1202-1204-1206-1218-1221-1247-1248-1249-1250-1253-1254-1255-1203-1267</t>
  </si>
  <si>
    <t>ΖΗΡΔΕΛΗ</t>
  </si>
  <si>
    <t>ΑΡΤΕΜΗΣΙΑ</t>
  </si>
  <si>
    <t>ΑΚ405573</t>
  </si>
  <si>
    <t>ΚΙΡΚΙΝΕΖΟΣ</t>
  </si>
  <si>
    <t>Φ338394</t>
  </si>
  <si>
    <t>705,1</t>
  </si>
  <si>
    <t>1273,1</t>
  </si>
  <si>
    <t>1254-1247-1223-1203-1201-1218-1217-1250-1219-1248-1267</t>
  </si>
  <si>
    <t>ΞΑΝΘΟΥ</t>
  </si>
  <si>
    <t>ΔΙΟΝΥΣΙΟΣ</t>
  </si>
  <si>
    <t>Φ314535</t>
  </si>
  <si>
    <t>801,9</t>
  </si>
  <si>
    <t>1272,9</t>
  </si>
  <si>
    <t>1248-1267-1256-1253-1203-1206-1249-1204-1205-1255-1221-1202-1201-1254-1247-1250-1218-1223-1222</t>
  </si>
  <si>
    <t>ΣΤΑΜΠΟΥΛΙΔΟΥ</t>
  </si>
  <si>
    <t>Σ385236</t>
  </si>
  <si>
    <t>1253-1267-1206-1201-1249-1254-1247-1250-1221-1255-1202-1205-1248-1203-1218</t>
  </si>
  <si>
    <t>ΔΟΝΤΑΚΗ</t>
  </si>
  <si>
    <t>ΑΑ050641</t>
  </si>
  <si>
    <t>1269,7</t>
  </si>
  <si>
    <t>1247-1250-1218-1219-1267-1203-1206-1248-1204-1205-1255-1202-1221-1201-1220-1223-1252-1249-1253-1254-1256</t>
  </si>
  <si>
    <t>ΜΙΧΑΛΑΤΟΥ</t>
  </si>
  <si>
    <t>ΑΣΠΑΣΙΑ</t>
  </si>
  <si>
    <t>ΓΕΡΑΣΙΜΟΣ</t>
  </si>
  <si>
    <t>Φ881023</t>
  </si>
  <si>
    <t>1261,6</t>
  </si>
  <si>
    <t>1218-1217-1250-1247-1203-1254-1201-1256-1253-1249-1222-1219-1248-1267-1206-1223-1251-1202-1204-1205-1255-1221</t>
  </si>
  <si>
    <t>ΑΧΡΑΖΟΓΛΟΥ</t>
  </si>
  <si>
    <t>ΑΡΓΥΡΩ</t>
  </si>
  <si>
    <t>ΑΡΙΣΤΕΙΔΗΣ</t>
  </si>
  <si>
    <t>ΑΕ891097</t>
  </si>
  <si>
    <t>1251,7</t>
  </si>
  <si>
    <t>1203-1204-1205-1206-1218-1222-1223-1247-1248-1249-1250-1253-1254-1255-1256-1267</t>
  </si>
  <si>
    <t>ΣΟΥΛΟΥΤΑΣ</t>
  </si>
  <si>
    <t>ΛΟΥΚΑΣ</t>
  </si>
  <si>
    <t>ΑΖ536150</t>
  </si>
  <si>
    <t>740,3</t>
  </si>
  <si>
    <t>1248,3</t>
  </si>
  <si>
    <t>1205-1219-1248-1255-1267-1202-1206-1217-1247-1250-1253-1249-1254-1201-1222-1256-1251-1252-1204-1203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</si>
  <si>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</si>
  <si>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</si>
  <si>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</si>
  <si>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</si>
  <si>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ΚΑΡΑΓΙΑΝΝΗ</t>
  </si>
  <si>
    <t>ΘΕΟΧΑΡΗΣ</t>
  </si>
  <si>
    <t>Χ261779</t>
  </si>
  <si>
    <t>925,1</t>
  </si>
  <si>
    <t>1246,1</t>
  </si>
  <si>
    <t>1206-1202-1205-1218-1221-1203-1223-1204-1222-1220-1217-1219</t>
  </si>
  <si>
    <t>ΑΝΤΩΝΙΟΥ</t>
  </si>
  <si>
    <t>ΜΑΡΚΟΣ</t>
  </si>
  <si>
    <t>Χ377044</t>
  </si>
  <si>
    <t>685,3</t>
  </si>
  <si>
    <t>1238,3</t>
  </si>
  <si>
    <t>1203-1201-1267-1248-1219-1253-1254-1247-1249-1256-1220-1206-1217-1250-1222-1202-1218-1204-1205-1255-1221-1251-1223</t>
  </si>
  <si>
    <t>ΠΡΟΜΠΟΝΑ</t>
  </si>
  <si>
    <t>Χ902464</t>
  </si>
  <si>
    <t>645,7</t>
  </si>
  <si>
    <t>1235,7</t>
  </si>
  <si>
    <t>1202-1203-1204-1205-1206-1220-1221-1223-1247-1248-1249-1250-1253-1254-1255-1256</t>
  </si>
  <si>
    <t>ΚΑΖΑΝΤΖΗ</t>
  </si>
  <si>
    <t>ΕΛΕΝΑ</t>
  </si>
  <si>
    <t>ΑΒ883516</t>
  </si>
  <si>
    <t>1218-1250-1247-1267-1204-1205-1255-1202-1221-1253-1203-1201-1206-1249-1254-1248</t>
  </si>
  <si>
    <t>ΑΡΟΥΝΤΙΔΗΣ</t>
  </si>
  <si>
    <t>ΑΖ642136</t>
  </si>
  <si>
    <t>742,5</t>
  </si>
  <si>
    <t>1229,5</t>
  </si>
  <si>
    <t>1221-1223-1256-1202-1205-1255-1253-1250-1201-1218-1249-1254-1203-1206-1248-1267</t>
  </si>
  <si>
    <t>ΣΑΙΤΣΑ</t>
  </si>
  <si>
    <t>ΑΛΙΚΗ</t>
  </si>
  <si>
    <t>ΓΚΕΡΧΑΡΝΤ</t>
  </si>
  <si>
    <t>ΑΗ440328</t>
  </si>
  <si>
    <t>ΤΖΩΡΤΖΟΥ</t>
  </si>
  <si>
    <t>ΑΑ408928</t>
  </si>
  <si>
    <t>764,5</t>
  </si>
  <si>
    <t>1221,5</t>
  </si>
  <si>
    <t>1249-1253-1248-1256-1267-1206-1254-1201-1202-1203-1204-1205-1218-1221-1222-1223-1247-1250-1255</t>
  </si>
  <si>
    <t>ΓΚΟΓΚΟΥ</t>
  </si>
  <si>
    <t>ΑΖ514777</t>
  </si>
  <si>
    <t>1250-1247-1254-1248-1267-1203-1252-1201-1253-1249-1206-1255-1204-1205-1221-1202-1218</t>
  </si>
  <si>
    <t>ΠΑΤΣΙΚΑΘΕΟΔΩΡΟΥ</t>
  </si>
  <si>
    <t>ΑΜ370789</t>
  </si>
  <si>
    <t>652,3</t>
  </si>
  <si>
    <t>1207,3</t>
  </si>
  <si>
    <t>1203-1201-1256-1249-1248-1247-1253-1254-1223-1222-1206-1218-1221-1267-1250-1204-1205-1255-1202</t>
  </si>
  <si>
    <t>ΔΑΜΠΑΣ</t>
  </si>
  <si>
    <t>ΑΕ764943</t>
  </si>
  <si>
    <t>688,6</t>
  </si>
  <si>
    <t>1201,6</t>
  </si>
  <si>
    <t>1222-1206-1203-1218-1221-1204-1205-1202</t>
  </si>
  <si>
    <t>ΓΑΒΡΑΝΙΔΗΣ</t>
  </si>
  <si>
    <t>ΑΧΙΛΛΕΑΣ</t>
  </si>
  <si>
    <t>ΑΕ955912</t>
  </si>
  <si>
    <t>775,5</t>
  </si>
  <si>
    <t>1177,5</t>
  </si>
  <si>
    <t>1201-1252-1220-1219-1203-1256-1250-1253</t>
  </si>
  <si>
    <t>ΔΙΑΜΑΝΤΗ</t>
  </si>
  <si>
    <t>ΑΒ413713</t>
  </si>
  <si>
    <t>899,8</t>
  </si>
  <si>
    <t>1174,8</t>
  </si>
  <si>
    <t>1218-1203-1221-1201-1202-1248-1247-1250-1254-1253-1249-1206-1255-1223-1256-1267</t>
  </si>
  <si>
    <t>ΒΑΙΤΣΗΣ</t>
  </si>
  <si>
    <t>ΑΒ853387</t>
  </si>
  <si>
    <t>904,2</t>
  </si>
  <si>
    <t>1172,2</t>
  </si>
  <si>
    <t>1201-1202-1204-1205-1206-1218-1221-1247-1248-1249-1250-1253-1254-1255-1203-1267</t>
  </si>
  <si>
    <t>ΓΙΑΝΝΗ</t>
  </si>
  <si>
    <t>ΑΖ787214</t>
  </si>
  <si>
    <t>751,3</t>
  </si>
  <si>
    <t>1171,3</t>
  </si>
  <si>
    <t>1201-1202-1203-1204-1205-1206-1218-1221-1222-1223-1247-1248-1249-1250-1251-1252-1253-1254-1255-1256-1267</t>
  </si>
  <si>
    <t>ΡΕΒΕΝΑ</t>
  </si>
  <si>
    <t>ΑΕ321154</t>
  </si>
  <si>
    <t>1160,8</t>
  </si>
  <si>
    <t>1204-1218-1220-1223-1203-1252-1221-1201-1202-1205-1206-1249-1250-1256-1255-1254-1253</t>
  </si>
  <si>
    <t>ΜΠΑΛΛΑΣΗΣ</t>
  </si>
  <si>
    <t>ΑΚ122233</t>
  </si>
  <si>
    <t>695,2</t>
  </si>
  <si>
    <t>1159,2</t>
  </si>
  <si>
    <t>1252-1204-1221-1218-1202-1205-1220-1255-1250-1249-1253-1254-1247-1248-1201-1203-1206-1267-1222-1223</t>
  </si>
  <si>
    <t>ΚΑΤΣΑΔΟΥΡΑΣ</t>
  </si>
  <si>
    <t>Χ983489</t>
  </si>
  <si>
    <t>1254-1252-1218-1247-1203-1217-1250-1255-1205-1204-1221-1206-1202</t>
  </si>
  <si>
    <t>ΠΑΡΠΟΥΤΖΙΔΟΥ</t>
  </si>
  <si>
    <t>Χ751028</t>
  </si>
  <si>
    <t>735,9</t>
  </si>
  <si>
    <t>1150,9</t>
  </si>
  <si>
    <t>1219-1248-1267-1253-1249-1206-1201-1203-1252-1204-1205-1202-1217-1218-1221-1247-1250-1255-1254</t>
  </si>
  <si>
    <t>ΒΑΧΑΝΕΛΙΔΟΥ</t>
  </si>
  <si>
    <t>ΑΜ298636</t>
  </si>
  <si>
    <t>1123,1</t>
  </si>
  <si>
    <t>1203-1218-1252-1221-1217-1223-1206-1219-1248-1253-1254-1201-1251-1247-1267-1249-1202-1205-1255-1250-1256</t>
  </si>
  <si>
    <t>ΚΩΝΣΤΑΝΤΙΝΟΥ</t>
  </si>
  <si>
    <t>ΜΩΥΣΗΣ</t>
  </si>
  <si>
    <t>ΑΙ227245</t>
  </si>
  <si>
    <t>666,6</t>
  </si>
  <si>
    <t>1088,6</t>
  </si>
  <si>
    <t>1218-1250-1254-1201-1203-1253-1249-1248-1206</t>
  </si>
  <si>
    <t>ΤΖΗΚΑΛΙΟΥ</t>
  </si>
  <si>
    <t>ΣΟΥΛΤΑΝΑ</t>
  </si>
  <si>
    <t>ΑΙ333904</t>
  </si>
  <si>
    <t>1249-1203-1252-1253-1201-1206-1204-1267-1248-1205-1255-1247-1254-1221-1202-1218-1250</t>
  </si>
  <si>
    <t>ΑΓΓΕΛΗΣ</t>
  </si>
  <si>
    <t>Χ982853</t>
  </si>
  <si>
    <t>765,6</t>
  </si>
  <si>
    <t>1075,6</t>
  </si>
  <si>
    <t>1254-1255-1256-1253-1267-1203-1202-1204-1205-1206-1218-1221-1223-1247-1248-1249-1250</t>
  </si>
  <si>
    <t>ΦΩΤΟΠΟΥΛΟΣ</t>
  </si>
  <si>
    <t>ΑΗ734277</t>
  </si>
  <si>
    <t>651,2</t>
  </si>
  <si>
    <t>1073,2</t>
  </si>
  <si>
    <t>1250-1202-1203-1221-1255-1204-1205-1254-1218-1267-1201-1223-1206-1249-1253-1256</t>
  </si>
  <si>
    <t>ΜΑΡΑΣΛΗ</t>
  </si>
  <si>
    <t>ΑΒ931900</t>
  </si>
  <si>
    <t>1068,6</t>
  </si>
  <si>
    <t>ΚΑΡΑΛΗ</t>
  </si>
  <si>
    <t>ΓΙΑΝΝΟΥΛΑ</t>
  </si>
  <si>
    <t>ΑΒ545349</t>
  </si>
  <si>
    <t>1059,9</t>
  </si>
  <si>
    <t>1206-1204-1205-1255-1202-1203-1249-1250-1253-1254-1256-1221-1218-1223-1219-1201</t>
  </si>
  <si>
    <t>ΚΟΥΝΤΑΣ</t>
  </si>
  <si>
    <t>Χ868719</t>
  </si>
  <si>
    <t>1058,3</t>
  </si>
  <si>
    <t>1206-1267-1255-1204-1203-1202-1221-1248-1247-1249-1250</t>
  </si>
  <si>
    <t>ΑΝΑΛΥΤΗΣ</t>
  </si>
  <si>
    <t>ΑΜ592986</t>
  </si>
  <si>
    <t>1049,8</t>
  </si>
  <si>
    <t>1267-1219-1248-1222-1256-1206-1201-1203-1217-1218-1247-1249-1250-1254</t>
  </si>
  <si>
    <t>ΕΥΔΟΚΗΣ</t>
  </si>
  <si>
    <t>Φ263829</t>
  </si>
  <si>
    <t>1206-1222-1203-1201-1204-1205-1221-1202-1223-1218</t>
  </si>
  <si>
    <t>ΣΚΟΥΡΑΣ</t>
  </si>
  <si>
    <t>ΑΑ025844</t>
  </si>
  <si>
    <t>710,6</t>
  </si>
  <si>
    <t>1032,6</t>
  </si>
  <si>
    <t>1202-1203-1204-1205-1206-1217-1218-1219-1220-1221-1222-1223-1247-1248-1249-1250-1251-1252-1253-1254-1255-1256-1267</t>
  </si>
  <si>
    <t>ΑΡΜΕΝΙΑΚΟΥ</t>
  </si>
  <si>
    <t>ΒΕΡΟΝΙΚΑ</t>
  </si>
  <si>
    <t>ΑΗ743896</t>
  </si>
  <si>
    <t>687,5</t>
  </si>
  <si>
    <t>1025,5</t>
  </si>
  <si>
    <t>1201-1202-1203-1204-1205-1206-1217-1218-1219-1220-1221-1222-1223-1247-1248-1249-1250-1251-1252-1253-1254-1255-1256</t>
  </si>
  <si>
    <t>ΦΕΥΓΑ</t>
  </si>
  <si>
    <t>ΑΕ802478</t>
  </si>
  <si>
    <t>1017,3</t>
  </si>
  <si>
    <t>1223-1203-1201-1267-1248-1247-1254-1250-1249-1206-1253-1256-1221-1255-1202-1205</t>
  </si>
  <si>
    <t>ΤΡΙΑΝΤΑΦΥΛΛΟΥ</t>
  </si>
  <si>
    <t>ΑΒ057815</t>
  </si>
  <si>
    <t>679,8</t>
  </si>
  <si>
    <t>968,8</t>
  </si>
  <si>
    <t>1217-1218-1219-1220-1221-1222-1223-1253-1254-1206-1203-1204-1205-1247-1248-1249-1250-1251-1252-1255-1256-1201-1202-1267</t>
  </si>
  <si>
    <t>ΠΑΠΑΧΑΤΖΟΠΟΥΛΟΥ</t>
  </si>
  <si>
    <t>ΑΚ025561</t>
  </si>
  <si>
    <t>961,9</t>
  </si>
  <si>
    <t>1250-1247-1254-1203-1202-1221-1255-1205-1267-1248-1218-1201-1249-1253-1206</t>
  </si>
  <si>
    <t>ΓΟΥΝΑΡΙΔΗ</t>
  </si>
  <si>
    <t>ΑΔΑΜΑΝΤΙΑ</t>
  </si>
  <si>
    <t>ΑΝΕΣΤΗΣ</t>
  </si>
  <si>
    <t>ΑΑ319392</t>
  </si>
  <si>
    <t>959,3</t>
  </si>
  <si>
    <t>1205-1255-1202-1221-1219-1248-1267-1201-1206-1249-1253-1254-1203-1247</t>
  </si>
  <si>
    <t>ΣΑΡΑΤΣΗ</t>
  </si>
  <si>
    <t>ΑΜ877669</t>
  </si>
  <si>
    <t>1253-1256-1249-1219-1267-1248-1220-1222-1201-1252-1203-1206-1223-1247-1254-1218-1250-1217-1255-1205-1204-1221-1202-1251</t>
  </si>
  <si>
    <t>ΜΑΥΡΟΓΕΩΡΓΗΣ</t>
  </si>
  <si>
    <t>ΕΜΜΑΝΟΥΗΛ ΔΗΜΗΤΡΙΟΣ</t>
  </si>
  <si>
    <t>Χ024493</t>
  </si>
  <si>
    <t>642,4</t>
  </si>
  <si>
    <t>952,4</t>
  </si>
  <si>
    <t>1247-1250-1248-1254-1204-1205-1255-1206-1253-1249-1203-1221-1202-1218</t>
  </si>
  <si>
    <t>ΚΩΤΣΑΛΗ</t>
  </si>
  <si>
    <t>ΑΙ312031</t>
  </si>
  <si>
    <t>942,6</t>
  </si>
  <si>
    <t>1203-1267</t>
  </si>
  <si>
    <t>ΦΑΚΙΤΣΑ</t>
  </si>
  <si>
    <t>ΑΖ479724</t>
  </si>
  <si>
    <t>936,3</t>
  </si>
  <si>
    <t>1254-1247-1203-1248-1219</t>
  </si>
  <si>
    <t>ΠΟΛΥΧΡΟΝΗΣ</t>
  </si>
  <si>
    <t>Χ817446</t>
  </si>
  <si>
    <t>935,9</t>
  </si>
  <si>
    <t>1227-1270-1267-1203</t>
  </si>
  <si>
    <t>ΠΕΤΡΙΔΟΥ</t>
  </si>
  <si>
    <t>ΒΑΡΒΑΡΑ</t>
  </si>
  <si>
    <t>ΑΙΜΗΛΙΟΣ</t>
  </si>
  <si>
    <t>ΑΗ838290</t>
  </si>
  <si>
    <t>656,7</t>
  </si>
  <si>
    <t>930,7</t>
  </si>
  <si>
    <t>1203-1254-1247-1252-1253-1206-1222-1204-1205-1255-1202-1217-1218-1249-1250-1219-1221-1248-1267-1201</t>
  </si>
  <si>
    <t>ΚΑΤΣΑΝΕΒΑΚΗ</t>
  </si>
  <si>
    <t>ΑΕ599678</t>
  </si>
  <si>
    <t>1217-1250-1254-1247-1205-1255-1204-1202-1203-1219-1248-1267-1221-1218-1201-1222-1206-1249-1253-1256-1251-1223</t>
  </si>
  <si>
    <t>ΑΖ237160</t>
  </si>
  <si>
    <t>879,6</t>
  </si>
  <si>
    <t>1218-1206-1203-1254-1253-1223-1221-1204-1205-1256-1249-1250-1247-1202-1255-1201-1248-1267-1222-1220</t>
  </si>
  <si>
    <t>ΠΕΡΕΝΤΕ</t>
  </si>
  <si>
    <t>Ξ980474</t>
  </si>
  <si>
    <t>1217-1250-1247-1218-1254-1221-1219-1267-1248-1201-1203-1253-1249-1204-1205-1255-1202-1206</t>
  </si>
  <si>
    <t>ΣΟΥΛΙΩΤΑΚΗΣ</t>
  </si>
  <si>
    <t>ΑΜ461055</t>
  </si>
  <si>
    <t>647,9</t>
  </si>
  <si>
    <t>864,9</t>
  </si>
  <si>
    <t>1202-1204-1205-1255-1221-1219-1248-1267-1206-1252-1201-1251-1254-1220-1249-1218-1203-1247-1222-1217-1250-1223-1253-1256</t>
  </si>
  <si>
    <t>ΑΖ383382</t>
  </si>
  <si>
    <t>1203-1204-1205-1206</t>
  </si>
  <si>
    <t>ΠΕΤΡΟΥ</t>
  </si>
  <si>
    <t>ΜΙΛΤΙΑΔΗΣ</t>
  </si>
  <si>
    <t>ΑΖ697683</t>
  </si>
  <si>
    <t>684,2</t>
  </si>
  <si>
    <t>714,2</t>
  </si>
  <si>
    <t>1208-1269-1214-1211-1212-1210-1245-1209-1215-1268-1207-1213-1225-1246-1203-1267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</si>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</sst>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3121</v>
      </c>
      <c r="C8" t="s">
        <v>13</v>
      </c>
      <c r="D8" t="s">
        <v>14</v>
      </c>
      <c r="E8" t="s">
        <v>15</v>
      </c>
      <c r="F8">
        <v>81697</v>
      </c>
      <c r="G8" t="str">
        <f>"201405001278"</f>
        <v>201405001278</v>
      </c>
      <c r="H8" t="s">
        <v>16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 t="s">
        <v>18</v>
      </c>
    </row>
    <row r="10" spans="1:30" x14ac:dyDescent="0.25">
      <c r="A10">
        <v>2</v>
      </c>
      <c r="B10">
        <v>1845</v>
      </c>
      <c r="C10" t="s">
        <v>13</v>
      </c>
      <c r="D10" t="s">
        <v>19</v>
      </c>
      <c r="E10" t="s">
        <v>15</v>
      </c>
      <c r="F10">
        <v>83070</v>
      </c>
      <c r="G10" t="str">
        <f>"201412005171"</f>
        <v>201412005171</v>
      </c>
      <c r="H10">
        <v>957</v>
      </c>
      <c r="I10">
        <v>150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>
        <v>1965</v>
      </c>
    </row>
    <row r="11" spans="1:30" x14ac:dyDescent="0.25">
      <c r="H11" t="s">
        <v>20</v>
      </c>
    </row>
    <row r="12" spans="1:30" x14ac:dyDescent="0.25">
      <c r="A12">
        <v>3</v>
      </c>
      <c r="B12">
        <v>1749</v>
      </c>
      <c r="C12" t="s">
        <v>21</v>
      </c>
      <c r="D12" t="s">
        <v>22</v>
      </c>
      <c r="E12" t="s">
        <v>23</v>
      </c>
      <c r="F12" t="s">
        <v>24</v>
      </c>
      <c r="G12" t="str">
        <f>"00150088"</f>
        <v>00150088</v>
      </c>
      <c r="H12" t="s">
        <v>25</v>
      </c>
      <c r="I12">
        <v>150</v>
      </c>
      <c r="J12">
        <v>0</v>
      </c>
      <c r="K12">
        <v>0</v>
      </c>
      <c r="L12">
        <v>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58</v>
      </c>
      <c r="W12">
        <v>406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26</v>
      </c>
    </row>
    <row r="13" spans="1:30" x14ac:dyDescent="0.25">
      <c r="H13" t="s">
        <v>27</v>
      </c>
    </row>
    <row r="14" spans="1:30" x14ac:dyDescent="0.25">
      <c r="A14">
        <v>4</v>
      </c>
      <c r="B14">
        <v>3115</v>
      </c>
      <c r="C14" t="s">
        <v>28</v>
      </c>
      <c r="D14" t="s">
        <v>29</v>
      </c>
      <c r="E14" t="s">
        <v>30</v>
      </c>
      <c r="F14" t="s">
        <v>31</v>
      </c>
      <c r="G14" t="str">
        <f>"201406000284"</f>
        <v>201406000284</v>
      </c>
      <c r="H14">
        <v>792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1880</v>
      </c>
    </row>
    <row r="15" spans="1:30" x14ac:dyDescent="0.25">
      <c r="H15" t="s">
        <v>32</v>
      </c>
    </row>
    <row r="16" spans="1:30" x14ac:dyDescent="0.25">
      <c r="A16">
        <v>5</v>
      </c>
      <c r="B16">
        <v>3735</v>
      </c>
      <c r="C16" t="s">
        <v>33</v>
      </c>
      <c r="D16" t="s">
        <v>34</v>
      </c>
      <c r="E16" t="s">
        <v>22</v>
      </c>
      <c r="F16" t="s">
        <v>35</v>
      </c>
      <c r="G16" t="str">
        <f>"201406002151"</f>
        <v>201406002151</v>
      </c>
      <c r="H16">
        <v>836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54</v>
      </c>
      <c r="W16">
        <v>378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1852</v>
      </c>
    </row>
    <row r="17" spans="1:30" x14ac:dyDescent="0.25">
      <c r="H17" t="s">
        <v>36</v>
      </c>
    </row>
    <row r="18" spans="1:30" x14ac:dyDescent="0.25">
      <c r="A18">
        <v>6</v>
      </c>
      <c r="B18">
        <v>4711</v>
      </c>
      <c r="C18" t="s">
        <v>37</v>
      </c>
      <c r="D18" t="s">
        <v>38</v>
      </c>
      <c r="E18" t="s">
        <v>39</v>
      </c>
      <c r="F18" t="s">
        <v>40</v>
      </c>
      <c r="G18" t="str">
        <f>"201406017451"</f>
        <v>201406017451</v>
      </c>
      <c r="H18" t="s">
        <v>41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42</v>
      </c>
    </row>
    <row r="19" spans="1:30" x14ac:dyDescent="0.25">
      <c r="H19" t="s">
        <v>43</v>
      </c>
    </row>
    <row r="20" spans="1:30" x14ac:dyDescent="0.25">
      <c r="A20">
        <v>7</v>
      </c>
      <c r="B20">
        <v>2607</v>
      </c>
      <c r="C20" t="s">
        <v>44</v>
      </c>
      <c r="D20" t="s">
        <v>45</v>
      </c>
      <c r="E20" t="s">
        <v>46</v>
      </c>
      <c r="F20" t="s">
        <v>47</v>
      </c>
      <c r="G20" t="str">
        <f>"00232039"</f>
        <v>00232039</v>
      </c>
      <c r="H20" t="s">
        <v>48</v>
      </c>
      <c r="I20">
        <v>150</v>
      </c>
      <c r="J20">
        <v>0</v>
      </c>
      <c r="K20">
        <v>0</v>
      </c>
      <c r="L20">
        <v>0</v>
      </c>
      <c r="M20">
        <v>100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49</v>
      </c>
    </row>
    <row r="21" spans="1:30" x14ac:dyDescent="0.25">
      <c r="H21" t="s">
        <v>50</v>
      </c>
    </row>
    <row r="22" spans="1:30" x14ac:dyDescent="0.25">
      <c r="A22">
        <v>8</v>
      </c>
      <c r="B22">
        <v>52</v>
      </c>
      <c r="C22" t="s">
        <v>51</v>
      </c>
      <c r="D22" t="s">
        <v>52</v>
      </c>
      <c r="E22" t="s">
        <v>53</v>
      </c>
      <c r="F22" t="s">
        <v>54</v>
      </c>
      <c r="G22" t="str">
        <f>"201406004210"</f>
        <v>201406004210</v>
      </c>
      <c r="H22">
        <v>792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28</v>
      </c>
      <c r="W22">
        <v>196</v>
      </c>
      <c r="X22">
        <v>0</v>
      </c>
      <c r="Z22">
        <v>2</v>
      </c>
      <c r="AA22">
        <v>0</v>
      </c>
      <c r="AB22">
        <v>24</v>
      </c>
      <c r="AC22">
        <v>408</v>
      </c>
      <c r="AD22">
        <v>1816</v>
      </c>
    </row>
    <row r="23" spans="1:30" x14ac:dyDescent="0.25">
      <c r="H23">
        <v>1203</v>
      </c>
    </row>
    <row r="24" spans="1:30" x14ac:dyDescent="0.25">
      <c r="A24">
        <v>9</v>
      </c>
      <c r="B24">
        <v>4923</v>
      </c>
      <c r="C24" t="s">
        <v>55</v>
      </c>
      <c r="D24" t="s">
        <v>56</v>
      </c>
      <c r="E24" t="s">
        <v>57</v>
      </c>
      <c r="F24" t="s">
        <v>58</v>
      </c>
      <c r="G24" t="str">
        <f>"00197417"</f>
        <v>00197417</v>
      </c>
      <c r="H24" t="s">
        <v>59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60</v>
      </c>
    </row>
    <row r="25" spans="1:30" x14ac:dyDescent="0.25">
      <c r="H25" t="s">
        <v>61</v>
      </c>
    </row>
    <row r="26" spans="1:30" x14ac:dyDescent="0.25">
      <c r="A26">
        <v>10</v>
      </c>
      <c r="B26">
        <v>2355</v>
      </c>
      <c r="C26" t="s">
        <v>62</v>
      </c>
      <c r="D26" t="s">
        <v>63</v>
      </c>
      <c r="E26" t="s">
        <v>64</v>
      </c>
      <c r="F26" t="s">
        <v>65</v>
      </c>
      <c r="G26" t="str">
        <f>"200712001186"</f>
        <v>200712001186</v>
      </c>
      <c r="H26" t="s">
        <v>66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1</v>
      </c>
      <c r="AA26">
        <v>0</v>
      </c>
      <c r="AB26">
        <v>24</v>
      </c>
      <c r="AC26">
        <v>408</v>
      </c>
      <c r="AD26" t="s">
        <v>67</v>
      </c>
    </row>
    <row r="27" spans="1:30" x14ac:dyDescent="0.25">
      <c r="H27" t="s">
        <v>68</v>
      </c>
    </row>
    <row r="28" spans="1:30" x14ac:dyDescent="0.25">
      <c r="A28">
        <v>11</v>
      </c>
      <c r="B28">
        <v>438</v>
      </c>
      <c r="C28" t="s">
        <v>69</v>
      </c>
      <c r="D28" t="s">
        <v>23</v>
      </c>
      <c r="E28" t="s">
        <v>70</v>
      </c>
      <c r="F28" t="s">
        <v>71</v>
      </c>
      <c r="G28" t="str">
        <f>"201406013334"</f>
        <v>201406013334</v>
      </c>
      <c r="H28">
        <v>935</v>
      </c>
      <c r="I28">
        <v>0</v>
      </c>
      <c r="J28">
        <v>0</v>
      </c>
      <c r="K28">
        <v>0</v>
      </c>
      <c r="L28">
        <v>260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76</v>
      </c>
      <c r="W28">
        <v>532</v>
      </c>
      <c r="X28">
        <v>0</v>
      </c>
      <c r="Z28">
        <v>0</v>
      </c>
      <c r="AA28">
        <v>0</v>
      </c>
      <c r="AB28">
        <v>0</v>
      </c>
      <c r="AC28">
        <v>0</v>
      </c>
      <c r="AD28">
        <v>1777</v>
      </c>
    </row>
    <row r="29" spans="1:30" x14ac:dyDescent="0.25">
      <c r="H29" t="s">
        <v>72</v>
      </c>
    </row>
    <row r="30" spans="1:30" x14ac:dyDescent="0.25">
      <c r="A30">
        <v>12</v>
      </c>
      <c r="B30">
        <v>4785</v>
      </c>
      <c r="C30" t="s">
        <v>73</v>
      </c>
      <c r="D30" t="s">
        <v>74</v>
      </c>
      <c r="E30" t="s">
        <v>64</v>
      </c>
      <c r="F30" t="s">
        <v>75</v>
      </c>
      <c r="G30" t="str">
        <f>"201411002487"</f>
        <v>201411002487</v>
      </c>
      <c r="H30">
        <v>913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>
        <v>1771</v>
      </c>
    </row>
    <row r="31" spans="1:30" x14ac:dyDescent="0.25">
      <c r="H31" t="s">
        <v>76</v>
      </c>
    </row>
    <row r="32" spans="1:30" x14ac:dyDescent="0.25">
      <c r="A32">
        <v>13</v>
      </c>
      <c r="B32">
        <v>510</v>
      </c>
      <c r="C32" t="s">
        <v>77</v>
      </c>
      <c r="D32" t="s">
        <v>78</v>
      </c>
      <c r="E32" t="s">
        <v>70</v>
      </c>
      <c r="F32" t="s">
        <v>79</v>
      </c>
      <c r="G32" t="str">
        <f>"201506001641"</f>
        <v>201506001641</v>
      </c>
      <c r="H32">
        <v>792</v>
      </c>
      <c r="I32">
        <v>150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1760</v>
      </c>
    </row>
    <row r="33" spans="1:30" x14ac:dyDescent="0.25">
      <c r="H33" t="s">
        <v>80</v>
      </c>
    </row>
    <row r="34" spans="1:30" x14ac:dyDescent="0.25">
      <c r="A34">
        <v>14</v>
      </c>
      <c r="B34">
        <v>298</v>
      </c>
      <c r="C34" t="s">
        <v>81</v>
      </c>
      <c r="D34" t="s">
        <v>82</v>
      </c>
      <c r="E34" t="s">
        <v>22</v>
      </c>
      <c r="F34" t="s">
        <v>83</v>
      </c>
      <c r="G34" t="str">
        <f>"00030252"</f>
        <v>00030252</v>
      </c>
      <c r="H34">
        <v>748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53</v>
      </c>
      <c r="W34">
        <v>371</v>
      </c>
      <c r="X34">
        <v>0</v>
      </c>
      <c r="Z34">
        <v>0</v>
      </c>
      <c r="AA34">
        <v>0</v>
      </c>
      <c r="AB34">
        <v>24</v>
      </c>
      <c r="AC34">
        <v>408</v>
      </c>
      <c r="AD34">
        <v>1757</v>
      </c>
    </row>
    <row r="35" spans="1:30" x14ac:dyDescent="0.25">
      <c r="H35" t="s">
        <v>84</v>
      </c>
    </row>
    <row r="36" spans="1:30" x14ac:dyDescent="0.25">
      <c r="A36">
        <v>15</v>
      </c>
      <c r="B36">
        <v>1700</v>
      </c>
      <c r="C36" t="s">
        <v>85</v>
      </c>
      <c r="D36" t="s">
        <v>53</v>
      </c>
      <c r="E36" t="s">
        <v>22</v>
      </c>
      <c r="F36" t="s">
        <v>86</v>
      </c>
      <c r="G36" t="str">
        <f>"201511033215"</f>
        <v>201511033215</v>
      </c>
      <c r="H36">
        <v>693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1751</v>
      </c>
    </row>
    <row r="37" spans="1:30" x14ac:dyDescent="0.25">
      <c r="H37" t="s">
        <v>87</v>
      </c>
    </row>
    <row r="38" spans="1:30" x14ac:dyDescent="0.25">
      <c r="A38">
        <v>16</v>
      </c>
      <c r="B38">
        <v>6072</v>
      </c>
      <c r="C38" t="s">
        <v>88</v>
      </c>
      <c r="D38" t="s">
        <v>89</v>
      </c>
      <c r="E38" t="s">
        <v>90</v>
      </c>
      <c r="F38" t="s">
        <v>91</v>
      </c>
      <c r="G38" t="str">
        <f>"00175908"</f>
        <v>00175908</v>
      </c>
      <c r="H38">
        <v>737</v>
      </c>
      <c r="I38">
        <v>150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32</v>
      </c>
      <c r="W38">
        <v>224</v>
      </c>
      <c r="X38">
        <v>0</v>
      </c>
      <c r="Z38">
        <v>0</v>
      </c>
      <c r="AA38">
        <v>0</v>
      </c>
      <c r="AB38">
        <v>24</v>
      </c>
      <c r="AC38">
        <v>408</v>
      </c>
      <c r="AD38">
        <v>1749</v>
      </c>
    </row>
    <row r="39" spans="1:30" x14ac:dyDescent="0.25">
      <c r="H39" t="s">
        <v>92</v>
      </c>
    </row>
    <row r="40" spans="1:30" x14ac:dyDescent="0.25">
      <c r="A40">
        <v>17</v>
      </c>
      <c r="B40">
        <v>681</v>
      </c>
      <c r="C40" t="s">
        <v>93</v>
      </c>
      <c r="D40" t="s">
        <v>29</v>
      </c>
      <c r="E40" t="s">
        <v>94</v>
      </c>
      <c r="F40" t="s">
        <v>95</v>
      </c>
      <c r="G40" t="str">
        <f>"00257931"</f>
        <v>00257931</v>
      </c>
      <c r="H40">
        <v>935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53</v>
      </c>
      <c r="W40">
        <v>371</v>
      </c>
      <c r="X40">
        <v>0</v>
      </c>
      <c r="Z40">
        <v>0</v>
      </c>
      <c r="AA40">
        <v>0</v>
      </c>
      <c r="AB40">
        <v>24</v>
      </c>
      <c r="AC40">
        <v>408</v>
      </c>
      <c r="AD40">
        <v>1744</v>
      </c>
    </row>
    <row r="41" spans="1:30" x14ac:dyDescent="0.25">
      <c r="H41" t="s">
        <v>96</v>
      </c>
    </row>
    <row r="42" spans="1:30" x14ac:dyDescent="0.25">
      <c r="A42">
        <v>18</v>
      </c>
      <c r="B42">
        <v>4878</v>
      </c>
      <c r="C42" t="s">
        <v>97</v>
      </c>
      <c r="D42" t="s">
        <v>98</v>
      </c>
      <c r="E42" t="s">
        <v>53</v>
      </c>
      <c r="F42" t="s">
        <v>99</v>
      </c>
      <c r="G42" t="str">
        <f>"201406002514"</f>
        <v>201406002514</v>
      </c>
      <c r="H42" t="s">
        <v>100</v>
      </c>
      <c r="I42">
        <v>0</v>
      </c>
      <c r="J42">
        <v>0</v>
      </c>
      <c r="K42">
        <v>0</v>
      </c>
      <c r="L42">
        <v>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70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101</v>
      </c>
    </row>
    <row r="43" spans="1:30" x14ac:dyDescent="0.25">
      <c r="H43" t="s">
        <v>102</v>
      </c>
    </row>
    <row r="44" spans="1:30" x14ac:dyDescent="0.25">
      <c r="A44">
        <v>19</v>
      </c>
      <c r="B44">
        <v>2298</v>
      </c>
      <c r="C44" t="s">
        <v>103</v>
      </c>
      <c r="D44" t="s">
        <v>104</v>
      </c>
      <c r="E44" t="s">
        <v>23</v>
      </c>
      <c r="F44" t="s">
        <v>105</v>
      </c>
      <c r="G44" t="str">
        <f>"201406010417"</f>
        <v>201406010417</v>
      </c>
      <c r="H44" t="s">
        <v>106</v>
      </c>
      <c r="I44">
        <v>150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107</v>
      </c>
    </row>
    <row r="45" spans="1:30" x14ac:dyDescent="0.25">
      <c r="H45" t="s">
        <v>108</v>
      </c>
    </row>
    <row r="46" spans="1:30" x14ac:dyDescent="0.25">
      <c r="A46">
        <v>20</v>
      </c>
      <c r="B46">
        <v>47</v>
      </c>
      <c r="C46" t="s">
        <v>109</v>
      </c>
      <c r="D46" t="s">
        <v>110</v>
      </c>
      <c r="E46" t="s">
        <v>89</v>
      </c>
      <c r="F46" t="s">
        <v>111</v>
      </c>
      <c r="G46" t="str">
        <f>"200802001649"</f>
        <v>200802001649</v>
      </c>
      <c r="H46">
        <v>891</v>
      </c>
      <c r="I46">
        <v>150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30</v>
      </c>
      <c r="Q46">
        <v>0</v>
      </c>
      <c r="R46">
        <v>0</v>
      </c>
      <c r="S46">
        <v>0</v>
      </c>
      <c r="T46">
        <v>0</v>
      </c>
      <c r="U46">
        <v>0</v>
      </c>
      <c r="V46">
        <v>32</v>
      </c>
      <c r="W46">
        <v>224</v>
      </c>
      <c r="X46">
        <v>0</v>
      </c>
      <c r="Z46">
        <v>0</v>
      </c>
      <c r="AA46">
        <v>0</v>
      </c>
      <c r="AB46">
        <v>24</v>
      </c>
      <c r="AC46">
        <v>408</v>
      </c>
      <c r="AD46">
        <v>1733</v>
      </c>
    </row>
    <row r="47" spans="1:30" x14ac:dyDescent="0.25">
      <c r="H47" t="s">
        <v>112</v>
      </c>
    </row>
    <row r="48" spans="1:30" x14ac:dyDescent="0.25">
      <c r="A48">
        <v>21</v>
      </c>
      <c r="B48">
        <v>5195</v>
      </c>
      <c r="C48" t="s">
        <v>113</v>
      </c>
      <c r="D48" t="s">
        <v>114</v>
      </c>
      <c r="E48" t="s">
        <v>39</v>
      </c>
      <c r="F48" t="s">
        <v>115</v>
      </c>
      <c r="G48" t="str">
        <f>"201406009925"</f>
        <v>201406009925</v>
      </c>
      <c r="H48" t="s">
        <v>66</v>
      </c>
      <c r="I48">
        <v>150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116</v>
      </c>
    </row>
    <row r="49" spans="1:30" x14ac:dyDescent="0.25">
      <c r="H49" t="s">
        <v>117</v>
      </c>
    </row>
    <row r="50" spans="1:30" x14ac:dyDescent="0.25">
      <c r="A50">
        <v>22</v>
      </c>
      <c r="B50">
        <v>4588</v>
      </c>
      <c r="C50" t="s">
        <v>118</v>
      </c>
      <c r="D50" t="s">
        <v>119</v>
      </c>
      <c r="E50" t="s">
        <v>53</v>
      </c>
      <c r="F50" t="s">
        <v>120</v>
      </c>
      <c r="G50" t="str">
        <f>"201304003534"</f>
        <v>201304003534</v>
      </c>
      <c r="H50">
        <v>770</v>
      </c>
      <c r="I50">
        <v>150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82</v>
      </c>
      <c r="W50">
        <v>574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1724</v>
      </c>
    </row>
    <row r="51" spans="1:30" x14ac:dyDescent="0.25">
      <c r="H51" t="s">
        <v>121</v>
      </c>
    </row>
    <row r="52" spans="1:30" x14ac:dyDescent="0.25">
      <c r="A52">
        <v>23</v>
      </c>
      <c r="B52">
        <v>4077</v>
      </c>
      <c r="C52" t="s">
        <v>122</v>
      </c>
      <c r="D52" t="s">
        <v>123</v>
      </c>
      <c r="E52" t="s">
        <v>124</v>
      </c>
      <c r="F52" t="s">
        <v>125</v>
      </c>
      <c r="G52" t="str">
        <f>"201406013241"</f>
        <v>201406013241</v>
      </c>
      <c r="H52" t="s">
        <v>126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50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127</v>
      </c>
    </row>
    <row r="53" spans="1:30" x14ac:dyDescent="0.25">
      <c r="H53" t="s">
        <v>128</v>
      </c>
    </row>
    <row r="54" spans="1:30" x14ac:dyDescent="0.25">
      <c r="A54">
        <v>24</v>
      </c>
      <c r="B54">
        <v>743</v>
      </c>
      <c r="C54" t="s">
        <v>129</v>
      </c>
      <c r="D54" t="s">
        <v>63</v>
      </c>
      <c r="E54" t="s">
        <v>89</v>
      </c>
      <c r="F54" t="s">
        <v>130</v>
      </c>
      <c r="G54" t="str">
        <f>"201402008762"</f>
        <v>201402008762</v>
      </c>
      <c r="H54" t="s">
        <v>131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132</v>
      </c>
    </row>
    <row r="55" spans="1:30" x14ac:dyDescent="0.25">
      <c r="H55" t="s">
        <v>133</v>
      </c>
    </row>
    <row r="56" spans="1:30" x14ac:dyDescent="0.25">
      <c r="A56">
        <v>25</v>
      </c>
      <c r="B56">
        <v>3536</v>
      </c>
      <c r="C56" t="s">
        <v>134</v>
      </c>
      <c r="D56" t="s">
        <v>64</v>
      </c>
      <c r="E56" t="s">
        <v>53</v>
      </c>
      <c r="F56" t="s">
        <v>135</v>
      </c>
      <c r="G56" t="str">
        <f>"201412006996"</f>
        <v>201412006996</v>
      </c>
      <c r="H56" t="s">
        <v>136</v>
      </c>
      <c r="I56">
        <v>150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74</v>
      </c>
      <c r="W56">
        <v>518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137</v>
      </c>
    </row>
    <row r="57" spans="1:30" x14ac:dyDescent="0.25">
      <c r="H57" t="s">
        <v>138</v>
      </c>
    </row>
    <row r="58" spans="1:30" x14ac:dyDescent="0.25">
      <c r="A58">
        <v>26</v>
      </c>
      <c r="B58">
        <v>1920</v>
      </c>
      <c r="C58" t="s">
        <v>139</v>
      </c>
      <c r="D58" t="s">
        <v>140</v>
      </c>
      <c r="E58" t="s">
        <v>141</v>
      </c>
      <c r="F58" t="s">
        <v>142</v>
      </c>
      <c r="G58" t="str">
        <f>"200812000191"</f>
        <v>200812000191</v>
      </c>
      <c r="H58" t="s">
        <v>143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144</v>
      </c>
    </row>
    <row r="59" spans="1:30" x14ac:dyDescent="0.25">
      <c r="H59">
        <v>1203</v>
      </c>
    </row>
    <row r="60" spans="1:30" x14ac:dyDescent="0.25">
      <c r="A60">
        <v>27</v>
      </c>
      <c r="B60">
        <v>3827</v>
      </c>
      <c r="C60" t="s">
        <v>145</v>
      </c>
      <c r="D60" t="s">
        <v>89</v>
      </c>
      <c r="E60" t="s">
        <v>146</v>
      </c>
      <c r="F60" t="s">
        <v>147</v>
      </c>
      <c r="G60" t="str">
        <f>"201601000396"</f>
        <v>201601000396</v>
      </c>
      <c r="H60" t="s">
        <v>148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149</v>
      </c>
    </row>
    <row r="61" spans="1:30" x14ac:dyDescent="0.25">
      <c r="H61" t="s">
        <v>150</v>
      </c>
    </row>
    <row r="62" spans="1:30" x14ac:dyDescent="0.25">
      <c r="A62">
        <v>28</v>
      </c>
      <c r="B62">
        <v>6106</v>
      </c>
      <c r="C62" t="s">
        <v>151</v>
      </c>
      <c r="D62" t="s">
        <v>152</v>
      </c>
      <c r="E62" t="s">
        <v>153</v>
      </c>
      <c r="F62" t="s">
        <v>154</v>
      </c>
      <c r="G62" t="str">
        <f>"00369136"</f>
        <v>00369136</v>
      </c>
      <c r="H62" t="s">
        <v>155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56</v>
      </c>
      <c r="W62">
        <v>392</v>
      </c>
      <c r="X62">
        <v>0</v>
      </c>
      <c r="Z62">
        <v>0</v>
      </c>
      <c r="AA62">
        <v>0</v>
      </c>
      <c r="AB62">
        <v>14</v>
      </c>
      <c r="AC62">
        <v>238</v>
      </c>
      <c r="AD62" t="s">
        <v>156</v>
      </c>
    </row>
    <row r="63" spans="1:30" x14ac:dyDescent="0.25">
      <c r="H63" t="s">
        <v>157</v>
      </c>
    </row>
    <row r="64" spans="1:30" x14ac:dyDescent="0.25">
      <c r="A64">
        <v>29</v>
      </c>
      <c r="B64">
        <v>5271</v>
      </c>
      <c r="C64" t="s">
        <v>158</v>
      </c>
      <c r="D64" t="s">
        <v>159</v>
      </c>
      <c r="E64" t="s">
        <v>64</v>
      </c>
      <c r="F64" t="s">
        <v>160</v>
      </c>
      <c r="G64" t="str">
        <f>"201402006625"</f>
        <v>201402006625</v>
      </c>
      <c r="H64" t="s">
        <v>161</v>
      </c>
      <c r="I64">
        <v>0</v>
      </c>
      <c r="J64">
        <v>0</v>
      </c>
      <c r="K64">
        <v>0</v>
      </c>
      <c r="L64">
        <v>200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162</v>
      </c>
    </row>
    <row r="65" spans="1:30" x14ac:dyDescent="0.25">
      <c r="H65" t="s">
        <v>163</v>
      </c>
    </row>
    <row r="66" spans="1:30" x14ac:dyDescent="0.25">
      <c r="A66">
        <v>30</v>
      </c>
      <c r="B66">
        <v>5022</v>
      </c>
      <c r="C66" t="s">
        <v>164</v>
      </c>
      <c r="D66" t="s">
        <v>165</v>
      </c>
      <c r="E66" t="s">
        <v>119</v>
      </c>
      <c r="F66" t="s">
        <v>166</v>
      </c>
      <c r="G66" t="str">
        <f>"00224861"</f>
        <v>00224861</v>
      </c>
      <c r="H66" t="s">
        <v>167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168</v>
      </c>
    </row>
    <row r="67" spans="1:30" x14ac:dyDescent="0.25">
      <c r="H67" t="s">
        <v>169</v>
      </c>
    </row>
    <row r="68" spans="1:30" x14ac:dyDescent="0.25">
      <c r="A68">
        <v>31</v>
      </c>
      <c r="B68">
        <v>3605</v>
      </c>
      <c r="C68" t="s">
        <v>170</v>
      </c>
      <c r="D68" t="s">
        <v>152</v>
      </c>
      <c r="E68" t="s">
        <v>171</v>
      </c>
      <c r="F68" t="s">
        <v>172</v>
      </c>
      <c r="G68" t="str">
        <f>"200805000393"</f>
        <v>200805000393</v>
      </c>
      <c r="H68">
        <v>814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>
        <v>1672</v>
      </c>
    </row>
    <row r="69" spans="1:30" x14ac:dyDescent="0.25">
      <c r="H69" t="s">
        <v>173</v>
      </c>
    </row>
    <row r="70" spans="1:30" x14ac:dyDescent="0.25">
      <c r="A70">
        <v>32</v>
      </c>
      <c r="B70">
        <v>1635</v>
      </c>
      <c r="C70" t="s">
        <v>174</v>
      </c>
      <c r="D70" t="s">
        <v>64</v>
      </c>
      <c r="E70" t="s">
        <v>57</v>
      </c>
      <c r="F70" t="s">
        <v>175</v>
      </c>
      <c r="G70" t="str">
        <f>"201405002185"</f>
        <v>201405002185</v>
      </c>
      <c r="H70">
        <v>825</v>
      </c>
      <c r="I70">
        <v>0</v>
      </c>
      <c r="J70">
        <v>0</v>
      </c>
      <c r="K70">
        <v>0</v>
      </c>
      <c r="L70">
        <v>200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1663</v>
      </c>
    </row>
    <row r="71" spans="1:30" x14ac:dyDescent="0.25">
      <c r="H71" t="s">
        <v>176</v>
      </c>
    </row>
    <row r="72" spans="1:30" x14ac:dyDescent="0.25">
      <c r="A72">
        <v>33</v>
      </c>
      <c r="B72">
        <v>4327</v>
      </c>
      <c r="C72" t="s">
        <v>177</v>
      </c>
      <c r="D72" t="s">
        <v>114</v>
      </c>
      <c r="E72" t="s">
        <v>119</v>
      </c>
      <c r="F72" t="s">
        <v>178</v>
      </c>
      <c r="G72" t="str">
        <f>"00332808"</f>
        <v>00332808</v>
      </c>
      <c r="H72" t="s">
        <v>179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180</v>
      </c>
    </row>
    <row r="73" spans="1:30" x14ac:dyDescent="0.25">
      <c r="H73" t="s">
        <v>181</v>
      </c>
    </row>
    <row r="74" spans="1:30" x14ac:dyDescent="0.25">
      <c r="A74">
        <v>34</v>
      </c>
      <c r="B74">
        <v>4833</v>
      </c>
      <c r="C74" t="s">
        <v>182</v>
      </c>
      <c r="D74" t="s">
        <v>183</v>
      </c>
      <c r="E74" t="s">
        <v>64</v>
      </c>
      <c r="F74" t="s">
        <v>184</v>
      </c>
      <c r="G74" t="str">
        <f>"00203784"</f>
        <v>00203784</v>
      </c>
      <c r="H74">
        <v>759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>
        <v>1617</v>
      </c>
    </row>
    <row r="75" spans="1:30" x14ac:dyDescent="0.25">
      <c r="H75">
        <v>1203</v>
      </c>
    </row>
    <row r="76" spans="1:30" x14ac:dyDescent="0.25">
      <c r="A76">
        <v>35</v>
      </c>
      <c r="B76">
        <v>1163</v>
      </c>
      <c r="C76" t="s">
        <v>185</v>
      </c>
      <c r="D76" t="s">
        <v>186</v>
      </c>
      <c r="E76" t="s">
        <v>34</v>
      </c>
      <c r="F76" t="s">
        <v>187</v>
      </c>
      <c r="G76" t="str">
        <f>"200802006233"</f>
        <v>200802006233</v>
      </c>
      <c r="H76" t="s">
        <v>188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51</v>
      </c>
      <c r="W76">
        <v>357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189</v>
      </c>
    </row>
    <row r="77" spans="1:30" x14ac:dyDescent="0.25">
      <c r="H77" t="s">
        <v>190</v>
      </c>
    </row>
    <row r="78" spans="1:30" x14ac:dyDescent="0.25">
      <c r="A78">
        <v>36</v>
      </c>
      <c r="B78">
        <v>5512</v>
      </c>
      <c r="C78" t="s">
        <v>191</v>
      </c>
      <c r="D78" t="s">
        <v>192</v>
      </c>
      <c r="E78" t="s">
        <v>89</v>
      </c>
      <c r="F78" t="s">
        <v>193</v>
      </c>
      <c r="G78" t="str">
        <f>"00285359"</f>
        <v>00285359</v>
      </c>
      <c r="H78" t="s">
        <v>194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195</v>
      </c>
    </row>
    <row r="79" spans="1:30" x14ac:dyDescent="0.25">
      <c r="H79" t="s">
        <v>196</v>
      </c>
    </row>
    <row r="80" spans="1:30" x14ac:dyDescent="0.25">
      <c r="A80">
        <v>37</v>
      </c>
      <c r="B80">
        <v>3819</v>
      </c>
      <c r="C80" t="s">
        <v>197</v>
      </c>
      <c r="D80" t="s">
        <v>70</v>
      </c>
      <c r="E80" t="s">
        <v>23</v>
      </c>
      <c r="F80" t="s">
        <v>198</v>
      </c>
      <c r="G80" t="str">
        <f>"00231444"</f>
        <v>00231444</v>
      </c>
      <c r="H80">
        <v>649</v>
      </c>
      <c r="I80">
        <v>0</v>
      </c>
      <c r="J80">
        <v>0</v>
      </c>
      <c r="K80">
        <v>0</v>
      </c>
      <c r="L80">
        <v>0</v>
      </c>
      <c r="M80">
        <v>100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>
        <v>1607</v>
      </c>
    </row>
    <row r="81" spans="1:30" x14ac:dyDescent="0.25">
      <c r="H81" t="s">
        <v>199</v>
      </c>
    </row>
    <row r="82" spans="1:30" x14ac:dyDescent="0.25">
      <c r="A82">
        <v>38</v>
      </c>
      <c r="B82">
        <v>2382</v>
      </c>
      <c r="C82" t="s">
        <v>200</v>
      </c>
      <c r="D82" t="s">
        <v>201</v>
      </c>
      <c r="E82" t="s">
        <v>141</v>
      </c>
      <c r="F82" t="s">
        <v>202</v>
      </c>
      <c r="G82" t="str">
        <f>"00006181"</f>
        <v>00006181</v>
      </c>
      <c r="H82">
        <v>748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1606</v>
      </c>
    </row>
    <row r="83" spans="1:30" x14ac:dyDescent="0.25">
      <c r="H83" t="s">
        <v>203</v>
      </c>
    </row>
    <row r="84" spans="1:30" x14ac:dyDescent="0.25">
      <c r="A84">
        <v>39</v>
      </c>
      <c r="B84">
        <v>1787</v>
      </c>
      <c r="C84" t="s">
        <v>204</v>
      </c>
      <c r="D84" t="s">
        <v>114</v>
      </c>
      <c r="E84" t="s">
        <v>171</v>
      </c>
      <c r="F84" t="s">
        <v>205</v>
      </c>
      <c r="G84" t="str">
        <f>"00172268"</f>
        <v>00172268</v>
      </c>
      <c r="H84" t="s">
        <v>206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207</v>
      </c>
    </row>
    <row r="85" spans="1:30" x14ac:dyDescent="0.25">
      <c r="H85" t="s">
        <v>208</v>
      </c>
    </row>
    <row r="86" spans="1:30" x14ac:dyDescent="0.25">
      <c r="A86">
        <v>40</v>
      </c>
      <c r="B86">
        <v>3650</v>
      </c>
      <c r="C86" t="s">
        <v>209</v>
      </c>
      <c r="D86" t="s">
        <v>29</v>
      </c>
      <c r="E86" t="s">
        <v>210</v>
      </c>
      <c r="F86" t="s">
        <v>211</v>
      </c>
      <c r="G86" t="str">
        <f>"00181461"</f>
        <v>00181461</v>
      </c>
      <c r="H86" t="s">
        <v>212</v>
      </c>
      <c r="I86">
        <v>150</v>
      </c>
      <c r="J86">
        <v>0</v>
      </c>
      <c r="K86">
        <v>0</v>
      </c>
      <c r="L86">
        <v>0</v>
      </c>
      <c r="M86">
        <v>0</v>
      </c>
      <c r="N86">
        <v>30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2</v>
      </c>
      <c r="AA86">
        <v>0</v>
      </c>
      <c r="AB86">
        <v>0</v>
      </c>
      <c r="AC86">
        <v>0</v>
      </c>
      <c r="AD86" t="s">
        <v>213</v>
      </c>
    </row>
    <row r="87" spans="1:30" x14ac:dyDescent="0.25">
      <c r="H87" t="s">
        <v>214</v>
      </c>
    </row>
    <row r="88" spans="1:30" x14ac:dyDescent="0.25">
      <c r="A88">
        <v>41</v>
      </c>
      <c r="B88">
        <v>5305</v>
      </c>
      <c r="C88" t="s">
        <v>215</v>
      </c>
      <c r="D88" t="s">
        <v>216</v>
      </c>
      <c r="E88" t="s">
        <v>153</v>
      </c>
      <c r="F88" t="s">
        <v>217</v>
      </c>
      <c r="G88" t="str">
        <f>"201506004098"</f>
        <v>201506004098</v>
      </c>
      <c r="H88">
        <v>704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>
        <v>1602</v>
      </c>
    </row>
    <row r="89" spans="1:30" x14ac:dyDescent="0.25">
      <c r="H89" t="s">
        <v>218</v>
      </c>
    </row>
    <row r="90" spans="1:30" x14ac:dyDescent="0.25">
      <c r="A90">
        <v>42</v>
      </c>
      <c r="B90">
        <v>1010</v>
      </c>
      <c r="C90" t="s">
        <v>219</v>
      </c>
      <c r="D90" t="s">
        <v>29</v>
      </c>
      <c r="E90" t="s">
        <v>70</v>
      </c>
      <c r="F90" t="s">
        <v>220</v>
      </c>
      <c r="G90" t="str">
        <f>"200712003664"</f>
        <v>200712003664</v>
      </c>
      <c r="H90">
        <v>759</v>
      </c>
      <c r="I90">
        <v>0</v>
      </c>
      <c r="J90">
        <v>0</v>
      </c>
      <c r="K90">
        <v>0</v>
      </c>
      <c r="L90">
        <v>200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>
        <v>1597</v>
      </c>
    </row>
    <row r="91" spans="1:30" x14ac:dyDescent="0.25">
      <c r="H91" t="s">
        <v>221</v>
      </c>
    </row>
    <row r="92" spans="1:30" x14ac:dyDescent="0.25">
      <c r="A92">
        <v>43</v>
      </c>
      <c r="B92">
        <v>5534</v>
      </c>
      <c r="C92" t="s">
        <v>222</v>
      </c>
      <c r="D92" t="s">
        <v>223</v>
      </c>
      <c r="E92" t="s">
        <v>210</v>
      </c>
      <c r="F92" t="s">
        <v>224</v>
      </c>
      <c r="G92" t="str">
        <f>"200712000930"</f>
        <v>200712000930</v>
      </c>
      <c r="H92">
        <v>737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>
        <v>1595</v>
      </c>
    </row>
    <row r="93" spans="1:30" x14ac:dyDescent="0.25">
      <c r="H93" t="s">
        <v>27</v>
      </c>
    </row>
    <row r="94" spans="1:30" x14ac:dyDescent="0.25">
      <c r="A94">
        <v>44</v>
      </c>
      <c r="B94">
        <v>2345</v>
      </c>
      <c r="C94" t="s">
        <v>225</v>
      </c>
      <c r="D94" t="s">
        <v>226</v>
      </c>
      <c r="E94" t="s">
        <v>23</v>
      </c>
      <c r="F94" t="s">
        <v>227</v>
      </c>
      <c r="G94" t="str">
        <f>"201406013156"</f>
        <v>201406013156</v>
      </c>
      <c r="H94">
        <v>737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>
        <v>1595</v>
      </c>
    </row>
    <row r="95" spans="1:30" x14ac:dyDescent="0.25">
      <c r="H95" t="s">
        <v>228</v>
      </c>
    </row>
    <row r="96" spans="1:30" x14ac:dyDescent="0.25">
      <c r="A96">
        <v>45</v>
      </c>
      <c r="B96">
        <v>2708</v>
      </c>
      <c r="C96" t="s">
        <v>229</v>
      </c>
      <c r="D96" t="s">
        <v>159</v>
      </c>
      <c r="E96" t="s">
        <v>230</v>
      </c>
      <c r="F96" t="s">
        <v>231</v>
      </c>
      <c r="G96" t="str">
        <f>"00300982"</f>
        <v>00300982</v>
      </c>
      <c r="H96" t="s">
        <v>232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2</v>
      </c>
      <c r="AA96">
        <v>0</v>
      </c>
      <c r="AB96">
        <v>24</v>
      </c>
      <c r="AC96">
        <v>408</v>
      </c>
      <c r="AD96" t="s">
        <v>233</v>
      </c>
    </row>
    <row r="97" spans="1:30" x14ac:dyDescent="0.25">
      <c r="H97" t="s">
        <v>234</v>
      </c>
    </row>
    <row r="98" spans="1:30" x14ac:dyDescent="0.25">
      <c r="A98">
        <v>46</v>
      </c>
      <c r="B98">
        <v>5280</v>
      </c>
      <c r="C98" t="s">
        <v>235</v>
      </c>
      <c r="D98" t="s">
        <v>236</v>
      </c>
      <c r="E98" t="s">
        <v>64</v>
      </c>
      <c r="F98" t="s">
        <v>237</v>
      </c>
      <c r="G98" t="str">
        <f>"201406017490"</f>
        <v>201406017490</v>
      </c>
      <c r="H98" t="s">
        <v>238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239</v>
      </c>
    </row>
    <row r="99" spans="1:30" x14ac:dyDescent="0.25">
      <c r="H99" t="s">
        <v>240</v>
      </c>
    </row>
    <row r="100" spans="1:30" x14ac:dyDescent="0.25">
      <c r="A100">
        <v>47</v>
      </c>
      <c r="B100">
        <v>65</v>
      </c>
      <c r="C100" t="s">
        <v>241</v>
      </c>
      <c r="D100" t="s">
        <v>82</v>
      </c>
      <c r="E100" t="s">
        <v>70</v>
      </c>
      <c r="F100" t="s">
        <v>242</v>
      </c>
      <c r="G100" t="str">
        <f>"201511031056"</f>
        <v>201511031056</v>
      </c>
      <c r="H100">
        <v>693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>
        <v>1591</v>
      </c>
    </row>
    <row r="101" spans="1:30" x14ac:dyDescent="0.25">
      <c r="H101" t="s">
        <v>243</v>
      </c>
    </row>
    <row r="102" spans="1:30" x14ac:dyDescent="0.25">
      <c r="A102">
        <v>48</v>
      </c>
      <c r="B102">
        <v>5760</v>
      </c>
      <c r="C102" t="s">
        <v>244</v>
      </c>
      <c r="D102" t="s">
        <v>245</v>
      </c>
      <c r="E102" t="s">
        <v>119</v>
      </c>
      <c r="F102" t="s">
        <v>246</v>
      </c>
      <c r="G102" t="str">
        <f>"201511038508"</f>
        <v>201511038508</v>
      </c>
      <c r="H102" t="s">
        <v>247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1</v>
      </c>
      <c r="AA102">
        <v>0</v>
      </c>
      <c r="AB102">
        <v>24</v>
      </c>
      <c r="AC102">
        <v>408</v>
      </c>
      <c r="AD102" t="s">
        <v>248</v>
      </c>
    </row>
    <row r="103" spans="1:30" x14ac:dyDescent="0.25">
      <c r="H103" t="s">
        <v>249</v>
      </c>
    </row>
    <row r="104" spans="1:30" x14ac:dyDescent="0.25">
      <c r="A104">
        <v>49</v>
      </c>
      <c r="B104">
        <v>3949</v>
      </c>
      <c r="C104" t="s">
        <v>250</v>
      </c>
      <c r="D104" t="s">
        <v>251</v>
      </c>
      <c r="E104" t="s">
        <v>252</v>
      </c>
      <c r="F104" t="s">
        <v>253</v>
      </c>
      <c r="G104" t="str">
        <f>"200801003576"</f>
        <v>200801003576</v>
      </c>
      <c r="H104">
        <v>803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30</v>
      </c>
      <c r="R104">
        <v>0</v>
      </c>
      <c r="S104">
        <v>0</v>
      </c>
      <c r="T104">
        <v>0</v>
      </c>
      <c r="U104">
        <v>0</v>
      </c>
      <c r="V104">
        <v>71</v>
      </c>
      <c r="W104">
        <v>497</v>
      </c>
      <c r="X104">
        <v>0</v>
      </c>
      <c r="Z104">
        <v>0</v>
      </c>
      <c r="AA104">
        <v>0</v>
      </c>
      <c r="AB104">
        <v>13</v>
      </c>
      <c r="AC104">
        <v>221</v>
      </c>
      <c r="AD104">
        <v>1581</v>
      </c>
    </row>
    <row r="105" spans="1:30" x14ac:dyDescent="0.25">
      <c r="H105" t="s">
        <v>254</v>
      </c>
    </row>
    <row r="106" spans="1:30" x14ac:dyDescent="0.25">
      <c r="A106">
        <v>50</v>
      </c>
      <c r="B106">
        <v>5766</v>
      </c>
      <c r="C106" t="s">
        <v>255</v>
      </c>
      <c r="D106" t="s">
        <v>119</v>
      </c>
      <c r="E106" t="s">
        <v>230</v>
      </c>
      <c r="F106" t="s">
        <v>256</v>
      </c>
      <c r="G106" t="str">
        <f>"201406005889"</f>
        <v>201406005889</v>
      </c>
      <c r="H106" t="s">
        <v>257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50</v>
      </c>
      <c r="R106">
        <v>0</v>
      </c>
      <c r="S106">
        <v>0</v>
      </c>
      <c r="T106">
        <v>0</v>
      </c>
      <c r="U106">
        <v>0</v>
      </c>
      <c r="V106">
        <v>82</v>
      </c>
      <c r="W106">
        <v>574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258</v>
      </c>
    </row>
    <row r="107" spans="1:30" x14ac:dyDescent="0.25">
      <c r="H107" t="s">
        <v>259</v>
      </c>
    </row>
    <row r="108" spans="1:30" x14ac:dyDescent="0.25">
      <c r="A108">
        <v>51</v>
      </c>
      <c r="B108">
        <v>418</v>
      </c>
      <c r="C108" t="s">
        <v>260</v>
      </c>
      <c r="D108" t="s">
        <v>261</v>
      </c>
      <c r="E108" t="s">
        <v>64</v>
      </c>
      <c r="F108" t="s">
        <v>262</v>
      </c>
      <c r="G108" t="str">
        <f>"201406002892"</f>
        <v>201406002892</v>
      </c>
      <c r="H108" t="s">
        <v>263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1</v>
      </c>
      <c r="AA108">
        <v>0</v>
      </c>
      <c r="AB108">
        <v>24</v>
      </c>
      <c r="AC108">
        <v>408</v>
      </c>
      <c r="AD108" t="s">
        <v>264</v>
      </c>
    </row>
    <row r="109" spans="1:30" x14ac:dyDescent="0.25">
      <c r="H109" t="s">
        <v>265</v>
      </c>
    </row>
    <row r="110" spans="1:30" x14ac:dyDescent="0.25">
      <c r="A110">
        <v>52</v>
      </c>
      <c r="B110">
        <v>3066</v>
      </c>
      <c r="C110" t="s">
        <v>266</v>
      </c>
      <c r="D110" t="s">
        <v>98</v>
      </c>
      <c r="E110" t="s">
        <v>119</v>
      </c>
      <c r="F110" t="s">
        <v>267</v>
      </c>
      <c r="G110" t="str">
        <f>"00229997"</f>
        <v>00229997</v>
      </c>
      <c r="H110">
        <v>715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>
        <v>1573</v>
      </c>
    </row>
    <row r="111" spans="1:30" x14ac:dyDescent="0.25">
      <c r="H111" t="s">
        <v>268</v>
      </c>
    </row>
    <row r="112" spans="1:30" x14ac:dyDescent="0.25">
      <c r="A112">
        <v>53</v>
      </c>
      <c r="B112">
        <v>2341</v>
      </c>
      <c r="C112" t="s">
        <v>269</v>
      </c>
      <c r="D112" t="s">
        <v>230</v>
      </c>
      <c r="E112" t="s">
        <v>94</v>
      </c>
      <c r="F112" t="s">
        <v>270</v>
      </c>
      <c r="G112" t="str">
        <f>"00316052"</f>
        <v>00316052</v>
      </c>
      <c r="H112" t="s">
        <v>247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2</v>
      </c>
      <c r="AA112">
        <v>0</v>
      </c>
      <c r="AB112">
        <v>0</v>
      </c>
      <c r="AC112">
        <v>0</v>
      </c>
      <c r="AD112" t="s">
        <v>271</v>
      </c>
    </row>
    <row r="113" spans="1:30" x14ac:dyDescent="0.25">
      <c r="H113" t="s">
        <v>272</v>
      </c>
    </row>
    <row r="114" spans="1:30" x14ac:dyDescent="0.25">
      <c r="A114">
        <v>54</v>
      </c>
      <c r="B114">
        <v>4512</v>
      </c>
      <c r="C114" t="s">
        <v>273</v>
      </c>
      <c r="D114" t="s">
        <v>70</v>
      </c>
      <c r="E114" t="s">
        <v>274</v>
      </c>
      <c r="F114" t="s">
        <v>275</v>
      </c>
      <c r="G114" t="str">
        <f>"200802008736"</f>
        <v>200802008736</v>
      </c>
      <c r="H114" t="s">
        <v>276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30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277</v>
      </c>
    </row>
    <row r="115" spans="1:30" x14ac:dyDescent="0.25">
      <c r="H115" t="s">
        <v>278</v>
      </c>
    </row>
    <row r="116" spans="1:30" x14ac:dyDescent="0.25">
      <c r="A116">
        <v>55</v>
      </c>
      <c r="B116">
        <v>367</v>
      </c>
      <c r="C116" t="s">
        <v>279</v>
      </c>
      <c r="D116" t="s">
        <v>261</v>
      </c>
      <c r="E116" t="s">
        <v>53</v>
      </c>
      <c r="F116" t="s">
        <v>280</v>
      </c>
      <c r="G116" t="str">
        <f>"200801001453"</f>
        <v>200801001453</v>
      </c>
      <c r="H116">
        <v>748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64</v>
      </c>
      <c r="W116">
        <v>448</v>
      </c>
      <c r="X116">
        <v>0</v>
      </c>
      <c r="Z116">
        <v>0</v>
      </c>
      <c r="AA116">
        <v>0</v>
      </c>
      <c r="AB116">
        <v>8</v>
      </c>
      <c r="AC116">
        <v>136</v>
      </c>
      <c r="AD116">
        <v>1562</v>
      </c>
    </row>
    <row r="117" spans="1:30" x14ac:dyDescent="0.25">
      <c r="H117" t="s">
        <v>281</v>
      </c>
    </row>
    <row r="118" spans="1:30" x14ac:dyDescent="0.25">
      <c r="A118">
        <v>56</v>
      </c>
      <c r="B118">
        <v>1545</v>
      </c>
      <c r="C118" t="s">
        <v>282</v>
      </c>
      <c r="D118" t="s">
        <v>114</v>
      </c>
      <c r="E118" t="s">
        <v>64</v>
      </c>
      <c r="F118" t="s">
        <v>283</v>
      </c>
      <c r="G118" t="str">
        <f>"200902000567"</f>
        <v>200902000567</v>
      </c>
      <c r="H118">
        <v>704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1562</v>
      </c>
    </row>
    <row r="119" spans="1:30" x14ac:dyDescent="0.25">
      <c r="H119" t="s">
        <v>284</v>
      </c>
    </row>
    <row r="120" spans="1:30" x14ac:dyDescent="0.25">
      <c r="A120">
        <v>57</v>
      </c>
      <c r="B120">
        <v>4065</v>
      </c>
      <c r="C120" t="s">
        <v>285</v>
      </c>
      <c r="D120" t="s">
        <v>192</v>
      </c>
      <c r="E120" t="s">
        <v>89</v>
      </c>
      <c r="F120" t="s">
        <v>286</v>
      </c>
      <c r="G120" t="str">
        <f>"00023818"</f>
        <v>00023818</v>
      </c>
      <c r="H120">
        <v>704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1562</v>
      </c>
    </row>
    <row r="121" spans="1:30" x14ac:dyDescent="0.25">
      <c r="H121" t="s">
        <v>287</v>
      </c>
    </row>
    <row r="122" spans="1:30" x14ac:dyDescent="0.25">
      <c r="A122">
        <v>58</v>
      </c>
      <c r="B122">
        <v>5932</v>
      </c>
      <c r="C122" t="s">
        <v>288</v>
      </c>
      <c r="D122" t="s">
        <v>289</v>
      </c>
      <c r="E122" t="s">
        <v>290</v>
      </c>
      <c r="F122">
        <v>151424</v>
      </c>
      <c r="G122" t="str">
        <f>"201402010871"</f>
        <v>201402010871</v>
      </c>
      <c r="H122" t="s">
        <v>291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292</v>
      </c>
    </row>
    <row r="123" spans="1:30" x14ac:dyDescent="0.25">
      <c r="H123" t="s">
        <v>293</v>
      </c>
    </row>
    <row r="124" spans="1:30" x14ac:dyDescent="0.25">
      <c r="A124">
        <v>59</v>
      </c>
      <c r="B124">
        <v>2562</v>
      </c>
      <c r="C124" t="s">
        <v>294</v>
      </c>
      <c r="D124" t="s">
        <v>56</v>
      </c>
      <c r="E124" t="s">
        <v>230</v>
      </c>
      <c r="F124" t="s">
        <v>295</v>
      </c>
      <c r="G124" t="str">
        <f>"201406012772"</f>
        <v>201406012772</v>
      </c>
      <c r="H124" t="s">
        <v>296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75</v>
      </c>
      <c r="W124">
        <v>525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297</v>
      </c>
    </row>
    <row r="125" spans="1:30" x14ac:dyDescent="0.25">
      <c r="H125" t="s">
        <v>298</v>
      </c>
    </row>
    <row r="126" spans="1:30" x14ac:dyDescent="0.25">
      <c r="A126">
        <v>60</v>
      </c>
      <c r="B126">
        <v>3903</v>
      </c>
      <c r="C126" t="s">
        <v>299</v>
      </c>
      <c r="D126" t="s">
        <v>38</v>
      </c>
      <c r="E126" t="s">
        <v>300</v>
      </c>
      <c r="F126" t="s">
        <v>301</v>
      </c>
      <c r="G126" t="str">
        <f>"200801010456"</f>
        <v>200801010456</v>
      </c>
      <c r="H126" t="s">
        <v>302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9</v>
      </c>
      <c r="W126">
        <v>63</v>
      </c>
      <c r="X126">
        <v>0</v>
      </c>
      <c r="Z126">
        <v>0</v>
      </c>
      <c r="AA126">
        <v>0</v>
      </c>
      <c r="AB126">
        <v>18</v>
      </c>
      <c r="AC126">
        <v>306</v>
      </c>
      <c r="AD126" t="s">
        <v>303</v>
      </c>
    </row>
    <row r="127" spans="1:30" x14ac:dyDescent="0.25">
      <c r="H127" t="s">
        <v>304</v>
      </c>
    </row>
    <row r="128" spans="1:30" x14ac:dyDescent="0.25">
      <c r="A128">
        <v>61</v>
      </c>
      <c r="B128">
        <v>2932</v>
      </c>
      <c r="C128" t="s">
        <v>305</v>
      </c>
      <c r="D128" t="s">
        <v>306</v>
      </c>
      <c r="E128" t="s">
        <v>34</v>
      </c>
      <c r="F128" t="s">
        <v>307</v>
      </c>
      <c r="G128" t="str">
        <f>"201511010758"</f>
        <v>201511010758</v>
      </c>
      <c r="H128" t="s">
        <v>308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48</v>
      </c>
      <c r="W128">
        <v>336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309</v>
      </c>
    </row>
    <row r="129" spans="1:30" x14ac:dyDescent="0.25">
      <c r="H129" t="s">
        <v>310</v>
      </c>
    </row>
    <row r="130" spans="1:30" x14ac:dyDescent="0.25">
      <c r="A130">
        <v>62</v>
      </c>
      <c r="B130">
        <v>5426</v>
      </c>
      <c r="C130" t="s">
        <v>311</v>
      </c>
      <c r="D130" t="s">
        <v>312</v>
      </c>
      <c r="E130" t="s">
        <v>53</v>
      </c>
      <c r="F130" t="s">
        <v>313</v>
      </c>
      <c r="G130" t="str">
        <f>"200801006827"</f>
        <v>200801006827</v>
      </c>
      <c r="H130">
        <v>682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>
        <v>1540</v>
      </c>
    </row>
    <row r="131" spans="1:30" x14ac:dyDescent="0.25">
      <c r="H131" t="s">
        <v>314</v>
      </c>
    </row>
    <row r="132" spans="1:30" x14ac:dyDescent="0.25">
      <c r="A132">
        <v>63</v>
      </c>
      <c r="B132">
        <v>4050</v>
      </c>
      <c r="C132" t="s">
        <v>315</v>
      </c>
      <c r="D132" t="s">
        <v>316</v>
      </c>
      <c r="E132" t="s">
        <v>64</v>
      </c>
      <c r="F132" t="s">
        <v>317</v>
      </c>
      <c r="G132" t="str">
        <f>"200803000042"</f>
        <v>200803000042</v>
      </c>
      <c r="H132" t="s">
        <v>318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60</v>
      </c>
      <c r="W132">
        <v>420</v>
      </c>
      <c r="X132">
        <v>0</v>
      </c>
      <c r="Z132">
        <v>0</v>
      </c>
      <c r="AA132">
        <v>0</v>
      </c>
      <c r="AB132">
        <v>24</v>
      </c>
      <c r="AC132">
        <v>408</v>
      </c>
      <c r="AD132" t="s">
        <v>319</v>
      </c>
    </row>
    <row r="133" spans="1:30" x14ac:dyDescent="0.25">
      <c r="H133" t="s">
        <v>320</v>
      </c>
    </row>
    <row r="134" spans="1:30" x14ac:dyDescent="0.25">
      <c r="A134">
        <v>64</v>
      </c>
      <c r="B134">
        <v>1666</v>
      </c>
      <c r="C134" t="s">
        <v>321</v>
      </c>
      <c r="D134" t="s">
        <v>230</v>
      </c>
      <c r="E134" t="s">
        <v>89</v>
      </c>
      <c r="F134" t="s">
        <v>322</v>
      </c>
      <c r="G134" t="str">
        <f>"200805000842"</f>
        <v>200805000842</v>
      </c>
      <c r="H134">
        <v>715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1533</v>
      </c>
    </row>
    <row r="135" spans="1:30" x14ac:dyDescent="0.25">
      <c r="H135" t="s">
        <v>323</v>
      </c>
    </row>
    <row r="136" spans="1:30" x14ac:dyDescent="0.25">
      <c r="A136">
        <v>65</v>
      </c>
      <c r="B136">
        <v>1284</v>
      </c>
      <c r="C136" t="s">
        <v>324</v>
      </c>
      <c r="D136" t="s">
        <v>119</v>
      </c>
      <c r="E136" t="s">
        <v>89</v>
      </c>
      <c r="F136" t="s">
        <v>325</v>
      </c>
      <c r="G136" t="str">
        <f>"200911000461"</f>
        <v>200911000461</v>
      </c>
      <c r="H136" t="s">
        <v>326</v>
      </c>
      <c r="I136">
        <v>150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38</v>
      </c>
      <c r="W136">
        <v>266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327</v>
      </c>
    </row>
    <row r="137" spans="1:30" x14ac:dyDescent="0.25">
      <c r="H137" t="s">
        <v>328</v>
      </c>
    </row>
    <row r="138" spans="1:30" x14ac:dyDescent="0.25">
      <c r="A138">
        <v>66</v>
      </c>
      <c r="B138">
        <v>2579</v>
      </c>
      <c r="C138" t="s">
        <v>329</v>
      </c>
      <c r="D138" t="s">
        <v>94</v>
      </c>
      <c r="E138" t="s">
        <v>330</v>
      </c>
      <c r="F138" t="s">
        <v>331</v>
      </c>
      <c r="G138" t="str">
        <f>"200801005382"</f>
        <v>200801005382</v>
      </c>
      <c r="H138" t="s">
        <v>332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333</v>
      </c>
    </row>
    <row r="139" spans="1:30" x14ac:dyDescent="0.25">
      <c r="H139" t="s">
        <v>334</v>
      </c>
    </row>
    <row r="140" spans="1:30" x14ac:dyDescent="0.25">
      <c r="A140">
        <v>67</v>
      </c>
      <c r="B140">
        <v>2802</v>
      </c>
      <c r="C140" t="s">
        <v>335</v>
      </c>
      <c r="D140" t="s">
        <v>336</v>
      </c>
      <c r="E140" t="s">
        <v>337</v>
      </c>
      <c r="F140" t="s">
        <v>338</v>
      </c>
      <c r="G140" t="str">
        <f>"200801009535"</f>
        <v>200801009535</v>
      </c>
      <c r="H140" t="s">
        <v>291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339</v>
      </c>
    </row>
    <row r="141" spans="1:30" x14ac:dyDescent="0.25">
      <c r="H141" t="s">
        <v>340</v>
      </c>
    </row>
    <row r="142" spans="1:30" x14ac:dyDescent="0.25">
      <c r="A142">
        <v>68</v>
      </c>
      <c r="B142">
        <v>5108</v>
      </c>
      <c r="C142" t="s">
        <v>341</v>
      </c>
      <c r="D142" t="s">
        <v>210</v>
      </c>
      <c r="E142" t="s">
        <v>22</v>
      </c>
      <c r="F142" t="s">
        <v>342</v>
      </c>
      <c r="G142" t="str">
        <f>"00336726"</f>
        <v>00336726</v>
      </c>
      <c r="H142" t="s">
        <v>343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30</v>
      </c>
      <c r="R142">
        <v>0</v>
      </c>
      <c r="S142">
        <v>0</v>
      </c>
      <c r="T142">
        <v>0</v>
      </c>
      <c r="U142">
        <v>0</v>
      </c>
      <c r="V142">
        <v>83</v>
      </c>
      <c r="W142">
        <v>581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344</v>
      </c>
    </row>
    <row r="143" spans="1:30" x14ac:dyDescent="0.25">
      <c r="H143" t="s">
        <v>345</v>
      </c>
    </row>
    <row r="144" spans="1:30" x14ac:dyDescent="0.25">
      <c r="A144">
        <v>69</v>
      </c>
      <c r="B144">
        <v>215</v>
      </c>
      <c r="C144" t="s">
        <v>346</v>
      </c>
      <c r="D144" t="s">
        <v>347</v>
      </c>
      <c r="E144" t="s">
        <v>201</v>
      </c>
      <c r="F144" t="s">
        <v>348</v>
      </c>
      <c r="G144" t="str">
        <f>"200802004169"</f>
        <v>200802004169</v>
      </c>
      <c r="H144" t="s">
        <v>349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350</v>
      </c>
    </row>
    <row r="145" spans="1:30" x14ac:dyDescent="0.25">
      <c r="H145" t="s">
        <v>351</v>
      </c>
    </row>
    <row r="146" spans="1:30" x14ac:dyDescent="0.25">
      <c r="A146">
        <v>70</v>
      </c>
      <c r="B146">
        <v>350</v>
      </c>
      <c r="C146" t="s">
        <v>352</v>
      </c>
      <c r="D146" t="s">
        <v>82</v>
      </c>
      <c r="E146" t="s">
        <v>23</v>
      </c>
      <c r="F146" t="s">
        <v>353</v>
      </c>
      <c r="G146" t="str">
        <f>"00182948"</f>
        <v>00182948</v>
      </c>
      <c r="H146">
        <v>693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1511</v>
      </c>
    </row>
    <row r="147" spans="1:30" x14ac:dyDescent="0.25">
      <c r="H147" t="s">
        <v>354</v>
      </c>
    </row>
    <row r="148" spans="1:30" x14ac:dyDescent="0.25">
      <c r="A148">
        <v>71</v>
      </c>
      <c r="B148">
        <v>2125</v>
      </c>
      <c r="C148" t="s">
        <v>355</v>
      </c>
      <c r="D148" t="s">
        <v>356</v>
      </c>
      <c r="E148" t="s">
        <v>52</v>
      </c>
      <c r="F148" t="s">
        <v>357</v>
      </c>
      <c r="G148" t="str">
        <f>"200802011976"</f>
        <v>200802011976</v>
      </c>
      <c r="H148">
        <v>693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1511</v>
      </c>
    </row>
    <row r="149" spans="1:30" x14ac:dyDescent="0.25">
      <c r="H149" t="s">
        <v>358</v>
      </c>
    </row>
    <row r="150" spans="1:30" x14ac:dyDescent="0.25">
      <c r="A150">
        <v>72</v>
      </c>
      <c r="B150">
        <v>2222</v>
      </c>
      <c r="C150" t="s">
        <v>359</v>
      </c>
      <c r="D150" t="s">
        <v>360</v>
      </c>
      <c r="E150" t="s">
        <v>23</v>
      </c>
      <c r="F150" t="s">
        <v>361</v>
      </c>
      <c r="G150" t="str">
        <f>"200801003527"</f>
        <v>200801003527</v>
      </c>
      <c r="H150">
        <v>792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76</v>
      </c>
      <c r="W150">
        <v>532</v>
      </c>
      <c r="X150">
        <v>0</v>
      </c>
      <c r="Z150">
        <v>0</v>
      </c>
      <c r="AA150">
        <v>0</v>
      </c>
      <c r="AB150">
        <v>8</v>
      </c>
      <c r="AC150">
        <v>136</v>
      </c>
      <c r="AD150">
        <v>1510</v>
      </c>
    </row>
    <row r="151" spans="1:30" x14ac:dyDescent="0.25">
      <c r="H151" t="s">
        <v>362</v>
      </c>
    </row>
    <row r="152" spans="1:30" x14ac:dyDescent="0.25">
      <c r="A152">
        <v>73</v>
      </c>
      <c r="B152">
        <v>5846</v>
      </c>
      <c r="C152" t="s">
        <v>363</v>
      </c>
      <c r="D152" t="s">
        <v>152</v>
      </c>
      <c r="E152" t="s">
        <v>364</v>
      </c>
      <c r="F152" t="s">
        <v>365</v>
      </c>
      <c r="G152" t="str">
        <f>"201406015105"</f>
        <v>201406015105</v>
      </c>
      <c r="H152">
        <v>814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30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1502</v>
      </c>
    </row>
    <row r="153" spans="1:30" x14ac:dyDescent="0.25">
      <c r="H153" t="s">
        <v>366</v>
      </c>
    </row>
    <row r="154" spans="1:30" x14ac:dyDescent="0.25">
      <c r="A154">
        <v>74</v>
      </c>
      <c r="B154">
        <v>309</v>
      </c>
      <c r="C154" t="s">
        <v>367</v>
      </c>
      <c r="D154" t="s">
        <v>114</v>
      </c>
      <c r="E154" t="s">
        <v>368</v>
      </c>
      <c r="F154" t="s">
        <v>369</v>
      </c>
      <c r="G154" t="str">
        <f>"201406007000"</f>
        <v>201406007000</v>
      </c>
      <c r="H154" t="s">
        <v>370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371</v>
      </c>
    </row>
    <row r="155" spans="1:30" x14ac:dyDescent="0.25">
      <c r="H155" t="s">
        <v>372</v>
      </c>
    </row>
    <row r="156" spans="1:30" x14ac:dyDescent="0.25">
      <c r="A156">
        <v>75</v>
      </c>
      <c r="B156">
        <v>3985</v>
      </c>
      <c r="C156" t="s">
        <v>373</v>
      </c>
      <c r="D156" t="s">
        <v>374</v>
      </c>
      <c r="E156" t="s">
        <v>119</v>
      </c>
      <c r="F156" t="s">
        <v>375</v>
      </c>
      <c r="G156" t="str">
        <f>"00150594"</f>
        <v>00150594</v>
      </c>
      <c r="H156" t="s">
        <v>376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377</v>
      </c>
    </row>
    <row r="157" spans="1:30" x14ac:dyDescent="0.25">
      <c r="H157" t="s">
        <v>378</v>
      </c>
    </row>
    <row r="158" spans="1:30" x14ac:dyDescent="0.25">
      <c r="A158">
        <v>76</v>
      </c>
      <c r="B158">
        <v>348</v>
      </c>
      <c r="C158" t="s">
        <v>379</v>
      </c>
      <c r="D158" t="s">
        <v>380</v>
      </c>
      <c r="E158" t="s">
        <v>70</v>
      </c>
      <c r="F158" t="s">
        <v>381</v>
      </c>
      <c r="G158" t="str">
        <f>"201402005982"</f>
        <v>201402005982</v>
      </c>
      <c r="H158">
        <v>726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46</v>
      </c>
      <c r="W158">
        <v>322</v>
      </c>
      <c r="X158">
        <v>0</v>
      </c>
      <c r="Z158">
        <v>0</v>
      </c>
      <c r="AA158">
        <v>0</v>
      </c>
      <c r="AB158">
        <v>24</v>
      </c>
      <c r="AC158">
        <v>408</v>
      </c>
      <c r="AD158">
        <v>1486</v>
      </c>
    </row>
    <row r="159" spans="1:30" x14ac:dyDescent="0.25">
      <c r="H159" t="s">
        <v>382</v>
      </c>
    </row>
    <row r="160" spans="1:30" x14ac:dyDescent="0.25">
      <c r="A160">
        <v>77</v>
      </c>
      <c r="B160">
        <v>507</v>
      </c>
      <c r="C160" t="s">
        <v>383</v>
      </c>
      <c r="D160" t="s">
        <v>64</v>
      </c>
      <c r="E160" t="s">
        <v>384</v>
      </c>
      <c r="F160" t="s">
        <v>385</v>
      </c>
      <c r="G160" t="str">
        <f>"201412005570"</f>
        <v>201412005570</v>
      </c>
      <c r="H160" t="s">
        <v>386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80</v>
      </c>
      <c r="W160">
        <v>560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387</v>
      </c>
    </row>
    <row r="161" spans="1:30" x14ac:dyDescent="0.25">
      <c r="H161" t="s">
        <v>388</v>
      </c>
    </row>
    <row r="162" spans="1:30" x14ac:dyDescent="0.25">
      <c r="A162">
        <v>78</v>
      </c>
      <c r="B162">
        <v>3957</v>
      </c>
      <c r="C162" t="s">
        <v>389</v>
      </c>
      <c r="D162" t="s">
        <v>390</v>
      </c>
      <c r="E162" t="s">
        <v>391</v>
      </c>
      <c r="F162" t="s">
        <v>392</v>
      </c>
      <c r="G162" t="str">
        <f>"201005000043"</f>
        <v>201005000043</v>
      </c>
      <c r="H162">
        <v>715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1483</v>
      </c>
    </row>
    <row r="163" spans="1:30" x14ac:dyDescent="0.25">
      <c r="H163" t="s">
        <v>393</v>
      </c>
    </row>
    <row r="164" spans="1:30" x14ac:dyDescent="0.25">
      <c r="A164">
        <v>79</v>
      </c>
      <c r="B164">
        <v>3931</v>
      </c>
      <c r="C164" t="s">
        <v>394</v>
      </c>
      <c r="D164" t="s">
        <v>395</v>
      </c>
      <c r="E164" t="s">
        <v>64</v>
      </c>
      <c r="F164" t="s">
        <v>396</v>
      </c>
      <c r="G164" t="str">
        <f>"200801008366"</f>
        <v>200801008366</v>
      </c>
      <c r="H164" t="s">
        <v>397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60</v>
      </c>
      <c r="W164">
        <v>420</v>
      </c>
      <c r="X164">
        <v>0</v>
      </c>
      <c r="Z164">
        <v>1</v>
      </c>
      <c r="AA164">
        <v>0</v>
      </c>
      <c r="AB164">
        <v>24</v>
      </c>
      <c r="AC164">
        <v>408</v>
      </c>
      <c r="AD164" t="s">
        <v>398</v>
      </c>
    </row>
    <row r="165" spans="1:30" x14ac:dyDescent="0.25">
      <c r="H165" t="s">
        <v>399</v>
      </c>
    </row>
    <row r="166" spans="1:30" x14ac:dyDescent="0.25">
      <c r="A166">
        <v>80</v>
      </c>
      <c r="B166">
        <v>1541</v>
      </c>
      <c r="C166" t="s">
        <v>400</v>
      </c>
      <c r="D166" t="s">
        <v>401</v>
      </c>
      <c r="E166" t="s">
        <v>38</v>
      </c>
      <c r="F166" t="s">
        <v>402</v>
      </c>
      <c r="G166" t="str">
        <f>"201503000067"</f>
        <v>201503000067</v>
      </c>
      <c r="H166">
        <v>726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45</v>
      </c>
      <c r="W166">
        <v>315</v>
      </c>
      <c r="X166">
        <v>0</v>
      </c>
      <c r="Z166">
        <v>0</v>
      </c>
      <c r="AA166">
        <v>0</v>
      </c>
      <c r="AB166">
        <v>24</v>
      </c>
      <c r="AC166">
        <v>408</v>
      </c>
      <c r="AD166">
        <v>1479</v>
      </c>
    </row>
    <row r="167" spans="1:30" x14ac:dyDescent="0.25">
      <c r="H167" t="s">
        <v>403</v>
      </c>
    </row>
    <row r="168" spans="1:30" x14ac:dyDescent="0.25">
      <c r="A168">
        <v>81</v>
      </c>
      <c r="B168">
        <v>3333</v>
      </c>
      <c r="C168" t="s">
        <v>404</v>
      </c>
      <c r="D168" t="s">
        <v>223</v>
      </c>
      <c r="E168" t="s">
        <v>405</v>
      </c>
      <c r="F168" t="s">
        <v>406</v>
      </c>
      <c r="G168" t="str">
        <f>"201406014869"</f>
        <v>201406014869</v>
      </c>
      <c r="H168" t="s">
        <v>407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70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408</v>
      </c>
    </row>
    <row r="169" spans="1:30" x14ac:dyDescent="0.25">
      <c r="H169" t="s">
        <v>409</v>
      </c>
    </row>
    <row r="170" spans="1:30" x14ac:dyDescent="0.25">
      <c r="A170">
        <v>82</v>
      </c>
      <c r="B170">
        <v>3252</v>
      </c>
      <c r="C170" t="s">
        <v>410</v>
      </c>
      <c r="D170" t="s">
        <v>336</v>
      </c>
      <c r="E170" t="s">
        <v>34</v>
      </c>
      <c r="F170" t="s">
        <v>411</v>
      </c>
      <c r="G170" t="str">
        <f>"00331271"</f>
        <v>00331271</v>
      </c>
      <c r="H170" t="s">
        <v>412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72</v>
      </c>
      <c r="W170">
        <v>504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413</v>
      </c>
    </row>
    <row r="171" spans="1:30" x14ac:dyDescent="0.25">
      <c r="H171" t="s">
        <v>414</v>
      </c>
    </row>
    <row r="172" spans="1:30" x14ac:dyDescent="0.25">
      <c r="A172">
        <v>83</v>
      </c>
      <c r="B172">
        <v>5965</v>
      </c>
      <c r="C172" t="s">
        <v>415</v>
      </c>
      <c r="D172" t="s">
        <v>114</v>
      </c>
      <c r="E172" t="s">
        <v>416</v>
      </c>
      <c r="F172" t="s">
        <v>417</v>
      </c>
      <c r="G172" t="str">
        <f>"00075249"</f>
        <v>00075249</v>
      </c>
      <c r="H172">
        <v>759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10</v>
      </c>
      <c r="W172">
        <v>70</v>
      </c>
      <c r="X172">
        <v>0</v>
      </c>
      <c r="Z172">
        <v>0</v>
      </c>
      <c r="AA172">
        <v>0</v>
      </c>
      <c r="AB172">
        <v>24</v>
      </c>
      <c r="AC172">
        <v>408</v>
      </c>
      <c r="AD172">
        <v>1467</v>
      </c>
    </row>
    <row r="173" spans="1:30" x14ac:dyDescent="0.25">
      <c r="H173" t="s">
        <v>418</v>
      </c>
    </row>
    <row r="174" spans="1:30" x14ac:dyDescent="0.25">
      <c r="A174">
        <v>84</v>
      </c>
      <c r="B174">
        <v>2307</v>
      </c>
      <c r="C174" t="s">
        <v>419</v>
      </c>
      <c r="D174" t="s">
        <v>420</v>
      </c>
      <c r="E174" t="s">
        <v>119</v>
      </c>
      <c r="F174" t="s">
        <v>421</v>
      </c>
      <c r="G174" t="str">
        <f>"00251743"</f>
        <v>00251743</v>
      </c>
      <c r="H174">
        <v>715</v>
      </c>
      <c r="I174">
        <v>0</v>
      </c>
      <c r="J174">
        <v>0</v>
      </c>
      <c r="K174">
        <v>0</v>
      </c>
      <c r="L174">
        <v>0</v>
      </c>
      <c r="M174">
        <v>100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83</v>
      </c>
      <c r="W174">
        <v>581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1466</v>
      </c>
    </row>
    <row r="175" spans="1:30" x14ac:dyDescent="0.25">
      <c r="H175" t="s">
        <v>422</v>
      </c>
    </row>
    <row r="176" spans="1:30" x14ac:dyDescent="0.25">
      <c r="A176">
        <v>85</v>
      </c>
      <c r="B176">
        <v>3541</v>
      </c>
      <c r="C176" t="s">
        <v>423</v>
      </c>
      <c r="D176" t="s">
        <v>140</v>
      </c>
      <c r="E176" t="s">
        <v>171</v>
      </c>
      <c r="F176" t="s">
        <v>424</v>
      </c>
      <c r="G176" t="str">
        <f>"200712004642"</f>
        <v>200712004642</v>
      </c>
      <c r="H176">
        <v>847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>
        <v>1465</v>
      </c>
    </row>
    <row r="177" spans="1:30" x14ac:dyDescent="0.25">
      <c r="H177" t="s">
        <v>425</v>
      </c>
    </row>
    <row r="178" spans="1:30" x14ac:dyDescent="0.25">
      <c r="A178">
        <v>86</v>
      </c>
      <c r="B178">
        <v>4744</v>
      </c>
      <c r="C178" t="s">
        <v>426</v>
      </c>
      <c r="D178" t="s">
        <v>140</v>
      </c>
      <c r="E178" t="s">
        <v>427</v>
      </c>
      <c r="F178" t="s">
        <v>428</v>
      </c>
      <c r="G178" t="str">
        <f>"00260346"</f>
        <v>00260346</v>
      </c>
      <c r="H178" t="s">
        <v>429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50</v>
      </c>
      <c r="O178">
        <v>0</v>
      </c>
      <c r="P178">
        <v>0</v>
      </c>
      <c r="Q178">
        <v>30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430</v>
      </c>
    </row>
    <row r="179" spans="1:30" x14ac:dyDescent="0.25">
      <c r="H179" t="s">
        <v>431</v>
      </c>
    </row>
    <row r="180" spans="1:30" x14ac:dyDescent="0.25">
      <c r="A180">
        <v>87</v>
      </c>
      <c r="B180">
        <v>583</v>
      </c>
      <c r="C180" t="s">
        <v>432</v>
      </c>
      <c r="D180" t="s">
        <v>433</v>
      </c>
      <c r="E180" t="s">
        <v>70</v>
      </c>
      <c r="F180" t="s">
        <v>434</v>
      </c>
      <c r="G180" t="str">
        <f>"201406014655"</f>
        <v>201406014655</v>
      </c>
      <c r="H180">
        <v>737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50</v>
      </c>
      <c r="O180">
        <v>30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20</v>
      </c>
      <c r="W180">
        <v>140</v>
      </c>
      <c r="X180">
        <v>0</v>
      </c>
      <c r="Z180">
        <v>0</v>
      </c>
      <c r="AA180">
        <v>0</v>
      </c>
      <c r="AB180">
        <v>18</v>
      </c>
      <c r="AC180">
        <v>306</v>
      </c>
      <c r="AD180">
        <v>1463</v>
      </c>
    </row>
    <row r="181" spans="1:30" x14ac:dyDescent="0.25">
      <c r="H181" t="s">
        <v>435</v>
      </c>
    </row>
    <row r="182" spans="1:30" x14ac:dyDescent="0.25">
      <c r="A182">
        <v>88</v>
      </c>
      <c r="B182">
        <v>1385</v>
      </c>
      <c r="C182" t="s">
        <v>436</v>
      </c>
      <c r="D182" t="s">
        <v>374</v>
      </c>
      <c r="E182" t="s">
        <v>437</v>
      </c>
      <c r="F182" t="s">
        <v>438</v>
      </c>
      <c r="G182" t="str">
        <f>"00301598"</f>
        <v>00301598</v>
      </c>
      <c r="H182">
        <v>836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1454</v>
      </c>
    </row>
    <row r="183" spans="1:30" x14ac:dyDescent="0.25">
      <c r="H183">
        <v>1203</v>
      </c>
    </row>
    <row r="184" spans="1:30" x14ac:dyDescent="0.25">
      <c r="A184">
        <v>89</v>
      </c>
      <c r="B184">
        <v>1673</v>
      </c>
      <c r="C184" t="s">
        <v>439</v>
      </c>
      <c r="D184" t="s">
        <v>114</v>
      </c>
      <c r="E184" t="s">
        <v>171</v>
      </c>
      <c r="F184" t="s">
        <v>440</v>
      </c>
      <c r="G184" t="str">
        <f>"00151339"</f>
        <v>00151339</v>
      </c>
      <c r="H184">
        <v>803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30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2</v>
      </c>
      <c r="AA184">
        <v>0</v>
      </c>
      <c r="AB184">
        <v>0</v>
      </c>
      <c r="AC184">
        <v>0</v>
      </c>
      <c r="AD184">
        <v>1451</v>
      </c>
    </row>
    <row r="185" spans="1:30" x14ac:dyDescent="0.25">
      <c r="H185" t="s">
        <v>441</v>
      </c>
    </row>
    <row r="186" spans="1:30" x14ac:dyDescent="0.25">
      <c r="A186">
        <v>90</v>
      </c>
      <c r="B186">
        <v>5839</v>
      </c>
      <c r="C186" t="s">
        <v>442</v>
      </c>
      <c r="D186" t="s">
        <v>443</v>
      </c>
      <c r="E186" t="s">
        <v>119</v>
      </c>
      <c r="F186" t="s">
        <v>444</v>
      </c>
      <c r="G186" t="str">
        <f>"201402003677"</f>
        <v>201402003677</v>
      </c>
      <c r="H186">
        <v>693</v>
      </c>
      <c r="I186">
        <v>0</v>
      </c>
      <c r="J186">
        <v>0</v>
      </c>
      <c r="K186">
        <v>0</v>
      </c>
      <c r="L186">
        <v>0</v>
      </c>
      <c r="M186">
        <v>100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2</v>
      </c>
      <c r="AA186">
        <v>0</v>
      </c>
      <c r="AB186">
        <v>0</v>
      </c>
      <c r="AC186">
        <v>0</v>
      </c>
      <c r="AD186">
        <v>1451</v>
      </c>
    </row>
    <row r="187" spans="1:30" x14ac:dyDescent="0.25">
      <c r="H187" t="s">
        <v>445</v>
      </c>
    </row>
    <row r="188" spans="1:30" x14ac:dyDescent="0.25">
      <c r="A188">
        <v>91</v>
      </c>
      <c r="B188">
        <v>3022</v>
      </c>
      <c r="C188" t="s">
        <v>446</v>
      </c>
      <c r="D188" t="s">
        <v>216</v>
      </c>
      <c r="E188" t="s">
        <v>210</v>
      </c>
      <c r="F188" t="s">
        <v>447</v>
      </c>
      <c r="G188" t="str">
        <f>"00199339"</f>
        <v>00199339</v>
      </c>
      <c r="H188" t="s">
        <v>448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49</v>
      </c>
      <c r="W188">
        <v>343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449</v>
      </c>
    </row>
    <row r="189" spans="1:30" x14ac:dyDescent="0.25">
      <c r="H189" t="s">
        <v>450</v>
      </c>
    </row>
    <row r="190" spans="1:30" x14ac:dyDescent="0.25">
      <c r="A190">
        <v>92</v>
      </c>
      <c r="B190">
        <v>2555</v>
      </c>
      <c r="C190" t="s">
        <v>451</v>
      </c>
      <c r="D190" t="s">
        <v>452</v>
      </c>
      <c r="E190" t="s">
        <v>230</v>
      </c>
      <c r="F190" t="s">
        <v>453</v>
      </c>
      <c r="G190" t="str">
        <f>"200812000490"</f>
        <v>200812000490</v>
      </c>
      <c r="H190">
        <v>803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1441</v>
      </c>
    </row>
    <row r="191" spans="1:30" x14ac:dyDescent="0.25">
      <c r="H191" t="s">
        <v>454</v>
      </c>
    </row>
    <row r="192" spans="1:30" x14ac:dyDescent="0.25">
      <c r="A192">
        <v>93</v>
      </c>
      <c r="B192">
        <v>4917</v>
      </c>
      <c r="C192" t="s">
        <v>455</v>
      </c>
      <c r="D192" t="s">
        <v>114</v>
      </c>
      <c r="E192" t="s">
        <v>456</v>
      </c>
      <c r="F192" t="s">
        <v>457</v>
      </c>
      <c r="G192" t="str">
        <f>"00351187"</f>
        <v>00351187</v>
      </c>
      <c r="H192" t="s">
        <v>188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458</v>
      </c>
    </row>
    <row r="193" spans="1:30" x14ac:dyDescent="0.25">
      <c r="H193" t="s">
        <v>459</v>
      </c>
    </row>
    <row r="194" spans="1:30" x14ac:dyDescent="0.25">
      <c r="A194">
        <v>94</v>
      </c>
      <c r="B194">
        <v>3708</v>
      </c>
      <c r="C194" t="s">
        <v>460</v>
      </c>
      <c r="D194" t="s">
        <v>29</v>
      </c>
      <c r="E194" t="s">
        <v>70</v>
      </c>
      <c r="F194" t="s">
        <v>461</v>
      </c>
      <c r="G194" t="str">
        <f>"200802002758"</f>
        <v>200802002758</v>
      </c>
      <c r="H194">
        <v>814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1432</v>
      </c>
    </row>
    <row r="195" spans="1:30" x14ac:dyDescent="0.25">
      <c r="H195" t="s">
        <v>462</v>
      </c>
    </row>
    <row r="196" spans="1:30" x14ac:dyDescent="0.25">
      <c r="A196">
        <v>95</v>
      </c>
      <c r="B196">
        <v>3248</v>
      </c>
      <c r="C196" t="s">
        <v>463</v>
      </c>
      <c r="D196" t="s">
        <v>464</v>
      </c>
      <c r="E196" t="s">
        <v>70</v>
      </c>
      <c r="F196" t="s">
        <v>465</v>
      </c>
      <c r="G196" t="str">
        <f>"201402009805"</f>
        <v>201402009805</v>
      </c>
      <c r="H196" t="s">
        <v>466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467</v>
      </c>
    </row>
    <row r="197" spans="1:30" x14ac:dyDescent="0.25">
      <c r="H197" t="s">
        <v>468</v>
      </c>
    </row>
    <row r="198" spans="1:30" x14ac:dyDescent="0.25">
      <c r="A198">
        <v>96</v>
      </c>
      <c r="B198">
        <v>5954</v>
      </c>
      <c r="C198" t="s">
        <v>469</v>
      </c>
      <c r="D198" t="s">
        <v>470</v>
      </c>
      <c r="E198" t="s">
        <v>471</v>
      </c>
      <c r="F198" t="s">
        <v>472</v>
      </c>
      <c r="G198" t="str">
        <f>"00362469"</f>
        <v>00362469</v>
      </c>
      <c r="H198" t="s">
        <v>473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</v>
      </c>
      <c r="W198">
        <v>7</v>
      </c>
      <c r="X198">
        <v>0</v>
      </c>
      <c r="Z198">
        <v>0</v>
      </c>
      <c r="AA198">
        <v>0</v>
      </c>
      <c r="AB198">
        <v>24</v>
      </c>
      <c r="AC198">
        <v>408</v>
      </c>
      <c r="AD198" t="s">
        <v>474</v>
      </c>
    </row>
    <row r="199" spans="1:30" x14ac:dyDescent="0.25">
      <c r="H199" t="s">
        <v>475</v>
      </c>
    </row>
    <row r="200" spans="1:30" x14ac:dyDescent="0.25">
      <c r="A200">
        <v>97</v>
      </c>
      <c r="B200">
        <v>973</v>
      </c>
      <c r="C200" t="s">
        <v>476</v>
      </c>
      <c r="D200" t="s">
        <v>477</v>
      </c>
      <c r="E200" t="s">
        <v>119</v>
      </c>
      <c r="F200" t="s">
        <v>478</v>
      </c>
      <c r="G200" t="str">
        <f>"201309000019"</f>
        <v>201309000019</v>
      </c>
      <c r="H200" t="s">
        <v>479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54</v>
      </c>
      <c r="W200">
        <v>378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480</v>
      </c>
    </row>
    <row r="201" spans="1:30" x14ac:dyDescent="0.25">
      <c r="H201" t="s">
        <v>481</v>
      </c>
    </row>
    <row r="202" spans="1:30" x14ac:dyDescent="0.25">
      <c r="A202">
        <v>98</v>
      </c>
      <c r="B202">
        <v>5292</v>
      </c>
      <c r="C202" t="s">
        <v>482</v>
      </c>
      <c r="D202" t="s">
        <v>63</v>
      </c>
      <c r="E202" t="s">
        <v>210</v>
      </c>
      <c r="F202" t="s">
        <v>483</v>
      </c>
      <c r="G202" t="str">
        <f>"00360188"</f>
        <v>00360188</v>
      </c>
      <c r="H202" t="s">
        <v>167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484</v>
      </c>
    </row>
    <row r="203" spans="1:30" x14ac:dyDescent="0.25">
      <c r="H203" t="s">
        <v>485</v>
      </c>
    </row>
    <row r="204" spans="1:30" x14ac:dyDescent="0.25">
      <c r="A204">
        <v>99</v>
      </c>
      <c r="B204">
        <v>2132</v>
      </c>
      <c r="C204" t="s">
        <v>486</v>
      </c>
      <c r="D204" t="s">
        <v>487</v>
      </c>
      <c r="E204" t="s">
        <v>488</v>
      </c>
      <c r="F204" t="s">
        <v>489</v>
      </c>
      <c r="G204" t="str">
        <f>"200803000863"</f>
        <v>200803000863</v>
      </c>
      <c r="H204">
        <v>759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30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1407</v>
      </c>
    </row>
    <row r="205" spans="1:30" x14ac:dyDescent="0.25">
      <c r="H205" t="s">
        <v>490</v>
      </c>
    </row>
    <row r="206" spans="1:30" x14ac:dyDescent="0.25">
      <c r="A206">
        <v>100</v>
      </c>
      <c r="B206">
        <v>74</v>
      </c>
      <c r="C206" t="s">
        <v>491</v>
      </c>
      <c r="D206" t="s">
        <v>56</v>
      </c>
      <c r="E206" t="s">
        <v>119</v>
      </c>
      <c r="F206" t="s">
        <v>492</v>
      </c>
      <c r="G206" t="str">
        <f>"201511029070"</f>
        <v>201511029070</v>
      </c>
      <c r="H206">
        <v>748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1406</v>
      </c>
    </row>
    <row r="207" spans="1:30" x14ac:dyDescent="0.25">
      <c r="H207" t="s">
        <v>493</v>
      </c>
    </row>
    <row r="208" spans="1:30" x14ac:dyDescent="0.25">
      <c r="A208">
        <v>101</v>
      </c>
      <c r="B208">
        <v>5157</v>
      </c>
      <c r="C208" t="s">
        <v>494</v>
      </c>
      <c r="D208" t="s">
        <v>495</v>
      </c>
      <c r="E208" t="s">
        <v>153</v>
      </c>
      <c r="F208" t="s">
        <v>496</v>
      </c>
      <c r="G208" t="str">
        <f>"00269771"</f>
        <v>00269771</v>
      </c>
      <c r="H208" t="s">
        <v>497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70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498</v>
      </c>
    </row>
    <row r="209" spans="1:30" x14ac:dyDescent="0.25">
      <c r="H209" t="s">
        <v>499</v>
      </c>
    </row>
    <row r="210" spans="1:30" x14ac:dyDescent="0.25">
      <c r="A210">
        <v>102</v>
      </c>
      <c r="B210">
        <v>3100</v>
      </c>
      <c r="C210" t="s">
        <v>500</v>
      </c>
      <c r="D210" t="s">
        <v>501</v>
      </c>
      <c r="E210" t="s">
        <v>64</v>
      </c>
      <c r="F210" t="s">
        <v>502</v>
      </c>
      <c r="G210" t="str">
        <f>"201406010202"</f>
        <v>201406010202</v>
      </c>
      <c r="H210" t="s">
        <v>503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504</v>
      </c>
    </row>
    <row r="211" spans="1:30" x14ac:dyDescent="0.25">
      <c r="H211" t="s">
        <v>505</v>
      </c>
    </row>
    <row r="212" spans="1:30" x14ac:dyDescent="0.25">
      <c r="A212">
        <v>103</v>
      </c>
      <c r="B212">
        <v>5050</v>
      </c>
      <c r="C212" t="s">
        <v>28</v>
      </c>
      <c r="D212" t="s">
        <v>226</v>
      </c>
      <c r="E212" t="s">
        <v>141</v>
      </c>
      <c r="F212" t="s">
        <v>506</v>
      </c>
      <c r="G212" t="str">
        <f>"00030191"</f>
        <v>00030191</v>
      </c>
      <c r="H212" t="s">
        <v>507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508</v>
      </c>
    </row>
    <row r="213" spans="1:30" x14ac:dyDescent="0.25">
      <c r="H213" t="s">
        <v>509</v>
      </c>
    </row>
    <row r="214" spans="1:30" x14ac:dyDescent="0.25">
      <c r="A214">
        <v>104</v>
      </c>
      <c r="B214">
        <v>2453</v>
      </c>
      <c r="C214" t="s">
        <v>510</v>
      </c>
      <c r="D214" t="s">
        <v>152</v>
      </c>
      <c r="E214" t="s">
        <v>427</v>
      </c>
      <c r="F214" t="s">
        <v>511</v>
      </c>
      <c r="G214" t="str">
        <f>"00019302"</f>
        <v>00019302</v>
      </c>
      <c r="H214" t="s">
        <v>503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25</v>
      </c>
      <c r="W214">
        <v>175</v>
      </c>
      <c r="X214">
        <v>0</v>
      </c>
      <c r="Z214">
        <v>0</v>
      </c>
      <c r="AA214">
        <v>0</v>
      </c>
      <c r="AB214">
        <v>24</v>
      </c>
      <c r="AC214">
        <v>408</v>
      </c>
      <c r="AD214" t="s">
        <v>512</v>
      </c>
    </row>
    <row r="215" spans="1:30" x14ac:dyDescent="0.25">
      <c r="H215" t="s">
        <v>513</v>
      </c>
    </row>
    <row r="216" spans="1:30" x14ac:dyDescent="0.25">
      <c r="A216">
        <v>105</v>
      </c>
      <c r="B216">
        <v>1737</v>
      </c>
      <c r="C216" t="s">
        <v>514</v>
      </c>
      <c r="D216" t="s">
        <v>416</v>
      </c>
      <c r="E216" t="s">
        <v>515</v>
      </c>
      <c r="F216" t="s">
        <v>516</v>
      </c>
      <c r="G216" t="str">
        <f>"00318166"</f>
        <v>00318166</v>
      </c>
      <c r="H216" t="s">
        <v>517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518</v>
      </c>
    </row>
    <row r="217" spans="1:30" x14ac:dyDescent="0.25">
      <c r="H217" t="s">
        <v>519</v>
      </c>
    </row>
    <row r="218" spans="1:30" x14ac:dyDescent="0.25">
      <c r="A218">
        <v>106</v>
      </c>
      <c r="B218">
        <v>740</v>
      </c>
      <c r="C218" t="s">
        <v>520</v>
      </c>
      <c r="D218" t="s">
        <v>82</v>
      </c>
      <c r="E218" t="s">
        <v>22</v>
      </c>
      <c r="F218" t="s">
        <v>521</v>
      </c>
      <c r="G218" t="str">
        <f>"201511034282"</f>
        <v>201511034282</v>
      </c>
      <c r="H218">
        <v>748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30</v>
      </c>
      <c r="R218">
        <v>0</v>
      </c>
      <c r="S218">
        <v>0</v>
      </c>
      <c r="T218">
        <v>0</v>
      </c>
      <c r="U218">
        <v>0</v>
      </c>
      <c r="V218">
        <v>25</v>
      </c>
      <c r="W218">
        <v>175</v>
      </c>
      <c r="X218">
        <v>0</v>
      </c>
      <c r="Z218">
        <v>0</v>
      </c>
      <c r="AA218">
        <v>0</v>
      </c>
      <c r="AB218">
        <v>24</v>
      </c>
      <c r="AC218">
        <v>408</v>
      </c>
      <c r="AD218">
        <v>1391</v>
      </c>
    </row>
    <row r="219" spans="1:30" x14ac:dyDescent="0.25">
      <c r="H219" t="s">
        <v>522</v>
      </c>
    </row>
    <row r="220" spans="1:30" x14ac:dyDescent="0.25">
      <c r="A220">
        <v>107</v>
      </c>
      <c r="B220">
        <v>5681</v>
      </c>
      <c r="C220" t="s">
        <v>523</v>
      </c>
      <c r="D220" t="s">
        <v>29</v>
      </c>
      <c r="E220" t="s">
        <v>524</v>
      </c>
      <c r="F220" t="s">
        <v>525</v>
      </c>
      <c r="G220" t="str">
        <f>"200807000799"</f>
        <v>200807000799</v>
      </c>
      <c r="H220" t="s">
        <v>526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527</v>
      </c>
    </row>
    <row r="221" spans="1:30" x14ac:dyDescent="0.25">
      <c r="H221" t="s">
        <v>528</v>
      </c>
    </row>
    <row r="222" spans="1:30" x14ac:dyDescent="0.25">
      <c r="A222">
        <v>108</v>
      </c>
      <c r="B222">
        <v>2218</v>
      </c>
      <c r="C222" t="s">
        <v>529</v>
      </c>
      <c r="D222" t="s">
        <v>530</v>
      </c>
      <c r="E222" t="s">
        <v>531</v>
      </c>
      <c r="F222" t="s">
        <v>532</v>
      </c>
      <c r="G222" t="str">
        <f>"00142331"</f>
        <v>00142331</v>
      </c>
      <c r="H222" t="s">
        <v>533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534</v>
      </c>
    </row>
    <row r="223" spans="1:30" x14ac:dyDescent="0.25">
      <c r="H223" t="s">
        <v>535</v>
      </c>
    </row>
    <row r="224" spans="1:30" x14ac:dyDescent="0.25">
      <c r="A224">
        <v>109</v>
      </c>
      <c r="B224">
        <v>4670</v>
      </c>
      <c r="C224" t="s">
        <v>536</v>
      </c>
      <c r="D224" t="s">
        <v>152</v>
      </c>
      <c r="E224" t="s">
        <v>537</v>
      </c>
      <c r="F224" t="s">
        <v>538</v>
      </c>
      <c r="G224" t="str">
        <f>"201406013216"</f>
        <v>201406013216</v>
      </c>
      <c r="H224" t="s">
        <v>539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33</v>
      </c>
      <c r="W224">
        <v>231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540</v>
      </c>
    </row>
    <row r="225" spans="1:30" x14ac:dyDescent="0.25">
      <c r="H225" t="s">
        <v>541</v>
      </c>
    </row>
    <row r="226" spans="1:30" x14ac:dyDescent="0.25">
      <c r="A226">
        <v>110</v>
      </c>
      <c r="B226">
        <v>122</v>
      </c>
      <c r="C226" t="s">
        <v>542</v>
      </c>
      <c r="D226" t="s">
        <v>29</v>
      </c>
      <c r="E226" t="s">
        <v>230</v>
      </c>
      <c r="F226" t="s">
        <v>543</v>
      </c>
      <c r="G226" t="str">
        <f>"00222588"</f>
        <v>00222588</v>
      </c>
      <c r="H226">
        <v>759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1377</v>
      </c>
    </row>
    <row r="227" spans="1:30" x14ac:dyDescent="0.25">
      <c r="H227" t="s">
        <v>544</v>
      </c>
    </row>
    <row r="228" spans="1:30" x14ac:dyDescent="0.25">
      <c r="A228">
        <v>111</v>
      </c>
      <c r="B228">
        <v>1719</v>
      </c>
      <c r="C228" t="s">
        <v>545</v>
      </c>
      <c r="D228" t="s">
        <v>82</v>
      </c>
      <c r="E228" t="s">
        <v>89</v>
      </c>
      <c r="F228" t="s">
        <v>546</v>
      </c>
      <c r="G228" t="str">
        <f>"201511027219"</f>
        <v>201511027219</v>
      </c>
      <c r="H228">
        <v>759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1377</v>
      </c>
    </row>
    <row r="229" spans="1:30" x14ac:dyDescent="0.25">
      <c r="H229" t="s">
        <v>547</v>
      </c>
    </row>
    <row r="230" spans="1:30" x14ac:dyDescent="0.25">
      <c r="A230">
        <v>112</v>
      </c>
      <c r="B230">
        <v>2892</v>
      </c>
      <c r="C230" t="s">
        <v>548</v>
      </c>
      <c r="D230" t="s">
        <v>360</v>
      </c>
      <c r="E230" t="s">
        <v>70</v>
      </c>
      <c r="F230" t="s">
        <v>549</v>
      </c>
      <c r="G230" t="str">
        <f>"201402002700"</f>
        <v>201402002700</v>
      </c>
      <c r="H230">
        <v>737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50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>
        <v>1375</v>
      </c>
    </row>
    <row r="231" spans="1:30" x14ac:dyDescent="0.25">
      <c r="H231" t="s">
        <v>550</v>
      </c>
    </row>
    <row r="232" spans="1:30" x14ac:dyDescent="0.25">
      <c r="A232">
        <v>113</v>
      </c>
      <c r="B232">
        <v>5775</v>
      </c>
      <c r="C232" t="s">
        <v>551</v>
      </c>
      <c r="D232" t="s">
        <v>223</v>
      </c>
      <c r="E232" t="s">
        <v>119</v>
      </c>
      <c r="F232" t="s">
        <v>552</v>
      </c>
      <c r="G232" t="str">
        <f>"201511034476"</f>
        <v>201511034476</v>
      </c>
      <c r="H232" t="s">
        <v>553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2</v>
      </c>
      <c r="AA232">
        <v>0</v>
      </c>
      <c r="AB232">
        <v>0</v>
      </c>
      <c r="AC232">
        <v>0</v>
      </c>
      <c r="AD232" t="s">
        <v>554</v>
      </c>
    </row>
    <row r="233" spans="1:30" x14ac:dyDescent="0.25">
      <c r="H233" t="s">
        <v>555</v>
      </c>
    </row>
    <row r="234" spans="1:30" x14ac:dyDescent="0.25">
      <c r="A234">
        <v>114</v>
      </c>
      <c r="B234">
        <v>593</v>
      </c>
      <c r="C234" t="s">
        <v>556</v>
      </c>
      <c r="D234" t="s">
        <v>557</v>
      </c>
      <c r="E234" t="s">
        <v>558</v>
      </c>
      <c r="F234" t="s">
        <v>559</v>
      </c>
      <c r="G234" t="str">
        <f>"00287560"</f>
        <v>00287560</v>
      </c>
      <c r="H234" t="s">
        <v>560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561</v>
      </c>
    </row>
    <row r="235" spans="1:30" x14ac:dyDescent="0.25">
      <c r="H235" t="s">
        <v>562</v>
      </c>
    </row>
    <row r="236" spans="1:30" x14ac:dyDescent="0.25">
      <c r="A236">
        <v>115</v>
      </c>
      <c r="B236">
        <v>2535</v>
      </c>
      <c r="C236" t="s">
        <v>563</v>
      </c>
      <c r="D236" t="s">
        <v>22</v>
      </c>
      <c r="E236" t="s">
        <v>23</v>
      </c>
      <c r="F236" t="s">
        <v>564</v>
      </c>
      <c r="G236" t="str">
        <f>"201406006556"</f>
        <v>201406006556</v>
      </c>
      <c r="H236" t="s">
        <v>126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79</v>
      </c>
      <c r="W236">
        <v>553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565</v>
      </c>
    </row>
    <row r="237" spans="1:30" x14ac:dyDescent="0.25">
      <c r="H237" t="s">
        <v>566</v>
      </c>
    </row>
    <row r="238" spans="1:30" x14ac:dyDescent="0.25">
      <c r="A238">
        <v>116</v>
      </c>
      <c r="B238">
        <v>3530</v>
      </c>
      <c r="C238" t="s">
        <v>567</v>
      </c>
      <c r="D238" t="s">
        <v>456</v>
      </c>
      <c r="E238" t="s">
        <v>23</v>
      </c>
      <c r="F238" t="s">
        <v>568</v>
      </c>
      <c r="G238" t="str">
        <f>"201511025382"</f>
        <v>201511025382</v>
      </c>
      <c r="H238">
        <v>737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1355</v>
      </c>
    </row>
    <row r="239" spans="1:30" x14ac:dyDescent="0.25">
      <c r="H239" t="s">
        <v>569</v>
      </c>
    </row>
    <row r="240" spans="1:30" x14ac:dyDescent="0.25">
      <c r="A240">
        <v>117</v>
      </c>
      <c r="B240">
        <v>1005</v>
      </c>
      <c r="C240" t="s">
        <v>570</v>
      </c>
      <c r="D240" t="s">
        <v>390</v>
      </c>
      <c r="E240" t="s">
        <v>70</v>
      </c>
      <c r="F240" t="s">
        <v>571</v>
      </c>
      <c r="G240" t="str">
        <f>"00030164"</f>
        <v>00030164</v>
      </c>
      <c r="H240" t="s">
        <v>412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572</v>
      </c>
    </row>
    <row r="241" spans="1:30" x14ac:dyDescent="0.25">
      <c r="H241" t="s">
        <v>573</v>
      </c>
    </row>
    <row r="242" spans="1:30" x14ac:dyDescent="0.25">
      <c r="A242">
        <v>118</v>
      </c>
      <c r="B242">
        <v>6208</v>
      </c>
      <c r="C242" t="s">
        <v>574</v>
      </c>
      <c r="D242" t="s">
        <v>575</v>
      </c>
      <c r="E242" t="s">
        <v>64</v>
      </c>
      <c r="F242" t="s">
        <v>576</v>
      </c>
      <c r="G242" t="str">
        <f>"00028958"</f>
        <v>00028958</v>
      </c>
      <c r="H242" t="s">
        <v>106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577</v>
      </c>
    </row>
    <row r="243" spans="1:30" x14ac:dyDescent="0.25">
      <c r="H243" t="s">
        <v>578</v>
      </c>
    </row>
    <row r="244" spans="1:30" x14ac:dyDescent="0.25">
      <c r="A244">
        <v>119</v>
      </c>
      <c r="B244">
        <v>3760</v>
      </c>
      <c r="C244" t="s">
        <v>579</v>
      </c>
      <c r="D244" t="s">
        <v>395</v>
      </c>
      <c r="E244" t="s">
        <v>210</v>
      </c>
      <c r="F244" t="s">
        <v>580</v>
      </c>
      <c r="G244" t="str">
        <f>"200802007282"</f>
        <v>200802007282</v>
      </c>
      <c r="H244" t="s">
        <v>581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582</v>
      </c>
    </row>
    <row r="245" spans="1:30" x14ac:dyDescent="0.25">
      <c r="H245" t="s">
        <v>583</v>
      </c>
    </row>
    <row r="246" spans="1:30" x14ac:dyDescent="0.25">
      <c r="A246">
        <v>120</v>
      </c>
      <c r="B246">
        <v>2836</v>
      </c>
      <c r="C246" t="s">
        <v>584</v>
      </c>
      <c r="D246" t="s">
        <v>585</v>
      </c>
      <c r="E246" t="s">
        <v>586</v>
      </c>
      <c r="F246" t="s">
        <v>587</v>
      </c>
      <c r="G246" t="str">
        <f>"00118057"</f>
        <v>00118057</v>
      </c>
      <c r="H246">
        <v>726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1344</v>
      </c>
    </row>
    <row r="247" spans="1:30" x14ac:dyDescent="0.25">
      <c r="H247" t="s">
        <v>588</v>
      </c>
    </row>
    <row r="248" spans="1:30" x14ac:dyDescent="0.25">
      <c r="A248">
        <v>121</v>
      </c>
      <c r="B248">
        <v>5829</v>
      </c>
      <c r="C248" t="s">
        <v>589</v>
      </c>
      <c r="D248" t="s">
        <v>23</v>
      </c>
      <c r="E248" t="s">
        <v>64</v>
      </c>
      <c r="F248" t="s">
        <v>590</v>
      </c>
      <c r="G248" t="str">
        <f>"00359840"</f>
        <v>00359840</v>
      </c>
      <c r="H248">
        <v>726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1344</v>
      </c>
    </row>
    <row r="249" spans="1:30" x14ac:dyDescent="0.25">
      <c r="H249" t="s">
        <v>591</v>
      </c>
    </row>
    <row r="250" spans="1:30" x14ac:dyDescent="0.25">
      <c r="A250">
        <v>122</v>
      </c>
      <c r="B250">
        <v>3288</v>
      </c>
      <c r="C250" t="s">
        <v>592</v>
      </c>
      <c r="D250" t="s">
        <v>56</v>
      </c>
      <c r="E250" t="s">
        <v>64</v>
      </c>
      <c r="F250" t="s">
        <v>593</v>
      </c>
      <c r="G250" t="str">
        <f>"00195592"</f>
        <v>00195592</v>
      </c>
      <c r="H250" t="s">
        <v>594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74</v>
      </c>
      <c r="W250">
        <v>518</v>
      </c>
      <c r="X250">
        <v>0</v>
      </c>
      <c r="Z250">
        <v>1</v>
      </c>
      <c r="AA250">
        <v>0</v>
      </c>
      <c r="AB250">
        <v>0</v>
      </c>
      <c r="AC250">
        <v>0</v>
      </c>
      <c r="AD250" t="s">
        <v>595</v>
      </c>
    </row>
    <row r="251" spans="1:30" x14ac:dyDescent="0.25">
      <c r="H251" t="s">
        <v>596</v>
      </c>
    </row>
    <row r="252" spans="1:30" x14ac:dyDescent="0.25">
      <c r="A252">
        <v>123</v>
      </c>
      <c r="B252">
        <v>921</v>
      </c>
      <c r="C252" t="s">
        <v>597</v>
      </c>
      <c r="D252" t="s">
        <v>598</v>
      </c>
      <c r="E252" t="s">
        <v>119</v>
      </c>
      <c r="F252" t="s">
        <v>599</v>
      </c>
      <c r="G252" t="str">
        <f>"00161417"</f>
        <v>00161417</v>
      </c>
      <c r="H252">
        <v>693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1341</v>
      </c>
    </row>
    <row r="253" spans="1:30" x14ac:dyDescent="0.25">
      <c r="H253" t="s">
        <v>600</v>
      </c>
    </row>
    <row r="254" spans="1:30" x14ac:dyDescent="0.25">
      <c r="A254">
        <v>124</v>
      </c>
      <c r="B254">
        <v>4055</v>
      </c>
      <c r="C254" t="s">
        <v>601</v>
      </c>
      <c r="D254" t="s">
        <v>602</v>
      </c>
      <c r="E254" t="s">
        <v>22</v>
      </c>
      <c r="F254" t="s">
        <v>603</v>
      </c>
      <c r="G254" t="str">
        <f>"00205838"</f>
        <v>00205838</v>
      </c>
      <c r="H254" t="s">
        <v>604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76</v>
      </c>
      <c r="W254">
        <v>532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605</v>
      </c>
    </row>
    <row r="255" spans="1:30" x14ac:dyDescent="0.25">
      <c r="H255">
        <v>1203</v>
      </c>
    </row>
    <row r="256" spans="1:30" x14ac:dyDescent="0.25">
      <c r="A256">
        <v>125</v>
      </c>
      <c r="B256">
        <v>1972</v>
      </c>
      <c r="C256" t="s">
        <v>606</v>
      </c>
      <c r="D256" t="s">
        <v>607</v>
      </c>
      <c r="E256" t="s">
        <v>364</v>
      </c>
      <c r="F256" t="s">
        <v>608</v>
      </c>
      <c r="G256" t="str">
        <f>"00101660"</f>
        <v>00101660</v>
      </c>
      <c r="H256" t="s">
        <v>100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45</v>
      </c>
      <c r="W256">
        <v>315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609</v>
      </c>
    </row>
    <row r="257" spans="1:30" x14ac:dyDescent="0.25">
      <c r="H257" t="s">
        <v>610</v>
      </c>
    </row>
    <row r="258" spans="1:30" x14ac:dyDescent="0.25">
      <c r="A258">
        <v>126</v>
      </c>
      <c r="B258">
        <v>1465</v>
      </c>
      <c r="C258" t="s">
        <v>611</v>
      </c>
      <c r="D258" t="s">
        <v>261</v>
      </c>
      <c r="E258" t="s">
        <v>64</v>
      </c>
      <c r="F258" t="s">
        <v>612</v>
      </c>
      <c r="G258" t="str">
        <f>"201511032900"</f>
        <v>201511032900</v>
      </c>
      <c r="H258">
        <v>693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50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1331</v>
      </c>
    </row>
    <row r="259" spans="1:30" x14ac:dyDescent="0.25">
      <c r="H259" t="s">
        <v>613</v>
      </c>
    </row>
    <row r="260" spans="1:30" x14ac:dyDescent="0.25">
      <c r="A260">
        <v>127</v>
      </c>
      <c r="B260">
        <v>2268</v>
      </c>
      <c r="C260" t="s">
        <v>614</v>
      </c>
      <c r="D260" t="s">
        <v>226</v>
      </c>
      <c r="E260" t="s">
        <v>615</v>
      </c>
      <c r="F260" t="s">
        <v>616</v>
      </c>
      <c r="G260" t="str">
        <f>"00323969"</f>
        <v>00323969</v>
      </c>
      <c r="H260">
        <v>682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30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1330</v>
      </c>
    </row>
    <row r="261" spans="1:30" x14ac:dyDescent="0.25">
      <c r="H261" t="s">
        <v>617</v>
      </c>
    </row>
    <row r="262" spans="1:30" x14ac:dyDescent="0.25">
      <c r="A262">
        <v>128</v>
      </c>
      <c r="B262">
        <v>779</v>
      </c>
      <c r="C262" t="s">
        <v>618</v>
      </c>
      <c r="D262" t="s">
        <v>619</v>
      </c>
      <c r="E262" t="s">
        <v>22</v>
      </c>
      <c r="F262" t="s">
        <v>620</v>
      </c>
      <c r="G262" t="str">
        <f>"00187084"</f>
        <v>00187084</v>
      </c>
      <c r="H262" t="s">
        <v>621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81</v>
      </c>
      <c r="W262">
        <v>567</v>
      </c>
      <c r="X262">
        <v>0</v>
      </c>
      <c r="Z262">
        <v>0</v>
      </c>
      <c r="AA262">
        <v>0</v>
      </c>
      <c r="AB262">
        <v>3</v>
      </c>
      <c r="AC262">
        <v>51</v>
      </c>
      <c r="AD262" t="s">
        <v>622</v>
      </c>
    </row>
    <row r="263" spans="1:30" x14ac:dyDescent="0.25">
      <c r="H263" t="s">
        <v>623</v>
      </c>
    </row>
    <row r="264" spans="1:30" x14ac:dyDescent="0.25">
      <c r="A264">
        <v>129</v>
      </c>
      <c r="B264">
        <v>4183</v>
      </c>
      <c r="C264" t="s">
        <v>624</v>
      </c>
      <c r="D264" t="s">
        <v>216</v>
      </c>
      <c r="E264" t="s">
        <v>23</v>
      </c>
      <c r="F264" t="s">
        <v>625</v>
      </c>
      <c r="G264" t="str">
        <f>"00363536"</f>
        <v>00363536</v>
      </c>
      <c r="H264">
        <v>737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80</v>
      </c>
      <c r="W264">
        <v>560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1327</v>
      </c>
    </row>
    <row r="265" spans="1:30" x14ac:dyDescent="0.25">
      <c r="H265" t="s">
        <v>626</v>
      </c>
    </row>
    <row r="266" spans="1:30" x14ac:dyDescent="0.25">
      <c r="A266">
        <v>130</v>
      </c>
      <c r="B266">
        <v>3363</v>
      </c>
      <c r="C266" t="s">
        <v>627</v>
      </c>
      <c r="D266" t="s">
        <v>401</v>
      </c>
      <c r="E266" t="s">
        <v>64</v>
      </c>
      <c r="F266" t="s">
        <v>628</v>
      </c>
      <c r="G266" t="str">
        <f>"00370661"</f>
        <v>00370661</v>
      </c>
      <c r="H266">
        <v>704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2</v>
      </c>
      <c r="AA266">
        <v>0</v>
      </c>
      <c r="AB266">
        <v>0</v>
      </c>
      <c r="AC266">
        <v>0</v>
      </c>
      <c r="AD266">
        <v>1322</v>
      </c>
    </row>
    <row r="267" spans="1:30" x14ac:dyDescent="0.25">
      <c r="H267" t="s">
        <v>629</v>
      </c>
    </row>
    <row r="268" spans="1:30" x14ac:dyDescent="0.25">
      <c r="A268">
        <v>131</v>
      </c>
      <c r="B268">
        <v>3618</v>
      </c>
      <c r="C268" t="s">
        <v>630</v>
      </c>
      <c r="D268" t="s">
        <v>390</v>
      </c>
      <c r="E268" t="s">
        <v>210</v>
      </c>
      <c r="F268" t="s">
        <v>631</v>
      </c>
      <c r="G268" t="str">
        <f>"00019351"</f>
        <v>00019351</v>
      </c>
      <c r="H268">
        <v>704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1322</v>
      </c>
    </row>
    <row r="269" spans="1:30" x14ac:dyDescent="0.25">
      <c r="H269" t="s">
        <v>632</v>
      </c>
    </row>
    <row r="270" spans="1:30" x14ac:dyDescent="0.25">
      <c r="A270">
        <v>132</v>
      </c>
      <c r="B270">
        <v>2533</v>
      </c>
      <c r="C270" t="s">
        <v>633</v>
      </c>
      <c r="D270" t="s">
        <v>70</v>
      </c>
      <c r="E270" t="s">
        <v>23</v>
      </c>
      <c r="F270" t="s">
        <v>634</v>
      </c>
      <c r="G270" t="str">
        <f>"00323752"</f>
        <v>00323752</v>
      </c>
      <c r="H270">
        <v>704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1322</v>
      </c>
    </row>
    <row r="271" spans="1:30" x14ac:dyDescent="0.25">
      <c r="H271" t="s">
        <v>485</v>
      </c>
    </row>
    <row r="272" spans="1:30" x14ac:dyDescent="0.25">
      <c r="A272">
        <v>133</v>
      </c>
      <c r="B272">
        <v>4960</v>
      </c>
      <c r="C272" t="s">
        <v>635</v>
      </c>
      <c r="D272" t="s">
        <v>114</v>
      </c>
      <c r="E272" t="s">
        <v>23</v>
      </c>
      <c r="F272" t="s">
        <v>636</v>
      </c>
      <c r="G272" t="str">
        <f>"00035870"</f>
        <v>00035870</v>
      </c>
      <c r="H272">
        <v>704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1322</v>
      </c>
    </row>
    <row r="273" spans="1:30" x14ac:dyDescent="0.25">
      <c r="H273" t="s">
        <v>637</v>
      </c>
    </row>
    <row r="274" spans="1:30" x14ac:dyDescent="0.25">
      <c r="A274">
        <v>134</v>
      </c>
      <c r="B274">
        <v>5582</v>
      </c>
      <c r="C274" t="s">
        <v>638</v>
      </c>
      <c r="D274" t="s">
        <v>64</v>
      </c>
      <c r="E274" t="s">
        <v>124</v>
      </c>
      <c r="F274" t="s">
        <v>639</v>
      </c>
      <c r="G274" t="str">
        <f>"201405000419"</f>
        <v>201405000419</v>
      </c>
      <c r="H274">
        <v>627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60</v>
      </c>
      <c r="W274">
        <v>420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1317</v>
      </c>
    </row>
    <row r="275" spans="1:30" x14ac:dyDescent="0.25">
      <c r="H275" t="s">
        <v>640</v>
      </c>
    </row>
    <row r="276" spans="1:30" x14ac:dyDescent="0.25">
      <c r="A276">
        <v>135</v>
      </c>
      <c r="B276">
        <v>2721</v>
      </c>
      <c r="C276" t="s">
        <v>641</v>
      </c>
      <c r="D276" t="s">
        <v>642</v>
      </c>
      <c r="E276" t="s">
        <v>94</v>
      </c>
      <c r="F276" t="s">
        <v>643</v>
      </c>
      <c r="G276" t="str">
        <f>"201406001901"</f>
        <v>201406001901</v>
      </c>
      <c r="H276" t="s">
        <v>232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16</v>
      </c>
      <c r="W276">
        <v>112</v>
      </c>
      <c r="X276">
        <v>0</v>
      </c>
      <c r="Z276">
        <v>0</v>
      </c>
      <c r="AA276">
        <v>0</v>
      </c>
      <c r="AB276">
        <v>24</v>
      </c>
      <c r="AC276">
        <v>408</v>
      </c>
      <c r="AD276" t="s">
        <v>644</v>
      </c>
    </row>
    <row r="277" spans="1:30" x14ac:dyDescent="0.25">
      <c r="H277" t="s">
        <v>645</v>
      </c>
    </row>
    <row r="278" spans="1:30" x14ac:dyDescent="0.25">
      <c r="A278">
        <v>136</v>
      </c>
      <c r="B278">
        <v>2160</v>
      </c>
      <c r="C278" t="s">
        <v>646</v>
      </c>
      <c r="D278" t="s">
        <v>647</v>
      </c>
      <c r="E278" t="s">
        <v>22</v>
      </c>
      <c r="F278" t="s">
        <v>648</v>
      </c>
      <c r="G278" t="str">
        <f>"200904000466"</f>
        <v>200904000466</v>
      </c>
      <c r="H278" t="s">
        <v>533</v>
      </c>
      <c r="I278">
        <v>150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50</v>
      </c>
      <c r="R278">
        <v>0</v>
      </c>
      <c r="S278">
        <v>0</v>
      </c>
      <c r="T278">
        <v>0</v>
      </c>
      <c r="U278">
        <v>0</v>
      </c>
      <c r="V278">
        <v>39</v>
      </c>
      <c r="W278">
        <v>273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649</v>
      </c>
    </row>
    <row r="279" spans="1:30" x14ac:dyDescent="0.25">
      <c r="H279" t="s">
        <v>650</v>
      </c>
    </row>
    <row r="280" spans="1:30" x14ac:dyDescent="0.25">
      <c r="A280">
        <v>137</v>
      </c>
      <c r="B280">
        <v>5198</v>
      </c>
      <c r="C280" t="s">
        <v>651</v>
      </c>
      <c r="D280" t="s">
        <v>114</v>
      </c>
      <c r="E280" t="s">
        <v>64</v>
      </c>
      <c r="F280" t="s">
        <v>652</v>
      </c>
      <c r="G280" t="str">
        <f>"00142613"</f>
        <v>00142613</v>
      </c>
      <c r="H280">
        <v>803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10</v>
      </c>
      <c r="W280">
        <v>70</v>
      </c>
      <c r="X280">
        <v>0</v>
      </c>
      <c r="Z280">
        <v>0</v>
      </c>
      <c r="AA280">
        <v>0</v>
      </c>
      <c r="AB280">
        <v>24</v>
      </c>
      <c r="AC280">
        <v>408</v>
      </c>
      <c r="AD280">
        <v>1311</v>
      </c>
    </row>
    <row r="281" spans="1:30" x14ac:dyDescent="0.25">
      <c r="H281" t="s">
        <v>653</v>
      </c>
    </row>
    <row r="282" spans="1:30" x14ac:dyDescent="0.25">
      <c r="A282">
        <v>138</v>
      </c>
      <c r="B282">
        <v>2734</v>
      </c>
      <c r="C282" t="s">
        <v>654</v>
      </c>
      <c r="D282" t="s">
        <v>70</v>
      </c>
      <c r="E282" t="s">
        <v>23</v>
      </c>
      <c r="F282" t="s">
        <v>655</v>
      </c>
      <c r="G282" t="str">
        <f>"200805000799"</f>
        <v>200805000799</v>
      </c>
      <c r="H282">
        <v>693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1311</v>
      </c>
    </row>
    <row r="283" spans="1:30" x14ac:dyDescent="0.25">
      <c r="H283" t="s">
        <v>656</v>
      </c>
    </row>
    <row r="284" spans="1:30" x14ac:dyDescent="0.25">
      <c r="A284">
        <v>139</v>
      </c>
      <c r="B284">
        <v>216</v>
      </c>
      <c r="C284" t="s">
        <v>657</v>
      </c>
      <c r="D284" t="s">
        <v>210</v>
      </c>
      <c r="E284" t="s">
        <v>53</v>
      </c>
      <c r="F284" t="s">
        <v>658</v>
      </c>
      <c r="G284" t="str">
        <f>"200802007615"</f>
        <v>200802007615</v>
      </c>
      <c r="H284">
        <v>693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1311</v>
      </c>
    </row>
    <row r="285" spans="1:30" x14ac:dyDescent="0.25">
      <c r="H285" t="s">
        <v>659</v>
      </c>
    </row>
    <row r="286" spans="1:30" x14ac:dyDescent="0.25">
      <c r="A286">
        <v>140</v>
      </c>
      <c r="B286">
        <v>5332</v>
      </c>
      <c r="C286" t="s">
        <v>660</v>
      </c>
      <c r="D286" t="s">
        <v>245</v>
      </c>
      <c r="E286" t="s">
        <v>586</v>
      </c>
      <c r="F286" t="s">
        <v>661</v>
      </c>
      <c r="G286" t="str">
        <f>"00361316"</f>
        <v>00361316</v>
      </c>
      <c r="H286">
        <v>693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1311</v>
      </c>
    </row>
    <row r="287" spans="1:30" x14ac:dyDescent="0.25">
      <c r="H287" t="s">
        <v>662</v>
      </c>
    </row>
    <row r="288" spans="1:30" x14ac:dyDescent="0.25">
      <c r="A288">
        <v>141</v>
      </c>
      <c r="B288">
        <v>5037</v>
      </c>
      <c r="C288" t="s">
        <v>663</v>
      </c>
      <c r="D288" t="s">
        <v>664</v>
      </c>
      <c r="E288" t="s">
        <v>665</v>
      </c>
      <c r="F288" t="s">
        <v>666</v>
      </c>
      <c r="G288" t="str">
        <f>"00166174"</f>
        <v>00166174</v>
      </c>
      <c r="H288" t="s">
        <v>276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51</v>
      </c>
      <c r="W288">
        <v>357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667</v>
      </c>
    </row>
    <row r="289" spans="1:30" x14ac:dyDescent="0.25">
      <c r="H289" t="s">
        <v>668</v>
      </c>
    </row>
    <row r="290" spans="1:30" x14ac:dyDescent="0.25">
      <c r="A290">
        <v>142</v>
      </c>
      <c r="B290">
        <v>5660</v>
      </c>
      <c r="C290" t="s">
        <v>669</v>
      </c>
      <c r="D290" t="s">
        <v>82</v>
      </c>
      <c r="E290" t="s">
        <v>89</v>
      </c>
      <c r="F290" t="s">
        <v>670</v>
      </c>
      <c r="G290" t="str">
        <f>"200802010794"</f>
        <v>200802010794</v>
      </c>
      <c r="H290" t="s">
        <v>671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69</v>
      </c>
      <c r="W290">
        <v>483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672</v>
      </c>
    </row>
    <row r="291" spans="1:30" x14ac:dyDescent="0.25">
      <c r="H291" t="s">
        <v>673</v>
      </c>
    </row>
    <row r="292" spans="1:30" x14ac:dyDescent="0.25">
      <c r="A292">
        <v>143</v>
      </c>
      <c r="B292">
        <v>2340</v>
      </c>
      <c r="C292" t="s">
        <v>674</v>
      </c>
      <c r="D292" t="s">
        <v>675</v>
      </c>
      <c r="E292" t="s">
        <v>23</v>
      </c>
      <c r="F292" t="s">
        <v>676</v>
      </c>
      <c r="G292" t="str">
        <f>"201406007684"</f>
        <v>201406007684</v>
      </c>
      <c r="H292" t="s">
        <v>677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81</v>
      </c>
      <c r="W292">
        <v>567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678</v>
      </c>
    </row>
    <row r="293" spans="1:30" x14ac:dyDescent="0.25">
      <c r="H293" t="s">
        <v>679</v>
      </c>
    </row>
    <row r="294" spans="1:30" x14ac:dyDescent="0.25">
      <c r="A294">
        <v>144</v>
      </c>
      <c r="B294">
        <v>1268</v>
      </c>
      <c r="C294" t="s">
        <v>680</v>
      </c>
      <c r="D294" t="s">
        <v>64</v>
      </c>
      <c r="E294" t="s">
        <v>210</v>
      </c>
      <c r="F294" t="s">
        <v>681</v>
      </c>
      <c r="G294" t="str">
        <f>"00300226"</f>
        <v>00300226</v>
      </c>
      <c r="H294">
        <v>737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71</v>
      </c>
      <c r="W294">
        <v>497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1304</v>
      </c>
    </row>
    <row r="295" spans="1:30" x14ac:dyDescent="0.25">
      <c r="H295" t="s">
        <v>682</v>
      </c>
    </row>
    <row r="296" spans="1:30" x14ac:dyDescent="0.25">
      <c r="A296">
        <v>145</v>
      </c>
      <c r="B296">
        <v>4363</v>
      </c>
      <c r="C296" t="s">
        <v>151</v>
      </c>
      <c r="D296" t="s">
        <v>464</v>
      </c>
      <c r="E296" t="s">
        <v>64</v>
      </c>
      <c r="F296" t="s">
        <v>683</v>
      </c>
      <c r="G296" t="str">
        <f>"00359542"</f>
        <v>00359542</v>
      </c>
      <c r="H296">
        <v>682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1300</v>
      </c>
    </row>
    <row r="297" spans="1:30" x14ac:dyDescent="0.25">
      <c r="H297" t="s">
        <v>684</v>
      </c>
    </row>
    <row r="298" spans="1:30" x14ac:dyDescent="0.25">
      <c r="A298">
        <v>146</v>
      </c>
      <c r="B298">
        <v>2253</v>
      </c>
      <c r="C298" t="s">
        <v>685</v>
      </c>
      <c r="D298" t="s">
        <v>686</v>
      </c>
      <c r="E298" t="s">
        <v>586</v>
      </c>
      <c r="F298" t="s">
        <v>687</v>
      </c>
      <c r="G298" t="str">
        <f>"201412002770"</f>
        <v>201412002770</v>
      </c>
      <c r="H298" t="s">
        <v>473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30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35</v>
      </c>
      <c r="W298">
        <v>245</v>
      </c>
      <c r="X298">
        <v>0</v>
      </c>
      <c r="Z298">
        <v>0</v>
      </c>
      <c r="AA298">
        <v>0</v>
      </c>
      <c r="AB298">
        <v>13</v>
      </c>
      <c r="AC298">
        <v>221</v>
      </c>
      <c r="AD298" t="s">
        <v>688</v>
      </c>
    </row>
    <row r="299" spans="1:30" x14ac:dyDescent="0.25">
      <c r="H299" t="s">
        <v>689</v>
      </c>
    </row>
    <row r="300" spans="1:30" x14ac:dyDescent="0.25">
      <c r="A300">
        <v>147</v>
      </c>
      <c r="B300">
        <v>4346</v>
      </c>
      <c r="C300" t="s">
        <v>690</v>
      </c>
      <c r="D300" t="s">
        <v>29</v>
      </c>
      <c r="E300" t="s">
        <v>558</v>
      </c>
      <c r="F300" t="s">
        <v>691</v>
      </c>
      <c r="G300" t="str">
        <f>"00165816"</f>
        <v>00165816</v>
      </c>
      <c r="H300" t="s">
        <v>621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692</v>
      </c>
    </row>
    <row r="301" spans="1:30" x14ac:dyDescent="0.25">
      <c r="H301" t="s">
        <v>693</v>
      </c>
    </row>
    <row r="302" spans="1:30" x14ac:dyDescent="0.25">
      <c r="A302">
        <v>148</v>
      </c>
      <c r="B302">
        <v>6226</v>
      </c>
      <c r="C302" t="s">
        <v>694</v>
      </c>
      <c r="D302" t="s">
        <v>74</v>
      </c>
      <c r="E302" t="s">
        <v>52</v>
      </c>
      <c r="F302" t="s">
        <v>695</v>
      </c>
      <c r="G302" t="str">
        <f>"200805000679"</f>
        <v>200805000679</v>
      </c>
      <c r="H302">
        <v>759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67</v>
      </c>
      <c r="W302">
        <v>469</v>
      </c>
      <c r="X302">
        <v>0</v>
      </c>
      <c r="Z302">
        <v>0</v>
      </c>
      <c r="AA302">
        <v>0</v>
      </c>
      <c r="AB302">
        <v>0</v>
      </c>
      <c r="AC302">
        <v>0</v>
      </c>
      <c r="AD302">
        <v>1298</v>
      </c>
    </row>
    <row r="303" spans="1:30" x14ac:dyDescent="0.25">
      <c r="H303" t="s">
        <v>696</v>
      </c>
    </row>
    <row r="304" spans="1:30" x14ac:dyDescent="0.25">
      <c r="A304">
        <v>149</v>
      </c>
      <c r="B304">
        <v>2130</v>
      </c>
      <c r="C304" t="s">
        <v>697</v>
      </c>
      <c r="D304" t="s">
        <v>390</v>
      </c>
      <c r="E304" t="s">
        <v>53</v>
      </c>
      <c r="F304" t="s">
        <v>698</v>
      </c>
      <c r="G304" t="str">
        <f>"201304004496"</f>
        <v>201304004496</v>
      </c>
      <c r="H304" t="s">
        <v>349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46</v>
      </c>
      <c r="W304">
        <v>322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699</v>
      </c>
    </row>
    <row r="305" spans="1:30" x14ac:dyDescent="0.25">
      <c r="H305" t="s">
        <v>700</v>
      </c>
    </row>
    <row r="306" spans="1:30" x14ac:dyDescent="0.25">
      <c r="A306">
        <v>150</v>
      </c>
      <c r="B306">
        <v>2117</v>
      </c>
      <c r="C306" t="s">
        <v>701</v>
      </c>
      <c r="D306" t="s">
        <v>374</v>
      </c>
      <c r="E306" t="s">
        <v>702</v>
      </c>
      <c r="F306" t="s">
        <v>703</v>
      </c>
      <c r="G306" t="str">
        <f>"00323027"</f>
        <v>00323027</v>
      </c>
      <c r="H306">
        <v>693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82</v>
      </c>
      <c r="W306">
        <v>574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1297</v>
      </c>
    </row>
    <row r="307" spans="1:30" x14ac:dyDescent="0.25">
      <c r="H307" t="s">
        <v>704</v>
      </c>
    </row>
    <row r="308" spans="1:30" x14ac:dyDescent="0.25">
      <c r="A308">
        <v>151</v>
      </c>
      <c r="B308">
        <v>5603</v>
      </c>
      <c r="C308" t="s">
        <v>705</v>
      </c>
      <c r="D308" t="s">
        <v>56</v>
      </c>
      <c r="E308" t="s">
        <v>330</v>
      </c>
      <c r="F308" t="s">
        <v>706</v>
      </c>
      <c r="G308" t="str">
        <f>"201406017786"</f>
        <v>201406017786</v>
      </c>
      <c r="H308" t="s">
        <v>707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708</v>
      </c>
    </row>
    <row r="309" spans="1:30" x14ac:dyDescent="0.25">
      <c r="H309" t="s">
        <v>709</v>
      </c>
    </row>
    <row r="310" spans="1:30" x14ac:dyDescent="0.25">
      <c r="A310">
        <v>152</v>
      </c>
      <c r="B310">
        <v>5491</v>
      </c>
      <c r="C310" t="s">
        <v>710</v>
      </c>
      <c r="D310" t="s">
        <v>89</v>
      </c>
      <c r="E310" t="s">
        <v>201</v>
      </c>
      <c r="F310" t="s">
        <v>711</v>
      </c>
      <c r="G310" t="str">
        <f>"201406000588"</f>
        <v>201406000588</v>
      </c>
      <c r="H310">
        <v>748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74</v>
      </c>
      <c r="W310">
        <v>518</v>
      </c>
      <c r="X310">
        <v>0</v>
      </c>
      <c r="Z310">
        <v>2</v>
      </c>
      <c r="AA310">
        <v>0</v>
      </c>
      <c r="AB310">
        <v>0</v>
      </c>
      <c r="AC310">
        <v>0</v>
      </c>
      <c r="AD310">
        <v>1296</v>
      </c>
    </row>
    <row r="311" spans="1:30" x14ac:dyDescent="0.25">
      <c r="H311" t="s">
        <v>712</v>
      </c>
    </row>
    <row r="312" spans="1:30" x14ac:dyDescent="0.25">
      <c r="A312">
        <v>153</v>
      </c>
      <c r="B312">
        <v>3869</v>
      </c>
      <c r="C312" t="s">
        <v>713</v>
      </c>
      <c r="D312" t="s">
        <v>714</v>
      </c>
      <c r="E312" t="s">
        <v>89</v>
      </c>
      <c r="F312" t="s">
        <v>715</v>
      </c>
      <c r="G312" t="str">
        <f>"00362138"</f>
        <v>00362138</v>
      </c>
      <c r="H312" t="s">
        <v>716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78</v>
      </c>
      <c r="W312">
        <v>546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717</v>
      </c>
    </row>
    <row r="313" spans="1:30" x14ac:dyDescent="0.25">
      <c r="H313" t="s">
        <v>718</v>
      </c>
    </row>
    <row r="314" spans="1:30" x14ac:dyDescent="0.25">
      <c r="A314">
        <v>154</v>
      </c>
      <c r="B314">
        <v>5243</v>
      </c>
      <c r="C314" t="s">
        <v>719</v>
      </c>
      <c r="D314" t="s">
        <v>720</v>
      </c>
      <c r="E314" t="s">
        <v>721</v>
      </c>
      <c r="F314" t="s">
        <v>722</v>
      </c>
      <c r="G314" t="str">
        <f>"00126037"</f>
        <v>00126037</v>
      </c>
      <c r="H314">
        <v>715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30</v>
      </c>
      <c r="R314">
        <v>0</v>
      </c>
      <c r="S314">
        <v>0</v>
      </c>
      <c r="T314">
        <v>0</v>
      </c>
      <c r="U314">
        <v>0</v>
      </c>
      <c r="V314">
        <v>67</v>
      </c>
      <c r="W314">
        <v>469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1284</v>
      </c>
    </row>
    <row r="315" spans="1:30" x14ac:dyDescent="0.25">
      <c r="H315" t="s">
        <v>544</v>
      </c>
    </row>
    <row r="316" spans="1:30" x14ac:dyDescent="0.25">
      <c r="A316">
        <v>155</v>
      </c>
      <c r="B316">
        <v>143</v>
      </c>
      <c r="C316" t="s">
        <v>723</v>
      </c>
      <c r="D316" t="s">
        <v>724</v>
      </c>
      <c r="E316" t="s">
        <v>725</v>
      </c>
      <c r="F316" t="s">
        <v>726</v>
      </c>
      <c r="G316" t="str">
        <f>"00293713"</f>
        <v>00293713</v>
      </c>
      <c r="H316" t="s">
        <v>332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727</v>
      </c>
    </row>
    <row r="317" spans="1:30" x14ac:dyDescent="0.25">
      <c r="H317" t="s">
        <v>728</v>
      </c>
    </row>
    <row r="318" spans="1:30" x14ac:dyDescent="0.25">
      <c r="A318">
        <v>156</v>
      </c>
      <c r="B318">
        <v>4596</v>
      </c>
      <c r="C318" t="s">
        <v>729</v>
      </c>
      <c r="D318" t="s">
        <v>730</v>
      </c>
      <c r="E318" t="s">
        <v>70</v>
      </c>
      <c r="F318" t="s">
        <v>731</v>
      </c>
      <c r="G318" t="str">
        <f>"00353930"</f>
        <v>00353930</v>
      </c>
      <c r="H318">
        <v>770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4</v>
      </c>
      <c r="W318">
        <v>28</v>
      </c>
      <c r="X318">
        <v>0</v>
      </c>
      <c r="Z318">
        <v>2</v>
      </c>
      <c r="AA318">
        <v>0</v>
      </c>
      <c r="AB318">
        <v>24</v>
      </c>
      <c r="AC318">
        <v>408</v>
      </c>
      <c r="AD318">
        <v>1276</v>
      </c>
    </row>
    <row r="319" spans="1:30" x14ac:dyDescent="0.25">
      <c r="H319">
        <v>1203</v>
      </c>
    </row>
    <row r="320" spans="1:30" x14ac:dyDescent="0.25">
      <c r="A320">
        <v>157</v>
      </c>
      <c r="B320">
        <v>1085</v>
      </c>
      <c r="C320" t="s">
        <v>732</v>
      </c>
      <c r="D320" t="s">
        <v>230</v>
      </c>
      <c r="E320" t="s">
        <v>22</v>
      </c>
      <c r="F320" t="s">
        <v>733</v>
      </c>
      <c r="G320" t="str">
        <f>"201412000088"</f>
        <v>201412000088</v>
      </c>
      <c r="H320" t="s">
        <v>734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50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74</v>
      </c>
      <c r="W320">
        <v>518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735</v>
      </c>
    </row>
    <row r="321" spans="1:30" x14ac:dyDescent="0.25">
      <c r="H321" t="s">
        <v>736</v>
      </c>
    </row>
    <row r="322" spans="1:30" x14ac:dyDescent="0.25">
      <c r="A322">
        <v>158</v>
      </c>
      <c r="B322">
        <v>4593</v>
      </c>
      <c r="C322" t="s">
        <v>737</v>
      </c>
      <c r="D322" t="s">
        <v>192</v>
      </c>
      <c r="E322" t="s">
        <v>738</v>
      </c>
      <c r="F322" t="s">
        <v>739</v>
      </c>
      <c r="G322" t="str">
        <f>"00298055"</f>
        <v>00298055</v>
      </c>
      <c r="H322" t="s">
        <v>740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63</v>
      </c>
      <c r="W322">
        <v>441</v>
      </c>
      <c r="X322">
        <v>0</v>
      </c>
      <c r="Z322">
        <v>1</v>
      </c>
      <c r="AA322">
        <v>0</v>
      </c>
      <c r="AB322">
        <v>0</v>
      </c>
      <c r="AC322">
        <v>0</v>
      </c>
      <c r="AD322" t="s">
        <v>741</v>
      </c>
    </row>
    <row r="323" spans="1:30" x14ac:dyDescent="0.25">
      <c r="H323" t="s">
        <v>742</v>
      </c>
    </row>
    <row r="324" spans="1:30" x14ac:dyDescent="0.25">
      <c r="A324">
        <v>159</v>
      </c>
      <c r="B324">
        <v>5379</v>
      </c>
      <c r="C324" t="s">
        <v>743</v>
      </c>
      <c r="D324" t="s">
        <v>56</v>
      </c>
      <c r="E324" t="s">
        <v>210</v>
      </c>
      <c r="F324" t="s">
        <v>744</v>
      </c>
      <c r="G324" t="str">
        <f>"201511025650"</f>
        <v>201511025650</v>
      </c>
      <c r="H324">
        <v>748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12</v>
      </c>
      <c r="W324">
        <v>84</v>
      </c>
      <c r="X324">
        <v>0</v>
      </c>
      <c r="Z324">
        <v>0</v>
      </c>
      <c r="AA324">
        <v>0</v>
      </c>
      <c r="AB324">
        <v>24</v>
      </c>
      <c r="AC324">
        <v>408</v>
      </c>
      <c r="AD324">
        <v>1270</v>
      </c>
    </row>
    <row r="325" spans="1:30" x14ac:dyDescent="0.25">
      <c r="H325" t="s">
        <v>745</v>
      </c>
    </row>
    <row r="326" spans="1:30" x14ac:dyDescent="0.25">
      <c r="A326">
        <v>160</v>
      </c>
      <c r="B326">
        <v>6056</v>
      </c>
      <c r="C326" t="s">
        <v>746</v>
      </c>
      <c r="D326" t="s">
        <v>114</v>
      </c>
      <c r="E326" t="s">
        <v>119</v>
      </c>
      <c r="F326" t="s">
        <v>747</v>
      </c>
      <c r="G326" t="str">
        <f>"201406001167"</f>
        <v>201406001167</v>
      </c>
      <c r="H326" t="s">
        <v>232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39</v>
      </c>
      <c r="W326">
        <v>273</v>
      </c>
      <c r="X326">
        <v>0</v>
      </c>
      <c r="Z326">
        <v>1</v>
      </c>
      <c r="AA326">
        <v>0</v>
      </c>
      <c r="AB326">
        <v>0</v>
      </c>
      <c r="AC326">
        <v>0</v>
      </c>
      <c r="AD326" t="s">
        <v>748</v>
      </c>
    </row>
    <row r="327" spans="1:30" x14ac:dyDescent="0.25">
      <c r="H327" t="s">
        <v>749</v>
      </c>
    </row>
    <row r="328" spans="1:30" x14ac:dyDescent="0.25">
      <c r="A328">
        <v>161</v>
      </c>
      <c r="B328">
        <v>324</v>
      </c>
      <c r="C328" t="s">
        <v>750</v>
      </c>
      <c r="D328" t="s">
        <v>751</v>
      </c>
      <c r="E328" t="s">
        <v>752</v>
      </c>
      <c r="F328" t="s">
        <v>753</v>
      </c>
      <c r="G328" t="str">
        <f>"00301004"</f>
        <v>00301004</v>
      </c>
      <c r="H328" t="s">
        <v>560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64</v>
      </c>
      <c r="W328">
        <v>448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754</v>
      </c>
    </row>
    <row r="329" spans="1:30" x14ac:dyDescent="0.25">
      <c r="H329" t="s">
        <v>755</v>
      </c>
    </row>
    <row r="330" spans="1:30" x14ac:dyDescent="0.25">
      <c r="A330">
        <v>162</v>
      </c>
      <c r="B330">
        <v>3961</v>
      </c>
      <c r="C330" t="s">
        <v>756</v>
      </c>
      <c r="D330" t="s">
        <v>757</v>
      </c>
      <c r="E330" t="s">
        <v>758</v>
      </c>
      <c r="F330" t="s">
        <v>759</v>
      </c>
      <c r="G330" t="str">
        <f>"200801008075"</f>
        <v>200801008075</v>
      </c>
      <c r="H330" t="s">
        <v>206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70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41</v>
      </c>
      <c r="W330">
        <v>287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760</v>
      </c>
    </row>
    <row r="331" spans="1:30" x14ac:dyDescent="0.25">
      <c r="H331" t="s">
        <v>761</v>
      </c>
    </row>
    <row r="332" spans="1:30" x14ac:dyDescent="0.25">
      <c r="A332">
        <v>163</v>
      </c>
      <c r="B332">
        <v>638</v>
      </c>
      <c r="C332" t="s">
        <v>762</v>
      </c>
      <c r="D332" t="s">
        <v>763</v>
      </c>
      <c r="E332" t="s">
        <v>586</v>
      </c>
      <c r="F332" t="s">
        <v>764</v>
      </c>
      <c r="G332" t="str">
        <f>"201403000109"</f>
        <v>201403000109</v>
      </c>
      <c r="H332" t="s">
        <v>765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34</v>
      </c>
      <c r="W332">
        <v>238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766</v>
      </c>
    </row>
    <row r="333" spans="1:30" x14ac:dyDescent="0.25">
      <c r="H333" t="s">
        <v>767</v>
      </c>
    </row>
    <row r="334" spans="1:30" x14ac:dyDescent="0.25">
      <c r="A334">
        <v>164</v>
      </c>
      <c r="B334">
        <v>5219</v>
      </c>
      <c r="C334" t="s">
        <v>768</v>
      </c>
      <c r="D334" t="s">
        <v>251</v>
      </c>
      <c r="E334" t="s">
        <v>210</v>
      </c>
      <c r="F334" t="s">
        <v>769</v>
      </c>
      <c r="G334" t="str">
        <f>"00339171"</f>
        <v>00339171</v>
      </c>
      <c r="H334" t="s">
        <v>412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69</v>
      </c>
      <c r="W334">
        <v>483</v>
      </c>
      <c r="X334">
        <v>0</v>
      </c>
      <c r="Z334">
        <v>2</v>
      </c>
      <c r="AA334">
        <v>0</v>
      </c>
      <c r="AB334">
        <v>0</v>
      </c>
      <c r="AC334">
        <v>0</v>
      </c>
      <c r="AD334" t="s">
        <v>770</v>
      </c>
    </row>
    <row r="335" spans="1:30" x14ac:dyDescent="0.25">
      <c r="H335" t="s">
        <v>771</v>
      </c>
    </row>
    <row r="336" spans="1:30" x14ac:dyDescent="0.25">
      <c r="A336">
        <v>165</v>
      </c>
      <c r="B336">
        <v>5407</v>
      </c>
      <c r="C336" t="s">
        <v>772</v>
      </c>
      <c r="D336" t="s">
        <v>140</v>
      </c>
      <c r="E336" t="s">
        <v>773</v>
      </c>
      <c r="F336" t="s">
        <v>774</v>
      </c>
      <c r="G336" t="str">
        <f>"201406014238"</f>
        <v>201406014238</v>
      </c>
      <c r="H336" t="s">
        <v>775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13</v>
      </c>
      <c r="W336">
        <v>91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776</v>
      </c>
    </row>
    <row r="337" spans="1:30" x14ac:dyDescent="0.25">
      <c r="H337" t="s">
        <v>777</v>
      </c>
    </row>
    <row r="338" spans="1:30" x14ac:dyDescent="0.25">
      <c r="A338">
        <v>166</v>
      </c>
      <c r="B338">
        <v>4232</v>
      </c>
      <c r="C338" t="s">
        <v>778</v>
      </c>
      <c r="D338" t="s">
        <v>119</v>
      </c>
      <c r="E338" t="s">
        <v>779</v>
      </c>
      <c r="F338" t="s">
        <v>780</v>
      </c>
      <c r="G338" t="str">
        <f>"201406012846"</f>
        <v>201406012846</v>
      </c>
      <c r="H338" t="s">
        <v>781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69</v>
      </c>
      <c r="W338">
        <v>483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782</v>
      </c>
    </row>
    <row r="339" spans="1:30" x14ac:dyDescent="0.25">
      <c r="H339" t="s">
        <v>783</v>
      </c>
    </row>
    <row r="340" spans="1:30" x14ac:dyDescent="0.25">
      <c r="A340">
        <v>167</v>
      </c>
      <c r="B340">
        <v>4115</v>
      </c>
      <c r="C340" t="s">
        <v>784</v>
      </c>
      <c r="D340" t="s">
        <v>114</v>
      </c>
      <c r="E340" t="s">
        <v>89</v>
      </c>
      <c r="F340" t="s">
        <v>785</v>
      </c>
      <c r="G340" t="str">
        <f>"201402001923"</f>
        <v>201402001923</v>
      </c>
      <c r="H340" t="s">
        <v>786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80</v>
      </c>
      <c r="W340">
        <v>560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787</v>
      </c>
    </row>
    <row r="341" spans="1:30" x14ac:dyDescent="0.25">
      <c r="H341" t="s">
        <v>788</v>
      </c>
    </row>
    <row r="342" spans="1:30" x14ac:dyDescent="0.25">
      <c r="A342">
        <v>168</v>
      </c>
      <c r="B342">
        <v>212</v>
      </c>
      <c r="C342" t="s">
        <v>789</v>
      </c>
      <c r="D342" t="s">
        <v>790</v>
      </c>
      <c r="E342" t="s">
        <v>119</v>
      </c>
      <c r="F342" t="s">
        <v>791</v>
      </c>
      <c r="G342" t="str">
        <f>"201402011092"</f>
        <v>201402011092</v>
      </c>
      <c r="H342">
        <v>693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73</v>
      </c>
      <c r="W342">
        <v>511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1234</v>
      </c>
    </row>
    <row r="343" spans="1:30" x14ac:dyDescent="0.25">
      <c r="H343" t="s">
        <v>792</v>
      </c>
    </row>
    <row r="344" spans="1:30" x14ac:dyDescent="0.25">
      <c r="A344">
        <v>169</v>
      </c>
      <c r="B344">
        <v>4355</v>
      </c>
      <c r="C344" t="s">
        <v>793</v>
      </c>
      <c r="D344" t="s">
        <v>23</v>
      </c>
      <c r="E344" t="s">
        <v>64</v>
      </c>
      <c r="F344" t="s">
        <v>794</v>
      </c>
      <c r="G344" t="str">
        <f>"201406003399"</f>
        <v>201406003399</v>
      </c>
      <c r="H344" t="s">
        <v>795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</v>
      </c>
      <c r="W344">
        <v>49</v>
      </c>
      <c r="X344">
        <v>0</v>
      </c>
      <c r="Z344">
        <v>0</v>
      </c>
      <c r="AA344">
        <v>0</v>
      </c>
      <c r="AB344">
        <v>24</v>
      </c>
      <c r="AC344">
        <v>408</v>
      </c>
      <c r="AD344" t="s">
        <v>796</v>
      </c>
    </row>
    <row r="345" spans="1:30" x14ac:dyDescent="0.25">
      <c r="H345" t="s">
        <v>797</v>
      </c>
    </row>
    <row r="346" spans="1:30" x14ac:dyDescent="0.25">
      <c r="A346">
        <v>170</v>
      </c>
      <c r="B346">
        <v>2625</v>
      </c>
      <c r="C346" t="s">
        <v>798</v>
      </c>
      <c r="D346" t="s">
        <v>799</v>
      </c>
      <c r="E346" t="s">
        <v>800</v>
      </c>
      <c r="F346" t="s">
        <v>801</v>
      </c>
      <c r="G346" t="str">
        <f>"00290293"</f>
        <v>00290293</v>
      </c>
      <c r="H346">
        <v>792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50</v>
      </c>
      <c r="U346">
        <v>0</v>
      </c>
      <c r="V346">
        <v>51</v>
      </c>
      <c r="W346">
        <v>357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1229</v>
      </c>
    </row>
    <row r="347" spans="1:30" x14ac:dyDescent="0.25">
      <c r="H347">
        <v>1203</v>
      </c>
    </row>
    <row r="348" spans="1:30" x14ac:dyDescent="0.25">
      <c r="A348">
        <v>171</v>
      </c>
      <c r="B348">
        <v>1178</v>
      </c>
      <c r="C348" t="s">
        <v>802</v>
      </c>
      <c r="D348" t="s">
        <v>360</v>
      </c>
      <c r="E348" t="s">
        <v>558</v>
      </c>
      <c r="F348" t="s">
        <v>803</v>
      </c>
      <c r="G348" t="str">
        <f>"201411001165"</f>
        <v>201411001165</v>
      </c>
      <c r="H348" t="s">
        <v>804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61</v>
      </c>
      <c r="W348">
        <v>427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805</v>
      </c>
    </row>
    <row r="349" spans="1:30" x14ac:dyDescent="0.25">
      <c r="H349" t="s">
        <v>806</v>
      </c>
    </row>
    <row r="350" spans="1:30" x14ac:dyDescent="0.25">
      <c r="A350">
        <v>172</v>
      </c>
      <c r="B350">
        <v>5566</v>
      </c>
      <c r="C350" t="s">
        <v>807</v>
      </c>
      <c r="D350" t="s">
        <v>306</v>
      </c>
      <c r="E350" t="s">
        <v>94</v>
      </c>
      <c r="F350" t="s">
        <v>808</v>
      </c>
      <c r="G350" t="str">
        <f>"201511020740"</f>
        <v>201511020740</v>
      </c>
      <c r="H350">
        <v>726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66</v>
      </c>
      <c r="W350">
        <v>462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1218</v>
      </c>
    </row>
    <row r="351" spans="1:30" x14ac:dyDescent="0.25">
      <c r="H351" t="s">
        <v>809</v>
      </c>
    </row>
    <row r="352" spans="1:30" x14ac:dyDescent="0.25">
      <c r="A352">
        <v>173</v>
      </c>
      <c r="B352">
        <v>5662</v>
      </c>
      <c r="C352" t="s">
        <v>810</v>
      </c>
      <c r="D352" t="s">
        <v>171</v>
      </c>
      <c r="E352" t="s">
        <v>89</v>
      </c>
      <c r="F352" t="s">
        <v>811</v>
      </c>
      <c r="G352" t="str">
        <f>"201405000141"</f>
        <v>201405000141</v>
      </c>
      <c r="H352" t="s">
        <v>812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75</v>
      </c>
      <c r="W352">
        <v>525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813</v>
      </c>
    </row>
    <row r="353" spans="1:30" x14ac:dyDescent="0.25">
      <c r="H353" t="s">
        <v>814</v>
      </c>
    </row>
    <row r="354" spans="1:30" x14ac:dyDescent="0.25">
      <c r="A354">
        <v>174</v>
      </c>
      <c r="B354">
        <v>4335</v>
      </c>
      <c r="C354" t="s">
        <v>815</v>
      </c>
      <c r="D354" t="s">
        <v>70</v>
      </c>
      <c r="E354" t="s">
        <v>141</v>
      </c>
      <c r="F354" t="s">
        <v>816</v>
      </c>
      <c r="G354" t="str">
        <f>"00283086"</f>
        <v>00283086</v>
      </c>
      <c r="H354" t="s">
        <v>817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69</v>
      </c>
      <c r="W354">
        <v>483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818</v>
      </c>
    </row>
    <row r="355" spans="1:30" x14ac:dyDescent="0.25">
      <c r="H355" t="s">
        <v>819</v>
      </c>
    </row>
    <row r="356" spans="1:30" x14ac:dyDescent="0.25">
      <c r="A356">
        <v>175</v>
      </c>
      <c r="B356">
        <v>3501</v>
      </c>
      <c r="C356" t="s">
        <v>820</v>
      </c>
      <c r="D356" t="s">
        <v>752</v>
      </c>
      <c r="E356" t="s">
        <v>821</v>
      </c>
      <c r="F356" t="s">
        <v>822</v>
      </c>
      <c r="G356" t="str">
        <f>"00369537"</f>
        <v>00369537</v>
      </c>
      <c r="H356" t="s">
        <v>823</v>
      </c>
      <c r="I356">
        <v>150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26</v>
      </c>
      <c r="W356">
        <v>182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824</v>
      </c>
    </row>
    <row r="357" spans="1:30" x14ac:dyDescent="0.25">
      <c r="H357" t="s">
        <v>825</v>
      </c>
    </row>
    <row r="358" spans="1:30" x14ac:dyDescent="0.25">
      <c r="A358">
        <v>176</v>
      </c>
      <c r="B358">
        <v>1853</v>
      </c>
      <c r="C358" t="s">
        <v>826</v>
      </c>
      <c r="D358" t="s">
        <v>152</v>
      </c>
      <c r="E358" t="s">
        <v>46</v>
      </c>
      <c r="F358" t="s">
        <v>827</v>
      </c>
      <c r="G358" t="str">
        <f>"00229389"</f>
        <v>00229389</v>
      </c>
      <c r="H358" t="s">
        <v>828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35</v>
      </c>
      <c r="W358">
        <v>245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829</v>
      </c>
    </row>
    <row r="359" spans="1:30" x14ac:dyDescent="0.25">
      <c r="H359" t="s">
        <v>830</v>
      </c>
    </row>
    <row r="360" spans="1:30" x14ac:dyDescent="0.25">
      <c r="A360">
        <v>177</v>
      </c>
      <c r="B360">
        <v>1396</v>
      </c>
      <c r="C360" t="s">
        <v>831</v>
      </c>
      <c r="D360" t="s">
        <v>53</v>
      </c>
      <c r="E360" t="s">
        <v>141</v>
      </c>
      <c r="F360" t="s">
        <v>832</v>
      </c>
      <c r="G360" t="str">
        <f>"201504000936"</f>
        <v>201504000936</v>
      </c>
      <c r="H360" t="s">
        <v>833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34</v>
      </c>
      <c r="W360">
        <v>238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834</v>
      </c>
    </row>
    <row r="361" spans="1:30" x14ac:dyDescent="0.25">
      <c r="H361" t="s">
        <v>835</v>
      </c>
    </row>
    <row r="362" spans="1:30" x14ac:dyDescent="0.25">
      <c r="A362">
        <v>178</v>
      </c>
      <c r="B362">
        <v>6215</v>
      </c>
      <c r="C362" t="s">
        <v>836</v>
      </c>
      <c r="D362" t="s">
        <v>374</v>
      </c>
      <c r="E362" t="s">
        <v>119</v>
      </c>
      <c r="F362" t="s">
        <v>837</v>
      </c>
      <c r="G362" t="str">
        <f>"00160679"</f>
        <v>00160679</v>
      </c>
      <c r="H362" t="s">
        <v>838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-24</v>
      </c>
      <c r="W362">
        <v>-168</v>
      </c>
      <c r="X362">
        <v>0</v>
      </c>
      <c r="Z362">
        <v>2</v>
      </c>
      <c r="AA362">
        <v>0</v>
      </c>
      <c r="AB362">
        <v>24</v>
      </c>
      <c r="AC362">
        <v>408</v>
      </c>
      <c r="AD362" t="s">
        <v>839</v>
      </c>
    </row>
    <row r="363" spans="1:30" x14ac:dyDescent="0.25">
      <c r="H363" t="s">
        <v>840</v>
      </c>
    </row>
    <row r="364" spans="1:30" x14ac:dyDescent="0.25">
      <c r="A364">
        <v>179</v>
      </c>
      <c r="B364">
        <v>226</v>
      </c>
      <c r="C364" t="s">
        <v>841</v>
      </c>
      <c r="D364" t="s">
        <v>74</v>
      </c>
      <c r="E364" t="s">
        <v>153</v>
      </c>
      <c r="F364" t="s">
        <v>842</v>
      </c>
      <c r="G364" t="str">
        <f>"00161018"</f>
        <v>00161018</v>
      </c>
      <c r="H364" t="s">
        <v>349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55</v>
      </c>
      <c r="W364">
        <v>385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843</v>
      </c>
    </row>
    <row r="365" spans="1:30" x14ac:dyDescent="0.25">
      <c r="H365" t="s">
        <v>844</v>
      </c>
    </row>
    <row r="366" spans="1:30" x14ac:dyDescent="0.25">
      <c r="A366">
        <v>180</v>
      </c>
      <c r="B366">
        <v>4117</v>
      </c>
      <c r="C366" t="s">
        <v>845</v>
      </c>
      <c r="D366" t="s">
        <v>119</v>
      </c>
      <c r="E366" t="s">
        <v>558</v>
      </c>
      <c r="F366" t="s">
        <v>846</v>
      </c>
      <c r="G366" t="str">
        <f>"201401000555"</f>
        <v>201401000555</v>
      </c>
      <c r="H366" t="s">
        <v>847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62</v>
      </c>
      <c r="W366">
        <v>434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848</v>
      </c>
    </row>
    <row r="367" spans="1:30" x14ac:dyDescent="0.25">
      <c r="H367" t="s">
        <v>849</v>
      </c>
    </row>
    <row r="368" spans="1:30" x14ac:dyDescent="0.25">
      <c r="A368">
        <v>181</v>
      </c>
      <c r="B368">
        <v>1619</v>
      </c>
      <c r="C368" t="s">
        <v>850</v>
      </c>
      <c r="D368" t="s">
        <v>70</v>
      </c>
      <c r="E368" t="s">
        <v>89</v>
      </c>
      <c r="F368" t="s">
        <v>851</v>
      </c>
      <c r="G368" t="str">
        <f>"201403000038"</f>
        <v>201403000038</v>
      </c>
      <c r="H368">
        <v>781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30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45</v>
      </c>
      <c r="W368">
        <v>315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1156</v>
      </c>
    </row>
    <row r="369" spans="1:30" x14ac:dyDescent="0.25">
      <c r="H369" t="s">
        <v>852</v>
      </c>
    </row>
    <row r="370" spans="1:30" x14ac:dyDescent="0.25">
      <c r="A370">
        <v>182</v>
      </c>
      <c r="B370">
        <v>271</v>
      </c>
      <c r="C370" t="s">
        <v>853</v>
      </c>
      <c r="D370" t="s">
        <v>114</v>
      </c>
      <c r="E370" t="s">
        <v>34</v>
      </c>
      <c r="F370" t="s">
        <v>854</v>
      </c>
      <c r="G370" t="str">
        <f>"00221567"</f>
        <v>00221567</v>
      </c>
      <c r="H370" t="s">
        <v>855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55</v>
      </c>
      <c r="W370">
        <v>385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856</v>
      </c>
    </row>
    <row r="371" spans="1:30" x14ac:dyDescent="0.25">
      <c r="H371" t="s">
        <v>857</v>
      </c>
    </row>
    <row r="372" spans="1:30" x14ac:dyDescent="0.25">
      <c r="A372">
        <v>183</v>
      </c>
      <c r="B372">
        <v>1582</v>
      </c>
      <c r="C372" t="s">
        <v>858</v>
      </c>
      <c r="D372" t="s">
        <v>642</v>
      </c>
      <c r="E372" t="s">
        <v>471</v>
      </c>
      <c r="F372" t="s">
        <v>859</v>
      </c>
      <c r="G372" t="str">
        <f>"201405002089"</f>
        <v>201405002089</v>
      </c>
      <c r="H372" t="s">
        <v>734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24</v>
      </c>
      <c r="W372">
        <v>168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860</v>
      </c>
    </row>
    <row r="373" spans="1:30" x14ac:dyDescent="0.25">
      <c r="H373" t="s">
        <v>861</v>
      </c>
    </row>
    <row r="374" spans="1:30" x14ac:dyDescent="0.25">
      <c r="A374">
        <v>184</v>
      </c>
      <c r="B374">
        <v>2291</v>
      </c>
      <c r="C374" t="s">
        <v>862</v>
      </c>
      <c r="D374" t="s">
        <v>114</v>
      </c>
      <c r="E374" t="s">
        <v>863</v>
      </c>
      <c r="F374" t="s">
        <v>864</v>
      </c>
      <c r="G374" t="str">
        <f>"00324455"</f>
        <v>00324455</v>
      </c>
      <c r="H374" t="s">
        <v>865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56</v>
      </c>
      <c r="W374">
        <v>392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866</v>
      </c>
    </row>
    <row r="375" spans="1:30" x14ac:dyDescent="0.25">
      <c r="H375" t="s">
        <v>867</v>
      </c>
    </row>
    <row r="376" spans="1:30" x14ac:dyDescent="0.25">
      <c r="A376">
        <v>185</v>
      </c>
      <c r="B376">
        <v>2484</v>
      </c>
      <c r="C376" t="s">
        <v>868</v>
      </c>
      <c r="D376" t="s">
        <v>869</v>
      </c>
      <c r="E376" t="s">
        <v>64</v>
      </c>
      <c r="F376" t="s">
        <v>870</v>
      </c>
      <c r="G376" t="str">
        <f>"201406015682"</f>
        <v>201406015682</v>
      </c>
      <c r="H376">
        <v>770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40</v>
      </c>
      <c r="W376">
        <v>280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1080</v>
      </c>
    </row>
    <row r="377" spans="1:30" x14ac:dyDescent="0.25">
      <c r="H377" t="s">
        <v>871</v>
      </c>
    </row>
    <row r="378" spans="1:30" x14ac:dyDescent="0.25">
      <c r="A378">
        <v>186</v>
      </c>
      <c r="B378">
        <v>4981</v>
      </c>
      <c r="C378" t="s">
        <v>872</v>
      </c>
      <c r="D378" t="s">
        <v>416</v>
      </c>
      <c r="E378" t="s">
        <v>64</v>
      </c>
      <c r="F378" t="s">
        <v>873</v>
      </c>
      <c r="G378" t="str">
        <f>"201402003674"</f>
        <v>201402003674</v>
      </c>
      <c r="H378" t="s">
        <v>874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40</v>
      </c>
      <c r="W378">
        <v>280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875</v>
      </c>
    </row>
    <row r="379" spans="1:30" x14ac:dyDescent="0.25">
      <c r="H379" t="s">
        <v>876</v>
      </c>
    </row>
    <row r="380" spans="1:30" x14ac:dyDescent="0.25">
      <c r="A380">
        <v>187</v>
      </c>
      <c r="B380">
        <v>449</v>
      </c>
      <c r="C380" t="s">
        <v>877</v>
      </c>
      <c r="D380" t="s">
        <v>70</v>
      </c>
      <c r="E380" t="s">
        <v>119</v>
      </c>
      <c r="F380" t="s">
        <v>878</v>
      </c>
      <c r="G380" t="str">
        <f>"00167598"</f>
        <v>00167598</v>
      </c>
      <c r="H380" t="s">
        <v>879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56</v>
      </c>
      <c r="W380">
        <v>392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880</v>
      </c>
    </row>
    <row r="381" spans="1:30" x14ac:dyDescent="0.25">
      <c r="H381" t="s">
        <v>881</v>
      </c>
    </row>
    <row r="382" spans="1:30" x14ac:dyDescent="0.25">
      <c r="A382">
        <v>188</v>
      </c>
      <c r="B382">
        <v>4350</v>
      </c>
      <c r="C382" t="s">
        <v>882</v>
      </c>
      <c r="D382" t="s">
        <v>374</v>
      </c>
      <c r="E382" t="s">
        <v>23</v>
      </c>
      <c r="F382" t="s">
        <v>883</v>
      </c>
      <c r="G382" t="str">
        <f>"00317187"</f>
        <v>00317187</v>
      </c>
      <c r="H382" t="s">
        <v>874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39</v>
      </c>
      <c r="W382">
        <v>273</v>
      </c>
      <c r="X382">
        <v>0</v>
      </c>
      <c r="Z382">
        <v>1</v>
      </c>
      <c r="AA382">
        <v>0</v>
      </c>
      <c r="AB382">
        <v>0</v>
      </c>
      <c r="AC382">
        <v>0</v>
      </c>
      <c r="AD382" t="s">
        <v>884</v>
      </c>
    </row>
    <row r="383" spans="1:30" x14ac:dyDescent="0.25">
      <c r="H383">
        <v>1203</v>
      </c>
    </row>
    <row r="384" spans="1:30" x14ac:dyDescent="0.25">
      <c r="A384">
        <v>189</v>
      </c>
      <c r="B384">
        <v>1602</v>
      </c>
      <c r="C384" t="s">
        <v>885</v>
      </c>
      <c r="D384" t="s">
        <v>886</v>
      </c>
      <c r="E384" t="s">
        <v>70</v>
      </c>
      <c r="F384" t="s">
        <v>887</v>
      </c>
      <c r="G384" t="str">
        <f>"00217538"</f>
        <v>00217538</v>
      </c>
      <c r="H384" t="s">
        <v>855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42</v>
      </c>
      <c r="W384">
        <v>294</v>
      </c>
      <c r="X384">
        <v>0</v>
      </c>
      <c r="Z384">
        <v>2</v>
      </c>
      <c r="AA384">
        <v>0</v>
      </c>
      <c r="AB384">
        <v>0</v>
      </c>
      <c r="AC384">
        <v>0</v>
      </c>
      <c r="AD384" t="s">
        <v>888</v>
      </c>
    </row>
    <row r="385" spans="1:30" x14ac:dyDescent="0.25">
      <c r="H385" t="s">
        <v>889</v>
      </c>
    </row>
    <row r="386" spans="1:30" x14ac:dyDescent="0.25">
      <c r="A386">
        <v>190</v>
      </c>
      <c r="B386">
        <v>2856</v>
      </c>
      <c r="C386" t="s">
        <v>890</v>
      </c>
      <c r="D386" t="s">
        <v>119</v>
      </c>
      <c r="E386" t="s">
        <v>89</v>
      </c>
      <c r="F386" t="s">
        <v>891</v>
      </c>
      <c r="G386" t="str">
        <f>"201511027052"</f>
        <v>201511027052</v>
      </c>
      <c r="H386" t="s">
        <v>781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49</v>
      </c>
      <c r="W386">
        <v>343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892</v>
      </c>
    </row>
    <row r="387" spans="1:30" x14ac:dyDescent="0.25">
      <c r="H387" t="s">
        <v>893</v>
      </c>
    </row>
    <row r="388" spans="1:30" x14ac:dyDescent="0.25">
      <c r="A388">
        <v>191</v>
      </c>
      <c r="B388">
        <v>4693</v>
      </c>
      <c r="C388" t="s">
        <v>894</v>
      </c>
      <c r="D388" t="s">
        <v>52</v>
      </c>
      <c r="E388" t="s">
        <v>30</v>
      </c>
      <c r="F388" t="s">
        <v>895</v>
      </c>
      <c r="G388" t="str">
        <f>"00007743"</f>
        <v>00007743</v>
      </c>
      <c r="H388" t="s">
        <v>291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50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14</v>
      </c>
      <c r="W388">
        <v>98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896</v>
      </c>
    </row>
    <row r="389" spans="1:30" x14ac:dyDescent="0.25">
      <c r="H389" t="s">
        <v>897</v>
      </c>
    </row>
    <row r="390" spans="1:30" x14ac:dyDescent="0.25">
      <c r="A390">
        <v>192</v>
      </c>
      <c r="B390">
        <v>5869</v>
      </c>
      <c r="C390" t="s">
        <v>898</v>
      </c>
      <c r="D390" t="s">
        <v>210</v>
      </c>
      <c r="E390" t="s">
        <v>119</v>
      </c>
      <c r="F390" t="s">
        <v>899</v>
      </c>
      <c r="G390" t="str">
        <f>"00354024"</f>
        <v>00354024</v>
      </c>
      <c r="H390">
        <v>627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54</v>
      </c>
      <c r="W390">
        <v>378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1035</v>
      </c>
    </row>
    <row r="391" spans="1:30" x14ac:dyDescent="0.25">
      <c r="H391" t="s">
        <v>900</v>
      </c>
    </row>
    <row r="392" spans="1:30" x14ac:dyDescent="0.25">
      <c r="A392">
        <v>193</v>
      </c>
      <c r="B392">
        <v>3816</v>
      </c>
      <c r="C392" t="s">
        <v>901</v>
      </c>
      <c r="D392" t="s">
        <v>456</v>
      </c>
      <c r="E392" t="s">
        <v>119</v>
      </c>
      <c r="F392" t="s">
        <v>902</v>
      </c>
      <c r="G392" t="str">
        <f>"201502001694"</f>
        <v>201502001694</v>
      </c>
      <c r="H392" t="s">
        <v>903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36</v>
      </c>
      <c r="W392">
        <v>252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904</v>
      </c>
    </row>
    <row r="393" spans="1:30" x14ac:dyDescent="0.25">
      <c r="H393" t="s">
        <v>905</v>
      </c>
    </row>
    <row r="394" spans="1:30" x14ac:dyDescent="0.25">
      <c r="A394">
        <v>194</v>
      </c>
      <c r="B394">
        <v>1047</v>
      </c>
      <c r="C394" t="s">
        <v>906</v>
      </c>
      <c r="D394" t="s">
        <v>907</v>
      </c>
      <c r="E394" t="s">
        <v>70</v>
      </c>
      <c r="F394" t="s">
        <v>908</v>
      </c>
      <c r="G394" t="str">
        <f>"201402002752"</f>
        <v>201402002752</v>
      </c>
      <c r="H394" t="s">
        <v>909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44</v>
      </c>
      <c r="W394">
        <v>308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910</v>
      </c>
    </row>
    <row r="395" spans="1:30" x14ac:dyDescent="0.25">
      <c r="H395" t="s">
        <v>911</v>
      </c>
    </row>
    <row r="396" spans="1:30" x14ac:dyDescent="0.25">
      <c r="A396">
        <v>195</v>
      </c>
      <c r="B396">
        <v>2604</v>
      </c>
      <c r="C396" t="s">
        <v>912</v>
      </c>
      <c r="D396" t="s">
        <v>192</v>
      </c>
      <c r="E396" t="s">
        <v>22</v>
      </c>
      <c r="F396" t="s">
        <v>913</v>
      </c>
      <c r="G396" t="str">
        <f>"00252235"</f>
        <v>00252235</v>
      </c>
      <c r="H396" t="s">
        <v>479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29</v>
      </c>
      <c r="W396">
        <v>203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914</v>
      </c>
    </row>
    <row r="397" spans="1:30" x14ac:dyDescent="0.25">
      <c r="H397" t="s">
        <v>915</v>
      </c>
    </row>
    <row r="398" spans="1:30" x14ac:dyDescent="0.25">
      <c r="A398">
        <v>196</v>
      </c>
      <c r="B398">
        <v>3442</v>
      </c>
      <c r="C398" t="s">
        <v>916</v>
      </c>
      <c r="D398" t="s">
        <v>230</v>
      </c>
      <c r="E398" t="s">
        <v>725</v>
      </c>
      <c r="F398" t="s">
        <v>917</v>
      </c>
      <c r="G398" t="str">
        <f>"00149972"</f>
        <v>00149972</v>
      </c>
      <c r="H398" t="s">
        <v>918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37</v>
      </c>
      <c r="W398">
        <v>259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919</v>
      </c>
    </row>
    <row r="399" spans="1:30" x14ac:dyDescent="0.25">
      <c r="H399" t="s">
        <v>920</v>
      </c>
    </row>
    <row r="400" spans="1:30" x14ac:dyDescent="0.25">
      <c r="A400">
        <v>197</v>
      </c>
      <c r="B400">
        <v>1170</v>
      </c>
      <c r="C400" t="s">
        <v>921</v>
      </c>
      <c r="D400" t="s">
        <v>226</v>
      </c>
      <c r="E400" t="s">
        <v>70</v>
      </c>
      <c r="F400" t="s">
        <v>922</v>
      </c>
      <c r="G400" t="str">
        <f>"201412001381"</f>
        <v>201412001381</v>
      </c>
      <c r="H400" t="s">
        <v>855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28</v>
      </c>
      <c r="W400">
        <v>196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923</v>
      </c>
    </row>
    <row r="401" spans="1:30" x14ac:dyDescent="0.25">
      <c r="H401" t="s">
        <v>924</v>
      </c>
    </row>
    <row r="402" spans="1:30" x14ac:dyDescent="0.25">
      <c r="A402">
        <v>198</v>
      </c>
      <c r="B402">
        <v>1859</v>
      </c>
      <c r="C402" t="s">
        <v>925</v>
      </c>
      <c r="D402" t="s">
        <v>926</v>
      </c>
      <c r="E402" t="s">
        <v>927</v>
      </c>
      <c r="F402" t="s">
        <v>928</v>
      </c>
      <c r="G402" t="str">
        <f>"201405000687"</f>
        <v>201405000687</v>
      </c>
      <c r="H402" t="s">
        <v>677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26</v>
      </c>
      <c r="W402">
        <v>182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929</v>
      </c>
    </row>
    <row r="403" spans="1:30" x14ac:dyDescent="0.25">
      <c r="H403" t="s">
        <v>930</v>
      </c>
    </row>
    <row r="404" spans="1:30" x14ac:dyDescent="0.25">
      <c r="A404">
        <v>199</v>
      </c>
      <c r="B404">
        <v>3570</v>
      </c>
      <c r="C404" t="s">
        <v>931</v>
      </c>
      <c r="D404" t="s">
        <v>226</v>
      </c>
      <c r="E404" t="s">
        <v>70</v>
      </c>
      <c r="F404" t="s">
        <v>932</v>
      </c>
      <c r="G404" t="str">
        <f>"00158906"</f>
        <v>00158906</v>
      </c>
      <c r="H404">
        <v>748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25</v>
      </c>
      <c r="W404">
        <v>175</v>
      </c>
      <c r="X404">
        <v>0</v>
      </c>
      <c r="Z404">
        <v>0</v>
      </c>
      <c r="AA404">
        <v>0</v>
      </c>
      <c r="AB404">
        <v>0</v>
      </c>
      <c r="AC404">
        <v>0</v>
      </c>
      <c r="AD404">
        <v>953</v>
      </c>
    </row>
    <row r="405" spans="1:30" x14ac:dyDescent="0.25">
      <c r="H405" t="s">
        <v>933</v>
      </c>
    </row>
    <row r="406" spans="1:30" x14ac:dyDescent="0.25">
      <c r="A406">
        <v>200</v>
      </c>
      <c r="B406">
        <v>3589</v>
      </c>
      <c r="C406" t="s">
        <v>934</v>
      </c>
      <c r="D406" t="s">
        <v>46</v>
      </c>
      <c r="E406" t="s">
        <v>935</v>
      </c>
      <c r="F406" t="s">
        <v>936</v>
      </c>
      <c r="G406" t="str">
        <f>"00018054"</f>
        <v>00018054</v>
      </c>
      <c r="H406" t="s">
        <v>937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40</v>
      </c>
      <c r="W406">
        <v>280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938</v>
      </c>
    </row>
    <row r="407" spans="1:30" x14ac:dyDescent="0.25">
      <c r="H407" t="s">
        <v>939</v>
      </c>
    </row>
    <row r="408" spans="1:30" x14ac:dyDescent="0.25">
      <c r="A408">
        <v>201</v>
      </c>
      <c r="B408">
        <v>4707</v>
      </c>
      <c r="C408" t="s">
        <v>940</v>
      </c>
      <c r="D408" t="s">
        <v>216</v>
      </c>
      <c r="E408" t="s">
        <v>210</v>
      </c>
      <c r="F408" t="s">
        <v>941</v>
      </c>
      <c r="G408" t="str">
        <f>"00230635"</f>
        <v>00230635</v>
      </c>
      <c r="H408" t="s">
        <v>817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32</v>
      </c>
      <c r="W408">
        <v>224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942</v>
      </c>
    </row>
    <row r="409" spans="1:30" x14ac:dyDescent="0.25">
      <c r="H409" t="s">
        <v>943</v>
      </c>
    </row>
    <row r="410" spans="1:30" x14ac:dyDescent="0.25">
      <c r="A410">
        <v>202</v>
      </c>
      <c r="B410">
        <v>299</v>
      </c>
      <c r="C410" t="s">
        <v>944</v>
      </c>
      <c r="D410" t="s">
        <v>29</v>
      </c>
      <c r="E410" t="s">
        <v>119</v>
      </c>
      <c r="F410" t="s">
        <v>945</v>
      </c>
      <c r="G410" t="str">
        <f>"00276096"</f>
        <v>00276096</v>
      </c>
      <c r="H410" t="s">
        <v>263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30</v>
      </c>
      <c r="W410">
        <v>210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946</v>
      </c>
    </row>
    <row r="411" spans="1:30" x14ac:dyDescent="0.25">
      <c r="H411" t="s">
        <v>947</v>
      </c>
    </row>
    <row r="412" spans="1:30" x14ac:dyDescent="0.25">
      <c r="A412">
        <v>203</v>
      </c>
      <c r="B412">
        <v>185</v>
      </c>
      <c r="C412" t="s">
        <v>134</v>
      </c>
      <c r="D412" t="s">
        <v>64</v>
      </c>
      <c r="E412" t="s">
        <v>948</v>
      </c>
      <c r="F412" t="s">
        <v>949</v>
      </c>
      <c r="G412" t="str">
        <f>"201412006980"</f>
        <v>201412006980</v>
      </c>
      <c r="H412" t="s">
        <v>855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950</v>
      </c>
    </row>
    <row r="413" spans="1:30" x14ac:dyDescent="0.25">
      <c r="H413" t="s">
        <v>951</v>
      </c>
    </row>
    <row r="414" spans="1:30" x14ac:dyDescent="0.25">
      <c r="A414">
        <v>204</v>
      </c>
      <c r="B414">
        <v>4203</v>
      </c>
      <c r="C414" t="s">
        <v>952</v>
      </c>
      <c r="D414" t="s">
        <v>953</v>
      </c>
      <c r="E414" t="s">
        <v>954</v>
      </c>
      <c r="F414" t="s">
        <v>955</v>
      </c>
      <c r="G414" t="str">
        <f>"201410003930"</f>
        <v>201410003930</v>
      </c>
      <c r="H414" t="s">
        <v>956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50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32</v>
      </c>
      <c r="W414">
        <v>224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957</v>
      </c>
    </row>
    <row r="415" spans="1:30" x14ac:dyDescent="0.25">
      <c r="H415" t="s">
        <v>958</v>
      </c>
    </row>
    <row r="416" spans="1:30" x14ac:dyDescent="0.25">
      <c r="A416">
        <v>205</v>
      </c>
      <c r="B416">
        <v>280</v>
      </c>
      <c r="C416" t="s">
        <v>959</v>
      </c>
      <c r="D416" t="s">
        <v>114</v>
      </c>
      <c r="E416" t="s">
        <v>22</v>
      </c>
      <c r="F416" t="s">
        <v>960</v>
      </c>
      <c r="G416" t="str">
        <f>"201303000181"</f>
        <v>201303000181</v>
      </c>
      <c r="H416">
        <v>748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30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</v>
      </c>
      <c r="W416">
        <v>49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897</v>
      </c>
    </row>
    <row r="417" spans="1:30" x14ac:dyDescent="0.25">
      <c r="H417" t="s">
        <v>961</v>
      </c>
    </row>
    <row r="418" spans="1:30" x14ac:dyDescent="0.25">
      <c r="A418">
        <v>206</v>
      </c>
      <c r="B418">
        <v>6266</v>
      </c>
      <c r="C418" t="s">
        <v>419</v>
      </c>
      <c r="D418" t="s">
        <v>119</v>
      </c>
      <c r="E418" t="s">
        <v>146</v>
      </c>
      <c r="F418" t="s">
        <v>962</v>
      </c>
      <c r="G418" t="str">
        <f>"201310000059"</f>
        <v>201310000059</v>
      </c>
      <c r="H418" t="s">
        <v>817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23</v>
      </c>
      <c r="W418">
        <v>161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963</v>
      </c>
    </row>
    <row r="419" spans="1:30" x14ac:dyDescent="0.25">
      <c r="H419" t="s">
        <v>964</v>
      </c>
    </row>
    <row r="420" spans="1:30" x14ac:dyDescent="0.25">
      <c r="A420">
        <v>207</v>
      </c>
      <c r="B420">
        <v>241</v>
      </c>
      <c r="C420" t="s">
        <v>965</v>
      </c>
      <c r="D420" t="s">
        <v>374</v>
      </c>
      <c r="E420" t="s">
        <v>22</v>
      </c>
      <c r="F420" t="s">
        <v>966</v>
      </c>
      <c r="G420" t="str">
        <f>"200801006740"</f>
        <v>200801006740</v>
      </c>
      <c r="H420">
        <v>693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>
        <v>0</v>
      </c>
      <c r="AB420">
        <v>8</v>
      </c>
      <c r="AC420">
        <v>136</v>
      </c>
      <c r="AD420">
        <v>879</v>
      </c>
    </row>
    <row r="421" spans="1:30" x14ac:dyDescent="0.25">
      <c r="H421" t="s">
        <v>967</v>
      </c>
    </row>
    <row r="422" spans="1:30" x14ac:dyDescent="0.25">
      <c r="A422">
        <v>208</v>
      </c>
      <c r="B422">
        <v>1583</v>
      </c>
      <c r="C422" t="s">
        <v>968</v>
      </c>
      <c r="D422" t="s">
        <v>23</v>
      </c>
      <c r="E422" t="s">
        <v>70</v>
      </c>
      <c r="F422" t="s">
        <v>969</v>
      </c>
      <c r="G422" t="str">
        <f>"201309000138"</f>
        <v>201309000138</v>
      </c>
      <c r="H422" t="s">
        <v>970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21</v>
      </c>
      <c r="W422">
        <v>147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971</v>
      </c>
    </row>
    <row r="423" spans="1:30" x14ac:dyDescent="0.25">
      <c r="H423" t="s">
        <v>972</v>
      </c>
    </row>
    <row r="424" spans="1:30" x14ac:dyDescent="0.25">
      <c r="A424">
        <v>209</v>
      </c>
      <c r="B424">
        <v>390</v>
      </c>
      <c r="C424" t="s">
        <v>151</v>
      </c>
      <c r="D424" t="s">
        <v>236</v>
      </c>
      <c r="E424" t="s">
        <v>64</v>
      </c>
      <c r="F424" t="s">
        <v>973</v>
      </c>
      <c r="G424" t="str">
        <f>"200712002273"</f>
        <v>200712002273</v>
      </c>
      <c r="H424">
        <v>715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30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775</v>
      </c>
    </row>
    <row r="425" spans="1:30" x14ac:dyDescent="0.25">
      <c r="H425" t="s">
        <v>974</v>
      </c>
    </row>
    <row r="426" spans="1:30" x14ac:dyDescent="0.25">
      <c r="A426">
        <v>210</v>
      </c>
      <c r="B426">
        <v>599</v>
      </c>
      <c r="C426" t="s">
        <v>975</v>
      </c>
      <c r="D426" t="s">
        <v>70</v>
      </c>
      <c r="E426" t="s">
        <v>976</v>
      </c>
      <c r="F426" t="s">
        <v>977</v>
      </c>
      <c r="G426" t="str">
        <f>"00077451"</f>
        <v>00077451</v>
      </c>
      <c r="H426" t="s">
        <v>978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979</v>
      </c>
    </row>
    <row r="427" spans="1:30" x14ac:dyDescent="0.25">
      <c r="H427" t="s">
        <v>980</v>
      </c>
    </row>
    <row r="429" spans="1:30" x14ac:dyDescent="0.25">
      <c r="A429" t="s">
        <v>981</v>
      </c>
    </row>
    <row r="430" spans="1:30" x14ac:dyDescent="0.25">
      <c r="A430" t="s">
        <v>982</v>
      </c>
    </row>
    <row r="431" spans="1:30" x14ac:dyDescent="0.25">
      <c r="A431" t="s">
        <v>983</v>
      </c>
    </row>
    <row r="432" spans="1:30" x14ac:dyDescent="0.25">
      <c r="A432" t="s">
        <v>984</v>
      </c>
    </row>
    <row r="433" spans="1:1" x14ac:dyDescent="0.25">
      <c r="A433" t="s">
        <v>985</v>
      </c>
    </row>
    <row r="434" spans="1:1" x14ac:dyDescent="0.25">
      <c r="A434" t="s">
        <v>986</v>
      </c>
    </row>
    <row r="435" spans="1:1" x14ac:dyDescent="0.25">
      <c r="A435" t="s">
        <v>987</v>
      </c>
    </row>
    <row r="436" spans="1:1" x14ac:dyDescent="0.25">
      <c r="A436" t="s">
        <v>988</v>
      </c>
    </row>
    <row r="437" spans="1:1" x14ac:dyDescent="0.25">
      <c r="A437" t="s">
        <v>989</v>
      </c>
    </row>
    <row r="438" spans="1:1" x14ac:dyDescent="0.25">
      <c r="A438" t="s">
        <v>990</v>
      </c>
    </row>
    <row r="439" spans="1:1" x14ac:dyDescent="0.25">
      <c r="A439" t="s">
        <v>991</v>
      </c>
    </row>
    <row r="440" spans="1:1" x14ac:dyDescent="0.25">
      <c r="A440" t="s">
        <v>992</v>
      </c>
    </row>
    <row r="441" spans="1:1" x14ac:dyDescent="0.25">
      <c r="A441" t="s">
        <v>993</v>
      </c>
    </row>
    <row r="442" spans="1:1" x14ac:dyDescent="0.25">
      <c r="A442" t="s">
        <v>994</v>
      </c>
    </row>
    <row r="443" spans="1:1" x14ac:dyDescent="0.25">
      <c r="A443" t="s">
        <v>995</v>
      </c>
    </row>
    <row r="444" spans="1:1" x14ac:dyDescent="0.25">
      <c r="A444" t="s">
        <v>996</v>
      </c>
    </row>
    <row r="445" spans="1:1" x14ac:dyDescent="0.25">
      <c r="A445" t="s">
        <v>997</v>
      </c>
    </row>
    <row r="446" spans="1:1" x14ac:dyDescent="0.25">
      <c r="A446" t="s">
        <v>998</v>
      </c>
    </row>
    <row r="447" spans="1:1" x14ac:dyDescent="0.25">
      <c r="A447" t="s">
        <v>999</v>
      </c>
    </row>
    <row r="448" spans="1:1" x14ac:dyDescent="0.25">
      <c r="A448" t="s">
        <v>1000</v>
      </c>
    </row>
    <row r="449" spans="1:1" x14ac:dyDescent="0.25">
      <c r="A449" t="s">
        <v>1001</v>
      </c>
    </row>
    <row r="450" spans="1:1" x14ac:dyDescent="0.25">
      <c r="A450" t="s">
        <v>1002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2018-03-28T09:31:27Z</dcterms:created>
  <dcterms:modified xsi:type="dcterms:W3CDTF">2018-03-28T09:31:29Z</dcterms:modified>
</cp:coreProperties>
</file>