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90" i="1" l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<sst xmlns="http://schemas.openxmlformats.org/spreadsheetml/2006/main" count="2902" uniqueCount="2011">
  <si>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</si>
  <si>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</si>
  <si>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</si>
  <si>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ΧΩΡΙΣ ΕΜΠΕΙΡΙΑ</t>
  </si>
  <si>
    <t>ΤΕ ΛΟΓΙΣΤΙΚΩΝ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</si>
  <si>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</si>
  <si>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</si>
  <si>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</si>
  <si>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</si>
  <si>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</si>
  <si>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</si>
  <si>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</si>
  <si>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</si>
  <si>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</si>
  <si>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</si>
  <si>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</si>
  <si>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</si>
  <si>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</si>
  <si>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ΠΙΕΤΤΑΣ</t>
  </si>
  <si>
    <t>ΚΩΝΣΤΑΝΤΙΝΟΣ</t>
  </si>
  <si>
    <t>ΗΡΑΚΛΗΣ</t>
  </si>
  <si>
    <t>ΑΚ019395</t>
  </si>
  <si>
    <t>829,4</t>
  </si>
  <si>
    <t>1520,4</t>
  </si>
  <si>
    <t>1218-1252-1201-1249-1250-1253-1254-1217-1219-1248-1206-1256-1222-1247-1267-1205-1255-1202</t>
  </si>
  <si>
    <t>ΣΑΛΑΜΟΥΡΑΣ</t>
  </si>
  <si>
    <t>ΑΛΕΞΑΝΔΡΟΣ</t>
  </si>
  <si>
    <t>ΓΕΩΡΓΙΟΣ</t>
  </si>
  <si>
    <t>Τ565045</t>
  </si>
  <si>
    <t>716,1</t>
  </si>
  <si>
    <t>1484,1</t>
  </si>
  <si>
    <t>1255-1205-1247-1217-1250-1233-1201-1257-1254-1267-1218-1253-1256-1248-1202-1206-1251-1249</t>
  </si>
  <si>
    <t>ΜΠΑΚΑΛΜΠΑΣΗΣ</t>
  </si>
  <si>
    <t>ΧΑΡΑΛΑΜΠΟΣ</t>
  </si>
  <si>
    <t>ΣΤΕΦΑΝΟΣ</t>
  </si>
  <si>
    <t>Ρ152847</t>
  </si>
  <si>
    <t>906,4</t>
  </si>
  <si>
    <t>1482,4</t>
  </si>
  <si>
    <t>1219-1248-1267-1253-1254-1206-1247-1201-1217-1218-1203-1249-1250-1255-1202-1221-1205-1256-1223-1251</t>
  </si>
  <si>
    <t>ΖΑΧΑΡΙΟΥ</t>
  </si>
  <si>
    <t>ΙΩΑΝΝΗΣ</t>
  </si>
  <si>
    <t>ΝΙΚΟΛΑΟΣ</t>
  </si>
  <si>
    <t>ΑΗ505700</t>
  </si>
  <si>
    <t>732,6</t>
  </si>
  <si>
    <t>1460,6</t>
  </si>
  <si>
    <t>1247-1217-1250</t>
  </si>
  <si>
    <t>ΜΙΧΑΗΛΙΔΗ</t>
  </si>
  <si>
    <t>ΙΩΑΝΝΑ</t>
  </si>
  <si>
    <t>ΧΡΗΣΤΟΣ</t>
  </si>
  <si>
    <t>Χ212472</t>
  </si>
  <si>
    <t>775,5</t>
  </si>
  <si>
    <t>1453,5</t>
  </si>
  <si>
    <t>1202-1206-1217-1219-1221-1247-1248-1249-1250-1253-1254-1255</t>
  </si>
  <si>
    <t>ΤΣΑΒΟΥ</t>
  </si>
  <si>
    <t>ΑΛΕΞΑΝΔΡΑ</t>
  </si>
  <si>
    <t>ΣΠΥΡΟΣ</t>
  </si>
  <si>
    <t>ΑΙ278749</t>
  </si>
  <si>
    <t>859,1</t>
  </si>
  <si>
    <t>1417,1</t>
  </si>
  <si>
    <t>1250-1217-1247-1218-1254-1267-1248-1219-1206-1249-1256-1253-1202-1205-1255-1251</t>
  </si>
  <si>
    <t>ΝΙΚΟΛΑΙΔΟΥ</t>
  </si>
  <si>
    <t>ΠΑΡΑΣΚΕΥΗ</t>
  </si>
  <si>
    <t>ΑΜ108955</t>
  </si>
  <si>
    <t>707,3</t>
  </si>
  <si>
    <t>1415,3</t>
  </si>
  <si>
    <t>1202-1205-1217-1206-1219-1247-1248-1250-1249-1254-1255-1253-1267</t>
  </si>
  <si>
    <t>ΟΙΚΟΝΟΜΟΥ</t>
  </si>
  <si>
    <t>ΣΩΤΗΡΗΣ</t>
  </si>
  <si>
    <t>ΜΙΧΑΗΛ</t>
  </si>
  <si>
    <t>Σ364575</t>
  </si>
  <si>
    <t>735,9</t>
  </si>
  <si>
    <t>1413,9</t>
  </si>
  <si>
    <t>1250-1217-1247-1219-1248-1221-1255-1205-1202-1206</t>
  </si>
  <si>
    <t>ΓΕΡΜΑΝΟΥ</t>
  </si>
  <si>
    <t>ΚΑΡΙΝΑ</t>
  </si>
  <si>
    <t>ΒΑΛΕΡΙΟΣ</t>
  </si>
  <si>
    <t>Χ960939</t>
  </si>
  <si>
    <t>733,7</t>
  </si>
  <si>
    <t>1411,7</t>
  </si>
  <si>
    <t>1201-1202-1203-1205-1206-1217-1218-1219-1221-1247-1248-1249-1250-1253-1254-1255-1267</t>
  </si>
  <si>
    <t>ΑΓΓΕΛΟΥ</t>
  </si>
  <si>
    <t>ΑΣΗΜΙΝΑ</t>
  </si>
  <si>
    <t>ΔΗΜΗΤΡΙΟΣ</t>
  </si>
  <si>
    <t>ΑΝ495303</t>
  </si>
  <si>
    <t>728,2</t>
  </si>
  <si>
    <t>1406,2</t>
  </si>
  <si>
    <t>1202-1203-1204-1205-1206-1217-1219-1221-1247-1248-1249-1250-1252-1253-1254-1255-1267</t>
  </si>
  <si>
    <t>ΤΣΑΓΚΑΡΗ</t>
  </si>
  <si>
    <t>ΑΙΚΑΤΕΡΙΝΗ ΚΑΛΟΤΙΝΑ</t>
  </si>
  <si>
    <t>ΑΜ567061</t>
  </si>
  <si>
    <t>702,9</t>
  </si>
  <si>
    <t>1390,9</t>
  </si>
  <si>
    <t>1219-1217-1218-1206-1253-1221-1202-1204-1205-1220-1222-1223</t>
  </si>
  <si>
    <t>ΒΑΤΗΣ</t>
  </si>
  <si>
    <t>ΘΕΟΚΛΗΣ ΑΝΑΣΤΑΣΙΟΣ</t>
  </si>
  <si>
    <t>ΖΑΦΕΙΡΙΟΣ</t>
  </si>
  <si>
    <t>1219-1248-1267-1253-1256-1222-1220-1206-1249-1252-1254-1255-1250-1247-1251-1223-1221-1218-1217-1205-1204-1201-1203-1202</t>
  </si>
  <si>
    <t>ΓΚΟΛΦΙΝΟΠΟΥΛΟΣ</t>
  </si>
  <si>
    <t>ΠΑΝΑΓΙΩΤΗΣ</t>
  </si>
  <si>
    <t>ΑΙ766581</t>
  </si>
  <si>
    <t>683,1</t>
  </si>
  <si>
    <t>1361,1</t>
  </si>
  <si>
    <t>1217-1250-1247-1254-1219-1248-1201-1249-1253-1256-1206-1255-1222-1205-1202-1251</t>
  </si>
  <si>
    <t>ΒΑΡΔΑΚΗ</t>
  </si>
  <si>
    <t>ΜΑΡΙΝΑ</t>
  </si>
  <si>
    <t>ΑΚ142668</t>
  </si>
  <si>
    <t>720,5</t>
  </si>
  <si>
    <t>1358,5</t>
  </si>
  <si>
    <t>1219-1247-1250-1248-1267-1217-1205-1255-1204-1201-1202-1203-1221-1252-1254-1249-1222-1206-1256-1218-1223-1253-1251-1220</t>
  </si>
  <si>
    <t>ΣΠΙΝΘΗΡΟΠΟΥΛΟΣ</t>
  </si>
  <si>
    <t>ΑΚ978471</t>
  </si>
  <si>
    <t>928,4</t>
  </si>
  <si>
    <t>1348,4</t>
  </si>
  <si>
    <t>1249-1253-1219-1248-1203-1205-1204-1217</t>
  </si>
  <si>
    <t>ΛΑΠΑΤΩΝΗ</t>
  </si>
  <si>
    <t>ΣΟΦΙΑ</t>
  </si>
  <si>
    <t>ΒΑΣΙΛΕΙΟΣ</t>
  </si>
  <si>
    <t>ΑΕ113334</t>
  </si>
  <si>
    <t>853,6</t>
  </si>
  <si>
    <t>1345,6</t>
  </si>
  <si>
    <t>1222-1206-1248-1219-1267-1253-1249-1201-1247-1218-1254-1205-1250-1255-1217-1202-1256-1251</t>
  </si>
  <si>
    <t>ΧΑΙΔΗ</t>
  </si>
  <si>
    <t>ΜΑΛΑΜΑΤΗ</t>
  </si>
  <si>
    <t>Ρ720537</t>
  </si>
  <si>
    <t>1219-1267-1248-1253-1206-1203-1249-1254-1201-1247-1218-1250-1217-1255-1204-1205-1221-1202-1222-1256-1223-1251</t>
  </si>
  <si>
    <t>ΜΑΝΤΖΩΡΟΥ</t>
  </si>
  <si>
    <t>ΓΕΩΡΓΙΑ</t>
  </si>
  <si>
    <t>ΑΕ531132</t>
  </si>
  <si>
    <t>789,8</t>
  </si>
  <si>
    <t>1317,8</t>
  </si>
  <si>
    <t>1218-1217-1250-1221-1255-1204-1205-1253-1206-1202-1247-1201-1256-1254-1223-1249-1203-1219-1267-1252-1220-1222-1248-1251</t>
  </si>
  <si>
    <t>ΡΟΔΗ</t>
  </si>
  <si>
    <t>ΑΝΑΣΤΑΣΙΑ</t>
  </si>
  <si>
    <t>ΑΒ529028</t>
  </si>
  <si>
    <t>ΠΑΠΑΝΙΚΟΛΑΟΥ</t>
  </si>
  <si>
    <t>ΓΛΥΚΕΡΙΑ ΜΑΡΙΑ</t>
  </si>
  <si>
    <t>ΑΗ821763</t>
  </si>
  <si>
    <t>903,1</t>
  </si>
  <si>
    <t>1303,1</t>
  </si>
  <si>
    <t>1248-1219-1253-1254-1206-1201-1249-1217-1250-1256-1247-1267</t>
  </si>
  <si>
    <t>ΛΙΑΝΑ</t>
  </si>
  <si>
    <t>ΠΕΤΡΟΣ</t>
  </si>
  <si>
    <t>Χ107833</t>
  </si>
  <si>
    <t>773,3</t>
  </si>
  <si>
    <t>1301,3</t>
  </si>
  <si>
    <t>1247-1250-1217-1201-1252-1254-1203-1253-1248-1267-1219-1255-1204-1205-1221-1202-1218-1223-1220-1249-1256-1206-1222-1251</t>
  </si>
  <si>
    <t>ΚΑΡΔΑΣΗΣ</t>
  </si>
  <si>
    <t>ΕΜΜΑΝΟΥΗΛ</t>
  </si>
  <si>
    <t>ΑΠΟΣΤΟΛΟΣ</t>
  </si>
  <si>
    <t>ΑΙ489881</t>
  </si>
  <si>
    <t>1247-1201-1217-1267-1219-1248</t>
  </si>
  <si>
    <t>ΚΙΟΥΤΟΥΚΙΔΟΥ</t>
  </si>
  <si>
    <t>ΑΝΔΡΙΑΝΝΑ</t>
  </si>
  <si>
    <t>ΑΒ156686</t>
  </si>
  <si>
    <t>1219-1267-1248-1206-1202-1253-1255-1205-1247-1252-1201-1249-1254-1217-1250-1218</t>
  </si>
  <si>
    <t>ΠΑΠΑΔΟΠΟΥΛΟΥ</t>
  </si>
  <si>
    <t>ΒΑΣΙΛΙΚΗ</t>
  </si>
  <si>
    <t>ΗΛΙΑΣ</t>
  </si>
  <si>
    <t>Χ369231</t>
  </si>
  <si>
    <t>782,1</t>
  </si>
  <si>
    <t>1290,1</t>
  </si>
  <si>
    <t>1206-1250-1217-1253-1203-1249-1201-1247-1254-1248-1267-1219-1218-1255-1202-1205-1221-1204-1223-1256-1222-1251</t>
  </si>
  <si>
    <t>ΤΣΟΥΝΗ</t>
  </si>
  <si>
    <t>ΕΥΤΥΧΙΑ</t>
  </si>
  <si>
    <t>ΜΑΡΙΟΣ</t>
  </si>
  <si>
    <t>ΑΖ498505</t>
  </si>
  <si>
    <t>1254-1201-1219-1217-1250-1247-1249-1206-1255-1202-1205-1222-1253-1251</t>
  </si>
  <si>
    <t>ΚΑΡΑΤΑΣΟΣ</t>
  </si>
  <si>
    <t>Χ275575</t>
  </si>
  <si>
    <t>845,9</t>
  </si>
  <si>
    <t>1265,9</t>
  </si>
  <si>
    <t>1218-1219-1201-1202-1205-1206-1217-1247-1248-1249-1250-1252-1253-1254-1255-1267-1203-1204-1220-1221-1222-1223-1251-1256</t>
  </si>
  <si>
    <t>ΓΕΩΡΓΙΟΥΔΑΚΗ</t>
  </si>
  <si>
    <t>ΑΙ966775</t>
  </si>
  <si>
    <t>885,5</t>
  </si>
  <si>
    <t>1261,5</t>
  </si>
  <si>
    <t>1221-1202-1205-1255-1206-1219-1248-1253-1252-1201-1254-1250-1247-1249-1217-1267-1256-1251</t>
  </si>
  <si>
    <t>ΤΣΑΛΙΔΟΥ</t>
  </si>
  <si>
    <t>ΔΕΣΠΟΙΝΑ</t>
  </si>
  <si>
    <t>ΚΥΡΙΑΚΟΣ</t>
  </si>
  <si>
    <t>ΑΖ788756</t>
  </si>
  <si>
    <t>807,4</t>
  </si>
  <si>
    <t>1257,4</t>
  </si>
  <si>
    <t>1254-1249-1252-1201-1248-1219-1267-1253-1206-1217-1250-1218-1205-1255-1202-1247-1203-1204-1221</t>
  </si>
  <si>
    <t>ΠΑΠΠΑ</t>
  </si>
  <si>
    <t>ΑΘΗΝΑ</t>
  </si>
  <si>
    <t>ΑΗ750864</t>
  </si>
  <si>
    <t>1249-1253-1248-1219-1218-1217-1250-1252-1203-1247-1254-1201-1267</t>
  </si>
  <si>
    <t>ΚΟΚΟΛΗ</t>
  </si>
  <si>
    <t>ΠΑΝΑΓΙΟΥΛΑ</t>
  </si>
  <si>
    <t>ΣΠΥΡΙΔΩΝ</t>
  </si>
  <si>
    <t>ΑΕ269708</t>
  </si>
  <si>
    <t>771,1</t>
  </si>
  <si>
    <t>1249,1</t>
  </si>
  <si>
    <t>1217-1250-1247-1201-1206-1249-1248-1219-1253-1254-1255-1205-1202-1221</t>
  </si>
  <si>
    <t>ΜΑΚΡΗ</t>
  </si>
  <si>
    <t>ΑΑ317734</t>
  </si>
  <si>
    <t>738,1</t>
  </si>
  <si>
    <t>1246,1</t>
  </si>
  <si>
    <t>1201-1202-1205-1206-1217-1219-1221-1222-1247-1248-1249-1250-1251-1253-1254-1255-1256</t>
  </si>
  <si>
    <t>ΖΛΕΜΑΡΗΣ</t>
  </si>
  <si>
    <t>ΑΒ438860</t>
  </si>
  <si>
    <t>1201-1249-1219-1248-1253-1267-1252-1203-1206-1218-1217-1250-1204-1205-1202-1255-1221-1254-1247-1256-1220-1222-1223-1251</t>
  </si>
  <si>
    <t>ΚΟΤΖΑΓΕΩΡΓΙΟΥ</t>
  </si>
  <si>
    <t>ΑΙ233619</t>
  </si>
  <si>
    <t>755,7</t>
  </si>
  <si>
    <t>1243,7</t>
  </si>
  <si>
    <t>1217-1250</t>
  </si>
  <si>
    <t>ΓΕΩΡΓΑΤΖΗ</t>
  </si>
  <si>
    <t>ΕΥΑΓΓΕΛΙΑ</t>
  </si>
  <si>
    <t>ΑΚ765896</t>
  </si>
  <si>
    <t>970,2</t>
  </si>
  <si>
    <t>1240,2</t>
  </si>
  <si>
    <t>1203-1252-1254-1217-1250-1223-1247-1249-1206-1267-1219-1248-1218-1222-1220-1253-1256-1202-1204-1205-1255-1221-1201</t>
  </si>
  <si>
    <t>ΒΛΑΣΙΑ</t>
  </si>
  <si>
    <t>ΛΑΜΠΡΟΣ</t>
  </si>
  <si>
    <t>ΑΙ237031</t>
  </si>
  <si>
    <t>779,9</t>
  </si>
  <si>
    <t>1237,9</t>
  </si>
  <si>
    <t>ΜΠΑΣΟΥΡΗ</t>
  </si>
  <si>
    <t>ΖΩΗ</t>
  </si>
  <si>
    <t>Χ487460</t>
  </si>
  <si>
    <t>867,9</t>
  </si>
  <si>
    <t>1234,9</t>
  </si>
  <si>
    <t>1206-1219-1248-1202-1205-1217-1247-1249-1250-1251-1253-1254-1255-1256-1267</t>
  </si>
  <si>
    <t>ΔΑΜΑΣΚΟΠΟΥΛΟΥ</t>
  </si>
  <si>
    <t>ΣΤΑΥΡΟΥΛΑ</t>
  </si>
  <si>
    <t>Σ084893</t>
  </si>
  <si>
    <t>919,6</t>
  </si>
  <si>
    <t>1219,6</t>
  </si>
  <si>
    <t>1247-1217-1250-1219-1248-1201-1254-1205-1255-1202-1253-1249-1206-1267-1256-1251</t>
  </si>
  <si>
    <t>ΓΑΣΤΕΡΑΤΟΥ</t>
  </si>
  <si>
    <t>ΟΛΓΑ</t>
  </si>
  <si>
    <t>ΑΗ719218</t>
  </si>
  <si>
    <t>708,4</t>
  </si>
  <si>
    <t>1216,4</t>
  </si>
  <si>
    <t>1218-1219-1248-1267-1204-1205-1255-1221-1202-1201-1252-1254-1217-1250-1247-1203-1223-1251-1249-1206-1253-1256-1222-1220</t>
  </si>
  <si>
    <t>ΣΠΥΡΟΥ</t>
  </si>
  <si>
    <t>ΔΗΜΗΤΡΑ</t>
  </si>
  <si>
    <t>ΑΑ418159</t>
  </si>
  <si>
    <t>734,8</t>
  </si>
  <si>
    <t>1212,8</t>
  </si>
  <si>
    <t>ΓΡΑΜΜΕΝΟΥ</t>
  </si>
  <si>
    <t>ΙΩΑΝΝΑ-ΣΟΦΙΑ</t>
  </si>
  <si>
    <t>ΑΜ027165</t>
  </si>
  <si>
    <t>749,1</t>
  </si>
  <si>
    <t>1207,1</t>
  </si>
  <si>
    <t>1203-1206-1217-1218-1219-1220-1221-1222-1223</t>
  </si>
  <si>
    <t>ΚΟΤΣΑΝΗ</t>
  </si>
  <si>
    <t>ΔΙΟΝΥΣΙΑ</t>
  </si>
  <si>
    <t>ΘΕΟΔΩΡΟΣ</t>
  </si>
  <si>
    <t>Χ961032</t>
  </si>
  <si>
    <t>768,9</t>
  </si>
  <si>
    <t>1206,9</t>
  </si>
  <si>
    <t>1218-1219-1203-1217-1267-1248-1249-1252-1250-1247-1201-1221-1253-1254-1206-1202-1204-1205-1220-1222-1223-1256-1251-1255</t>
  </si>
  <si>
    <t>ΔΡΑΚΑΚΗΣ</t>
  </si>
  <si>
    <t>ΜΙΧΑΛΗΣ</t>
  </si>
  <si>
    <t>ΑΜ382405</t>
  </si>
  <si>
    <t>873,4</t>
  </si>
  <si>
    <t>1203,4</t>
  </si>
  <si>
    <t>1251-1249-1253-1206-1205-1255-1254-1256-1217-1250-1247-1202-1219-1248-1267-1201</t>
  </si>
  <si>
    <t>ΜΑΚΡΥΓΙΑΝΝΗ</t>
  </si>
  <si>
    <t>ΑΚ968771</t>
  </si>
  <si>
    <t>951,5</t>
  </si>
  <si>
    <t>1201,5</t>
  </si>
  <si>
    <t>1203-1201-1267-1219-1254-1253-1256-1248-1222-1249-1206-1223-1218-1250-1217-1247-1255-1205-1202-1204-1221-1251-1252-1220</t>
  </si>
  <si>
    <t>ΕΥΓΕΝΙΑ</t>
  </si>
  <si>
    <t>ΑΜ763410</t>
  </si>
  <si>
    <t>ΔΟΞΑΚΗ</t>
  </si>
  <si>
    <t>ΕΥΤΥΧΙΟΣ</t>
  </si>
  <si>
    <t>Χ496151</t>
  </si>
  <si>
    <t>772,2</t>
  </si>
  <si>
    <t>1192,2</t>
  </si>
  <si>
    <t>1255-1205-1204-1221-1202-1219-1248-1247-1206-1217-1249-1250-1252-1253-1254</t>
  </si>
  <si>
    <t>ΤΑΓΛΗΣ</t>
  </si>
  <si>
    <t>ΑΕ604125</t>
  </si>
  <si>
    <t>1186,2</t>
  </si>
  <si>
    <t>1217-1218-1250-1254</t>
  </si>
  <si>
    <t>ΚΟΥΤΣΟΥΠΑΣ</t>
  </si>
  <si>
    <t>ΑΜ851955</t>
  </si>
  <si>
    <t>932,8</t>
  </si>
  <si>
    <t>1182,8</t>
  </si>
  <si>
    <t>1249-1253-1219-1248-1201-1202-1250-1217-1205-1255-1221-1206-1247-1254</t>
  </si>
  <si>
    <t>ΦΛΙΑΚΟΣ</t>
  </si>
  <si>
    <t>ΑΑ018634</t>
  </si>
  <si>
    <t>889,9</t>
  </si>
  <si>
    <t>1169,9</t>
  </si>
  <si>
    <t>1250-1217-1247-1206-1219-1248-1267-1251-1254-1253-1204-1205-1202-1218-1220-1222-1249-1252-1255-1256-1201</t>
  </si>
  <si>
    <t>ΚΟΡΔΑ</t>
  </si>
  <si>
    <t>ΠΗΝΕΛΟΠΗ</t>
  </si>
  <si>
    <t>Τ265604</t>
  </si>
  <si>
    <t>711,7</t>
  </si>
  <si>
    <t>1169,7</t>
  </si>
  <si>
    <t>1201-1202-1204-1205-1206-1217-1218-1219-1220-1221-1222-1223-1247-1248-1249-1250-1251-1252-1253-1254-1255-1256-1267-1203</t>
  </si>
  <si>
    <t>ΣΙΑΜΙΔΟΥ</t>
  </si>
  <si>
    <t>ΧΑΡΑ</t>
  </si>
  <si>
    <t>Χ892612</t>
  </si>
  <si>
    <t>746,9</t>
  </si>
  <si>
    <t>1166,9</t>
  </si>
  <si>
    <t>1201-1202-1203-1204-1205-1206-1217-1218-1219-1220-1221-1222-1223-1247-1248-1249-1250-1251-1252-1253-1254-1255-1256</t>
  </si>
  <si>
    <t>ΒΟΥΓΙΟΥΚΑΛΑΚΗΣ</t>
  </si>
  <si>
    <t>ΕΛΕΥΘΕΡΙΟΣ</t>
  </si>
  <si>
    <t>ΑΗ 205615</t>
  </si>
  <si>
    <t>745,8</t>
  </si>
  <si>
    <t>1165,8</t>
  </si>
  <si>
    <t>1249-1259-1205-1231-1255-1217-1250-1232-1253-1202-1266-1201-1206-1219-1247-1248-1251-1254-1256-1229-1261-1262-1263-1264-1265-1267</t>
  </si>
  <si>
    <t>Μυλωνά</t>
  </si>
  <si>
    <t>Αικατερίνη</t>
  </si>
  <si>
    <t>Χρήστος</t>
  </si>
  <si>
    <t>ΑΙ954728</t>
  </si>
  <si>
    <t>1158,1</t>
  </si>
  <si>
    <t>1202-1255-1205-1217-1250-1247-1219-1248-1206-1249-1256-1254-1253-1201</t>
  </si>
  <si>
    <t>ΑΜΕΡΙΚΑΝΗ</t>
  </si>
  <si>
    <t>ΑΙΚΑΤΕΡΙΝΗ</t>
  </si>
  <si>
    <t>ΘΕΟΦΑΝΗΣ</t>
  </si>
  <si>
    <t>ΑΖ227498</t>
  </si>
  <si>
    <t>855,8</t>
  </si>
  <si>
    <t>1155,8</t>
  </si>
  <si>
    <t>1250-1217-1254-1247-1201-1206-1253-1249-1203</t>
  </si>
  <si>
    <t>ΚΑΡΑΓΙΑΝΝΗ</t>
  </si>
  <si>
    <t>ΘΕΟΧΑΡΗΣ</t>
  </si>
  <si>
    <t>Χ261779</t>
  </si>
  <si>
    <t>925,1</t>
  </si>
  <si>
    <t>1155,1</t>
  </si>
  <si>
    <t>1206-1202-1205-1218-1221-1203-1223-1204-1222-1220-1217-1219</t>
  </si>
  <si>
    <t>ΠΑΤΕΔΑΚΗΣ</t>
  </si>
  <si>
    <t>ΑΙ957950</t>
  </si>
  <si>
    <t>881,1</t>
  </si>
  <si>
    <t>1151,1</t>
  </si>
  <si>
    <t>1201-1202-1205-1206-1217-1247-1248-1249-1250-1251-1253-1254-1255-1256-1267</t>
  </si>
  <si>
    <t>ΖΙΑΚΟΥΛΗ</t>
  </si>
  <si>
    <t>ΜΑΡΙΑ</t>
  </si>
  <si>
    <t>ΑΜ369635</t>
  </si>
  <si>
    <t>1219-1248-1201-1249-1254-1247-1206-1217-1250-1253-1218-1205-1255-1256</t>
  </si>
  <si>
    <t>ΔΗΜΑΔΗΣ</t>
  </si>
  <si>
    <t>ΔΗΜΟΣ</t>
  </si>
  <si>
    <t>ΑΕ863006</t>
  </si>
  <si>
    <t>729,3</t>
  </si>
  <si>
    <t>1149,3</t>
  </si>
  <si>
    <t>1222-1206-1253-1248-1218-1204-1249-1201-1254-1247-1202-1205-1255-1217-1250-1219-1267-1221-1203-1252-1220-1256-1223-1251</t>
  </si>
  <si>
    <t>ΧΑΤΖΗΠΑΝΑΓΙΩΤΟΥ</t>
  </si>
  <si>
    <t>ΑΒ684898</t>
  </si>
  <si>
    <t>876,7</t>
  </si>
  <si>
    <t>1146,7</t>
  </si>
  <si>
    <t>1219-1248-1267-1253-1256-1203-1249-1206-1201-1254-1247-1217-1250-1218-1202-1205-1221-1255-1251-1223</t>
  </si>
  <si>
    <t>ΚΑΡΑΓΙΑΝΝΙΔΟΥ</t>
  </si>
  <si>
    <t>ΣΜΑΡΩ</t>
  </si>
  <si>
    <t>ΑΖ883092</t>
  </si>
  <si>
    <t>1145,9</t>
  </si>
  <si>
    <t>1206-1219-1267-1248-1253-1256-1217-1250-1247-1249-1251-1255-1205-1202-1201</t>
  </si>
  <si>
    <t>ΚΑΤΑΚΟΣ</t>
  </si>
  <si>
    <t>ΑΘΑΝΑΣΙΟΣ</t>
  </si>
  <si>
    <t>ΦΩΤΙΟΣ</t>
  </si>
  <si>
    <t>ΑΜ138244</t>
  </si>
  <si>
    <t>665,5</t>
  </si>
  <si>
    <t>1143,5</t>
  </si>
  <si>
    <t>1201-1219-1248-1267-1249-1217-1250-1247-1253-1254-1256</t>
  </si>
  <si>
    <t>ΦΩΤΟΥ</t>
  </si>
  <si>
    <t>ΑΙ235631</t>
  </si>
  <si>
    <t>705,1</t>
  </si>
  <si>
    <t>1143,1</t>
  </si>
  <si>
    <t>1250-1217</t>
  </si>
  <si>
    <t>ΤΑΒΟΥΛΑΡΕΑ</t>
  </si>
  <si>
    <t>ΑΜ767360</t>
  </si>
  <si>
    <t>1069,2</t>
  </si>
  <si>
    <t>1139,2</t>
  </si>
  <si>
    <t>1247-1217-1250-1255-1205-1202-1219-1248-1253-1256-1254-1206-1249-1251-1201</t>
  </si>
  <si>
    <t>ΣΚΟΥΡΑ</t>
  </si>
  <si>
    <t>ΘΩΜΑΣ</t>
  </si>
  <si>
    <t>ΑΖ831349</t>
  </si>
  <si>
    <t>1253-1249-1256-1219-1248-1267-1206-1201-1247-1252-1254-1250-1202-1205-1217-1218-1255-1251</t>
  </si>
  <si>
    <t>ΤΑΚΟΥ</t>
  </si>
  <si>
    <t>ΔΗΜΗΤΡΑ-ΔΕΣΠΟΙΝΑ</t>
  </si>
  <si>
    <t>ΖΗΣΗΣ</t>
  </si>
  <si>
    <t>ΑΝ978124</t>
  </si>
  <si>
    <t>730,4</t>
  </si>
  <si>
    <t>1133,4</t>
  </si>
  <si>
    <t>1247-1248-1267-1254-1205-1206-1202-1201-1217-1250-1253-1249</t>
  </si>
  <si>
    <t>ΣΤΑΜΚΟΣ</t>
  </si>
  <si>
    <t>Χ389594</t>
  </si>
  <si>
    <t>862,4</t>
  </si>
  <si>
    <t>1132,4</t>
  </si>
  <si>
    <t>1219-1248-1253-1267-1201-1249-1206-1247-1254-1256-1217-1250</t>
  </si>
  <si>
    <t>ΤΣΑΡΤΣΑΡΑ</t>
  </si>
  <si>
    <t>ΑΙ281480</t>
  </si>
  <si>
    <t>1129,1</t>
  </si>
  <si>
    <t>1203-1252-1201-1219-1248-1254-1253-1206-1249-1247-1217-1250-1218-1204-1205-1255-1202-1221</t>
  </si>
  <si>
    <t>ΒΙΟΛΝΤΖΗ</t>
  </si>
  <si>
    <t>ΚΡΥΣΤΑΛΛΙΑ</t>
  </si>
  <si>
    <t>Χ932116</t>
  </si>
  <si>
    <t>1125,1</t>
  </si>
  <si>
    <t>1217-1201-1203-1206-1218-1219-1220-1222-1223-1247-1248-1249-1250-1252-1253-1254-1256-1267</t>
  </si>
  <si>
    <t>ΚΑΡΑΓΙΑΝΝΙΔΗ</t>
  </si>
  <si>
    <t>ΑΗ238727</t>
  </si>
  <si>
    <t>1123,4</t>
  </si>
  <si>
    <t>1219-1217-1248-1267-1202-1250-1253-1255-1205-1206-1247-1249-1201-1254</t>
  </si>
  <si>
    <t>ΧΑΣΙΩΤΗ</t>
  </si>
  <si>
    <t>ΕΥΘΥΜΙΟΣ</t>
  </si>
  <si>
    <t>Χ910852</t>
  </si>
  <si>
    <t>851,4</t>
  </si>
  <si>
    <t>1121,4</t>
  </si>
  <si>
    <t>1202-1201-1204-1205-1206-1217-1218-1219-1220-1221-1222-1223-1247-1248-1249-1250-1251-1252-1253-1255-1254-1256</t>
  </si>
  <si>
    <t>ΣΙΝΗΣ</t>
  </si>
  <si>
    <t>ΑΕ583423</t>
  </si>
  <si>
    <t>661,1</t>
  </si>
  <si>
    <t>1119,1</t>
  </si>
  <si>
    <t>1202-1203-1204-1205-1206-1217-1218-1219-1220-1221-1222-1223-1247-1248-1249-1250-1252-1253-1254-1255</t>
  </si>
  <si>
    <t>ΜΑΝΔΡΑΒΕΛΟΥ</t>
  </si>
  <si>
    <t>ΣΤΑΜΑΤΙΝΑ</t>
  </si>
  <si>
    <t>ΠΑΥΛΟΣ</t>
  </si>
  <si>
    <t>Χ833999</t>
  </si>
  <si>
    <t>842,6</t>
  </si>
  <si>
    <t>1112,6</t>
  </si>
  <si>
    <t>1247-1254-1217-1250-1219-1248-1253-1202-1205-1255-1222-1201</t>
  </si>
  <si>
    <t>ΛΑΜΠΕΡΝΑΚΗ</t>
  </si>
  <si>
    <t>ΒΑΙΑ</t>
  </si>
  <si>
    <t>ΑΕ422304</t>
  </si>
  <si>
    <t>632,5</t>
  </si>
  <si>
    <t>1110,5</t>
  </si>
  <si>
    <t>1201-1202-1205-1206-1217-1219-1247-1248-1249-1250-1251-1253-1254-1255-1256</t>
  </si>
  <si>
    <t>ΑΘΑΝΑΣΑΚΗ</t>
  </si>
  <si>
    <t>ΑΕ861851</t>
  </si>
  <si>
    <t>688,6</t>
  </si>
  <si>
    <t>1108,6</t>
  </si>
  <si>
    <t>1255-1205-1202-1206-1219-1248-1222-1201-1254-1247-1253-1249-1217-1250-1251-1256</t>
  </si>
  <si>
    <t>ΤΣΙΑΒΗ</t>
  </si>
  <si>
    <t>ΑΕ125287</t>
  </si>
  <si>
    <t>838,2</t>
  </si>
  <si>
    <t>1108,2</t>
  </si>
  <si>
    <t>1249-1203-1267-1219-1248-1201-1252-1253-1250-1254-1217-1218-1206-1247-1202-1204-1205-1221-1255</t>
  </si>
  <si>
    <t>ΕΛΕΚΙΔΗΣ</t>
  </si>
  <si>
    <t>ΑΝΕΣΤΗΣ</t>
  </si>
  <si>
    <t>ΑΑ962279</t>
  </si>
  <si>
    <t>837,1</t>
  </si>
  <si>
    <t>1107,1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</si>
  <si>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</si>
  <si>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</si>
  <si>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</si>
  <si>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</si>
  <si>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</si>
  <si>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ΛΟΓΔΑΝΙΔΟΥ</t>
  </si>
  <si>
    <t>ΜΙΧΑΕΛΑ</t>
  </si>
  <si>
    <t>ΑΚ982970</t>
  </si>
  <si>
    <t>804,1</t>
  </si>
  <si>
    <t>1104,1</t>
  </si>
  <si>
    <t>1249-1267-1248-1219-1253-1206-1205-1202-1201-1250-1217-1254-1256</t>
  </si>
  <si>
    <t>ΣΒΙΡΟΥ</t>
  </si>
  <si>
    <t>ΑΒ868456</t>
  </si>
  <si>
    <t>852,5</t>
  </si>
  <si>
    <t>1102,5</t>
  </si>
  <si>
    <t>1255-1254-1253-1250-1249-1248-1247-1219-1218-1217-1206-1205-1204-1203-1202</t>
  </si>
  <si>
    <t>ΜΟΥΓΙΟΥ</t>
  </si>
  <si>
    <t>ΑΙ798857</t>
  </si>
  <si>
    <t>ΝΤΑΛΑ</t>
  </si>
  <si>
    <t>ΛΑΜΠΡΙΝΗ</t>
  </si>
  <si>
    <t>ΑΚ134120</t>
  </si>
  <si>
    <t>1097,9</t>
  </si>
  <si>
    <t>1217-1250-1247</t>
  </si>
  <si>
    <t>ΚΑΝΑΚΑΡΙΔΟΥ</t>
  </si>
  <si>
    <t>ΑΚ912125</t>
  </si>
  <si>
    <t>1248-1219-1253-1256-1206-1249-1247-1250-1254-1255-1201-1202-1217-1205-1251-1220-1222-1252-1223-1221-1204-1218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</si>
  <si>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</si>
  <si>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</si>
  <si>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</si>
  <si>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</si>
  <si>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</si>
  <si>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</si>
  <si>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</si>
  <si>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</si>
  <si>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</si>
  <si>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</si>
  <si>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ΑΝ363611</t>
  </si>
  <si>
    <t>843,7</t>
  </si>
  <si>
    <t>1093,7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</si>
  <si>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</si>
  <si>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</si>
  <si>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</si>
  <si>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</si>
  <si>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</si>
  <si>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</si>
  <si>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</si>
  <si>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</si>
  <si>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790,9</t>
  </si>
  <si>
    <t>1090,9</t>
  </si>
  <si>
    <t>1219-1267-1248-1206-1253-1221-1220-1222-1223-1256-1203-1202-1204-1205-1255-1249-1252-1254-1217-1250-1247-1218-1251</t>
  </si>
  <si>
    <t>ΝΑΣΙΟΠΟΥΛΟΥ</t>
  </si>
  <si>
    <t>ΕΛΕΝΗ</t>
  </si>
  <si>
    <t>ΑΒ199594</t>
  </si>
  <si>
    <t>818,4</t>
  </si>
  <si>
    <t>1088,4</t>
  </si>
  <si>
    <t>1254-1201-1217-1250-1247-1219-1248-1267-1249-1253-1256-1206</t>
  </si>
  <si>
    <t>ΒΑΣΙΛΑΚΟΥ</t>
  </si>
  <si>
    <t>ΦΩΤΕΙΝΗ</t>
  </si>
  <si>
    <t>ΣΩΤΗΡΙΟΣ</t>
  </si>
  <si>
    <t>ΑΖ248715</t>
  </si>
  <si>
    <t>817,3</t>
  </si>
  <si>
    <t>1087,3</t>
  </si>
  <si>
    <t>1249-1253-1201-1206-1248-1267-1219-1247-1250-1217-1254</t>
  </si>
  <si>
    <t>ΜΟΛΗ</t>
  </si>
  <si>
    <t>ΙΟΡΔΑΝΑ</t>
  </si>
  <si>
    <t>Χ951184</t>
  </si>
  <si>
    <t>863,5</t>
  </si>
  <si>
    <t>1083,5</t>
  </si>
  <si>
    <t>1253-1256-1219-1248-1206-1249-1201-1254-1250-1217-1247-1255-1205-1202-1267</t>
  </si>
  <si>
    <t>ΣΕΠΕΤΗ</t>
  </si>
  <si>
    <t>ΧΡΙΣΤΙΝΑ</t>
  </si>
  <si>
    <t>ΑΚ205338</t>
  </si>
  <si>
    <t>812,9</t>
  </si>
  <si>
    <t>1082,9</t>
  </si>
  <si>
    <t>1247-1248-1219-1254-1201-1206-1253-1250-1217-1218-1249-1204-1205-1255-1202</t>
  </si>
  <si>
    <t>ΡΕΒΕΝΗΣΙΟΥ</t>
  </si>
  <si>
    <t>ΑΓΓΕΛΙΚΗ</t>
  </si>
  <si>
    <t>Χ874530</t>
  </si>
  <si>
    <t>741,4</t>
  </si>
  <si>
    <t>1080,4</t>
  </si>
  <si>
    <t>1201-1202-1204-1205-1206-1217-1223-1247-1256</t>
  </si>
  <si>
    <t>ΜΑΝΟΥΣΑΚΗΣ</t>
  </si>
  <si>
    <t>ΧΑΡΑΛΑΜΠΟΣ-ΑΝΤΩΝΙΟΣ</t>
  </si>
  <si>
    <t>ΑΙ121876</t>
  </si>
  <si>
    <t>1247-1250-1217</t>
  </si>
  <si>
    <t>ΜΑΚΡΥΒΟΓΙΑΤΖΑΚΗΣ</t>
  </si>
  <si>
    <t>ΑΝ472791</t>
  </si>
  <si>
    <t>1221-1205-1204-1255-1202-1201-1206-1217-1218-1219-1247-1248-1249-1250-1252-1253-1254-1203-1267</t>
  </si>
  <si>
    <t>ΜΠΑΡΑΤΣΑΣ</t>
  </si>
  <si>
    <t>ΑΒ090001</t>
  </si>
  <si>
    <t>1073,1</t>
  </si>
  <si>
    <t>1267-1248-1219-1253-1247-1256-1254-1250-1249-1217-1206-1205-1202-1201-1255-1251</t>
  </si>
  <si>
    <t>ΓΚΡΕΚΟΣ</t>
  </si>
  <si>
    <t>Χ977412</t>
  </si>
  <si>
    <t>717,2</t>
  </si>
  <si>
    <t>1072,2</t>
  </si>
  <si>
    <t>1201-1219-1217-1254-1247-1250-1249-1248-1206-1253-1202-1205-1255</t>
  </si>
  <si>
    <t>ΦΟΥΣΤΕΡΗ</t>
  </si>
  <si>
    <t>ΑΦΡΟΔΙΤΗ</t>
  </si>
  <si>
    <t>ΑΝΑΣΤΑΣΙΟΣ</t>
  </si>
  <si>
    <t>ΑΚ597101</t>
  </si>
  <si>
    <t>764,5</t>
  </si>
  <si>
    <t>1064,5</t>
  </si>
  <si>
    <t>1217-1250-1247-1254-1201-1219-1248-1267-1206-1202-1255-1205</t>
  </si>
  <si>
    <t>ΚΑΜΠΕΡΗ</t>
  </si>
  <si>
    <t>ΑΚ981804</t>
  </si>
  <si>
    <t>1204-1205-1202-1203-1206-1247-1248-1249-1250-1251-1252-1256-1267-1217</t>
  </si>
  <si>
    <t>ΠΑΥΛΙΔΟΥ</t>
  </si>
  <si>
    <t>ΞΑΝΘΙΠΗ</t>
  </si>
  <si>
    <t>Χ448295</t>
  </si>
  <si>
    <t>752,4</t>
  </si>
  <si>
    <t>1060,4</t>
  </si>
  <si>
    <t>1201-1202-1204-1205-1206-1217-1218-1219-1220-1221-1222-1223-1247-1248-1249-1250-1251-1252-1253-1254</t>
  </si>
  <si>
    <t>ΣΑΚΟΓΛΟΥ</t>
  </si>
  <si>
    <t>ΣΤΑΥΡΟΣ</t>
  </si>
  <si>
    <t>ΑΕ814544</t>
  </si>
  <si>
    <t>1059,8</t>
  </si>
  <si>
    <t>1205-1202-1255-1249-1253-1248-1219-1267-1201-1206-1217-1218-1222-1247-1254-1250-1256-1251</t>
  </si>
  <si>
    <t>ΚΟΥΚΟΡΙΝΗ</t>
  </si>
  <si>
    <t>ΜΙΣΕΛ-ΤΖΟΑΝΝΑ</t>
  </si>
  <si>
    <t>ΑΝ330576</t>
  </si>
  <si>
    <t>988,9</t>
  </si>
  <si>
    <t>1058,9</t>
  </si>
  <si>
    <t>1201-1219-1248-1249-1253-1256-1206-1247-1254-1217-1250-1205-1255-1202-1251</t>
  </si>
  <si>
    <t>ΑΝΔΡΙΟΠΟΥΛΟΥ</t>
  </si>
  <si>
    <t>ΚΩΝΣΤΑΝΤΙΝΑ</t>
  </si>
  <si>
    <t>ΑΗ135497</t>
  </si>
  <si>
    <t>828,3</t>
  </si>
  <si>
    <t>1058,3</t>
  </si>
  <si>
    <t>1205-1247-1217-1250-1255-1221-1254-1257-1219-1267-1206-1201-1202-1248</t>
  </si>
  <si>
    <t>ΜΠΑΛΛΑ</t>
  </si>
  <si>
    <t>ΑΝΔΡΕΑΣ</t>
  </si>
  <si>
    <t>ΑΚ021818</t>
  </si>
  <si>
    <t>1054,7</t>
  </si>
  <si>
    <t>1217-1250-1220-1204-1205-1255-1203-1206-1267-1218-1221-1247-1248-1249-1252-1253-1254</t>
  </si>
  <si>
    <t>ΑΛΑΧΟΥΖΟΥ</t>
  </si>
  <si>
    <t>ΝΟΜΙΚΗ</t>
  </si>
  <si>
    <t>Τ071033</t>
  </si>
  <si>
    <t>753,5</t>
  </si>
  <si>
    <t>1053,5</t>
  </si>
  <si>
    <t>1247-1206-1217-1248-1267-1250-1219-1254-1205-1255-1202-1253-1249-1201</t>
  </si>
  <si>
    <t>ΜΗΛΙΟΥ</t>
  </si>
  <si>
    <t>ΑΜΑΛΙΑ</t>
  </si>
  <si>
    <t>Ρ967307</t>
  </si>
  <si>
    <t>1206-1217-1219-1201-1202-1205-1247-1248-1249-1250</t>
  </si>
  <si>
    <t>ΣΑΜΑΡΑ</t>
  </si>
  <si>
    <t>ΔΑΦΝΗ</t>
  </si>
  <si>
    <t>ΑΖ789760</t>
  </si>
  <si>
    <t>1249-1253-1256-1267-1248-1219-1201-1206-1247-1254-1250-1217-1202-1255-1251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</si>
  <si>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</si>
  <si>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</si>
  <si>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</si>
  <si>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</si>
  <si>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ΗΛΙΑΔΟΥ</t>
  </si>
  <si>
    <t>ΑΝΝΑ</t>
  </si>
  <si>
    <t>Τ307698</t>
  </si>
  <si>
    <t>1217-1247-1250</t>
  </si>
  <si>
    <t>ΚΟΥΤΣΟΓΙΑΝΝΗ</t>
  </si>
  <si>
    <t>Σ468679</t>
  </si>
  <si>
    <t>1201-1254-1267-1219-1248-1247-1256-1253-1206-1249-1217-1250-1202-1255-1251</t>
  </si>
  <si>
    <t>ΒΑΣΙΛΑΡΟΥ</t>
  </si>
  <si>
    <t>ΑΙ659058</t>
  </si>
  <si>
    <t>1202-1219-1267-1248-1205-1255-1201-1203-1204-1221-1252-1254-1257-1256-1253-1250-1217-1247-1206-1218-1222-1220-1223-1251-1249</t>
  </si>
  <si>
    <t>ΕΥΘΥΜΙΑΔΟΥ</t>
  </si>
  <si>
    <t>ΑΜ794980</t>
  </si>
  <si>
    <t>1045,5</t>
  </si>
  <si>
    <t>1249-1219-1267-1248-1253-1201-1217-1206-1250-1254-1247-1202-1255-1205</t>
  </si>
  <si>
    <t>ΚΟΥΡΟΥΝΗΣ</t>
  </si>
  <si>
    <t>ΤΑΞΙΑΡΧΗΣ</t>
  </si>
  <si>
    <t>ΑΙ232917</t>
  </si>
  <si>
    <t>744,7</t>
  </si>
  <si>
    <t>1044,7</t>
  </si>
  <si>
    <t>1247-1202-1255-1205-1254-1222-1219-1248-1206-1201-1217-1250-1253-1256-1249</t>
  </si>
  <si>
    <t>Χ451916</t>
  </si>
  <si>
    <t>823,9</t>
  </si>
  <si>
    <t>1043,9</t>
  </si>
  <si>
    <t>1256-1249-1219-1248-1247-1267-1206-1201-1253-1254-1250-1217-1202-1255-1205</t>
  </si>
  <si>
    <t>ΠΕΤΡΟΠΟΥΛΟΥ</t>
  </si>
  <si>
    <t>ΝΙΚΟΛΙΤΣΑ</t>
  </si>
  <si>
    <t>ΑΗ203514</t>
  </si>
  <si>
    <t>1041,1</t>
  </si>
  <si>
    <t>1219-1248-1202-1205-1206-1247-1255-1204-1217-1221-1250-1218-1254-1267-1203-1220-1222-1223-1249-1251</t>
  </si>
  <si>
    <t>ΓΕΛΛΑΛΗ</t>
  </si>
  <si>
    <t>ΕΥΘΥΜΙΑ</t>
  </si>
  <si>
    <t>ΑΗ762365</t>
  </si>
  <si>
    <t>1201-1219-1267-1248-1253-1249-1254-1247-1206-1250-1217-1255-1205-1202-1221</t>
  </si>
  <si>
    <t>ΚΑΛΛΗ</t>
  </si>
  <si>
    <t>ΑΜ999517</t>
  </si>
  <si>
    <t>765,6</t>
  </si>
  <si>
    <t>1035,6</t>
  </si>
  <si>
    <t>1247-1254-1248-1253-1249-1255-1201-1202-1206-1205-1217-1219-1250</t>
  </si>
  <si>
    <t>ΚΑΡΛΗ</t>
  </si>
  <si>
    <t>ΑΒ077222</t>
  </si>
  <si>
    <t>784,3</t>
  </si>
  <si>
    <t>1034,3</t>
  </si>
  <si>
    <t>1247-1254-1267-1219-1248-1203-1252-1201-1217-1250-1218-1205-1255-1221-1202-1206-1253-1249</t>
  </si>
  <si>
    <t>ΜΑΝΙΑΤΗ</t>
  </si>
  <si>
    <t>ΚΑΤΕΡΙΝΑ</t>
  </si>
  <si>
    <t>ΑΚ801315</t>
  </si>
  <si>
    <t>1033,7</t>
  </si>
  <si>
    <t>1247-1250-1217-1254-1201-1219-1248-1206-1253-1255-1205-1202</t>
  </si>
  <si>
    <t>ΜΕΓΑ</t>
  </si>
  <si>
    <t>Χ411108</t>
  </si>
  <si>
    <t>676,5</t>
  </si>
  <si>
    <t>1032,5</t>
  </si>
  <si>
    <t>ΚΩΣΤΑΚΗΣ</t>
  </si>
  <si>
    <t>ΑΡΗΣ-ΠΑΝΑΓΙΩΤΗΣ</t>
  </si>
  <si>
    <t>ΑΙ319768</t>
  </si>
  <si>
    <t>762,3</t>
  </si>
  <si>
    <t>1032,3</t>
  </si>
  <si>
    <t>ΚΑΚΟΥΡΗ</t>
  </si>
  <si>
    <t>ΕΙΡΗΝΗ</t>
  </si>
  <si>
    <t>ΑΒ079434</t>
  </si>
  <si>
    <t>761,2</t>
  </si>
  <si>
    <t>1031,2</t>
  </si>
  <si>
    <t>1218-1217-1254-1250-1203-1206-1247-1248-1219-1253-1252-1249-1202-1204-1205-1221-1255-1223-1220-1251-1256</t>
  </si>
  <si>
    <t>ΓΛΕΖΑΚΗΣ</t>
  </si>
  <si>
    <t>ΠΑΝΤΕΛΕΗΜΩΝ</t>
  </si>
  <si>
    <t>Σ142333</t>
  </si>
  <si>
    <t>1029,1</t>
  </si>
  <si>
    <t>ΝΙΚΟΥ</t>
  </si>
  <si>
    <t>Σ870049</t>
  </si>
  <si>
    <t>1247-1217-1219-1248-1249-1253-1254-1256-1267-1206-1205-1202-1201-1250-1251-1255</t>
  </si>
  <si>
    <t>ΧΑΡΙΤΩΝΙΔΟΥ</t>
  </si>
  <si>
    <t>ΑΒ420186</t>
  </si>
  <si>
    <t>1249-1201-1253-1267-1206-1248-1254-1247-1255-1205-1219-1202-1217-1250-1256-1222-1251</t>
  </si>
  <si>
    <t>ΤΑΜΠΑΚΗ</t>
  </si>
  <si>
    <t>ΑΕ344464</t>
  </si>
  <si>
    <t>754,6</t>
  </si>
  <si>
    <t>1024,6</t>
  </si>
  <si>
    <t>1219-1217-1251-1249-1248-1247-1206-1205-1202-1255-1253-1254-1201-1256-1267</t>
  </si>
  <si>
    <t>ΣΕΡΑΦΕΙΜ</t>
  </si>
  <si>
    <t>ΒΛΑΣΙΟΣ</t>
  </si>
  <si>
    <t>ΑΚ330926</t>
  </si>
  <si>
    <t>723,8</t>
  </si>
  <si>
    <t>1023,8</t>
  </si>
  <si>
    <t>1218-1201-1252-1250-1217-1247-1253-1254-1249-1206-1219-1248-1202-1204-1205-1255-1221</t>
  </si>
  <si>
    <t>ΖΗΛΕΛΛΗ-ΔΕΛΗΜΗΤΡΟΥ</t>
  </si>
  <si>
    <t>ΑΖ929980</t>
  </si>
  <si>
    <t>1023,5</t>
  </si>
  <si>
    <t>1206-1253-1201-1249-1247-1250-1217-1254-1255-1202-1205-1221-1248-1219-1267-1251</t>
  </si>
  <si>
    <t>ΡΑΥΤΟΠΟΥΛΟΥ</t>
  </si>
  <si>
    <t>ΟΛΙΒΙΑ</t>
  </si>
  <si>
    <t>ΑΕ782020</t>
  </si>
  <si>
    <t>722,7</t>
  </si>
  <si>
    <t>1022,7</t>
  </si>
  <si>
    <t>1250-1217-1267</t>
  </si>
  <si>
    <t>ΚΕΜΕΚΕΝΙΔΟΥ</t>
  </si>
  <si>
    <t>Χ771545</t>
  </si>
  <si>
    <t>751,3</t>
  </si>
  <si>
    <t>1021,3</t>
  </si>
  <si>
    <t>1219-1248-1267-1201-1206-1249-1217-1250-1253-1254-1255-1202-1205</t>
  </si>
  <si>
    <t>ΓΑΛΑΝΟΠΟΥΛΟΥ</t>
  </si>
  <si>
    <t>ΑΖ272871</t>
  </si>
  <si>
    <t>1020,5</t>
  </si>
  <si>
    <t>1201-1252-1203-1254-1253-1217-1250-1206-1219-1248-1267-1256-1247-1218-1202-1221-1255-1222-1205-1204</t>
  </si>
  <si>
    <t>ΣΑΧΤΟΥΡΗΣ</t>
  </si>
  <si>
    <t>Χ664065</t>
  </si>
  <si>
    <t>750,2</t>
  </si>
  <si>
    <t>1020,2</t>
  </si>
  <si>
    <t>1205-1202-1221-1217-1247-1250-1255-1206-1201-1219-1248-1254-1253-1267-1249</t>
  </si>
  <si>
    <t>ΖΑΦΕΙΡΗ</t>
  </si>
  <si>
    <t>ΑΜ323626</t>
  </si>
  <si>
    <t>1019,6</t>
  </si>
  <si>
    <t>ΣΤΕΡΓΙΟΥ</t>
  </si>
  <si>
    <t>ΑΕ124696</t>
  </si>
  <si>
    <t>1247-1217-1250-1254-1218-1252-1203-1219-1253-1205-1255-1204-1249-1248-1221-1202-1206-1267-1201</t>
  </si>
  <si>
    <t>ΦΑΣΣΑ</t>
  </si>
  <si>
    <t>ΑΓΟΡΙΤΣΑ</t>
  </si>
  <si>
    <t>ΑΜ811260</t>
  </si>
  <si>
    <t>1254-1267-1219-1248-1247-1256-1249-1206-1222-1253-1250-1218-1217-1251-1205-1255-1221-1202</t>
  </si>
  <si>
    <t>ΒΑΣΙΛΕΙΟΥ</t>
  </si>
  <si>
    <t>Χ775274</t>
  </si>
  <si>
    <t>767,8</t>
  </si>
  <si>
    <t>1017,8</t>
  </si>
  <si>
    <t>1219-1248-1217-1250-1201-1249-1206-1253-1254-1256-1247-1202-1205-1255-1221</t>
  </si>
  <si>
    <t>ΣΚΛΑΒΟΣ</t>
  </si>
  <si>
    <t>ΑΗ764842</t>
  </si>
  <si>
    <t>766,7</t>
  </si>
  <si>
    <t>1016,7</t>
  </si>
  <si>
    <t>1219-1201-1248-1249-1217-1253-1254-1247-1206-1250-1202-1205-1255</t>
  </si>
  <si>
    <t>ΤΑΡΝΑΡΗ</t>
  </si>
  <si>
    <t>ΑΑ416389</t>
  </si>
  <si>
    <t>743,6</t>
  </si>
  <si>
    <t>1013,6</t>
  </si>
  <si>
    <t>ΝΑΣΗ</t>
  </si>
  <si>
    <t>ΕΥΑΓΓΕΛΟΣ</t>
  </si>
  <si>
    <t>ΑΝ479307</t>
  </si>
  <si>
    <t>1011,2</t>
  </si>
  <si>
    <t>1255-1205-1202-1217-1250-1219-1248-1249-1247-1201-1206-1253-1254</t>
  </si>
  <si>
    <t>ΚΑΒΟΥΡΑΣ</t>
  </si>
  <si>
    <t>ΑΜ931964</t>
  </si>
  <si>
    <t>740,3</t>
  </si>
  <si>
    <t>1010,3</t>
  </si>
  <si>
    <t>1251-1219-1217-1202-1205-1248-1206-1247-1250-1254-1255-1253-1249-1256</t>
  </si>
  <si>
    <t>ΣΟΥΛΟΥΤΑΣ</t>
  </si>
  <si>
    <t>ΑΖ536150</t>
  </si>
  <si>
    <t>1205-1219-1248-1255-1267-1202-1206-1217-1247-1250-1253-1249-1254-1201-1222-1256-1251-1252-1204-1203</t>
  </si>
  <si>
    <t>ΠΟΛΥΧΡΟΝΟΠΟΥΛΟΥ</t>
  </si>
  <si>
    <t>ΜΑΡΙΝΗΣ</t>
  </si>
  <si>
    <t>ΑΒ782104</t>
  </si>
  <si>
    <t>669,9</t>
  </si>
  <si>
    <t>1009,9</t>
  </si>
  <si>
    <t>ΚΩΣΤΑΡΑΣ</t>
  </si>
  <si>
    <t>ΣΤΕΡΓΙΟΣ</t>
  </si>
  <si>
    <t>ΑΙ874110</t>
  </si>
  <si>
    <t>709,5</t>
  </si>
  <si>
    <t>1009,5</t>
  </si>
  <si>
    <t>1217-1249-1253-1256-1248-1219-1206-1201-1254-1247-1250-1255-1202-1251</t>
  </si>
  <si>
    <t>ΚΑΡΑΜΗΤΡΗ</t>
  </si>
  <si>
    <t>Χ220116</t>
  </si>
  <si>
    <t>1201-1202-1203-1204-1205-1206-1217-1218-1219-1221-1222-1223-1247-1248-1249-1250-1251-1253-1254-1255-1256-1267</t>
  </si>
  <si>
    <t>ΒΕΛΑΩΡΑ</t>
  </si>
  <si>
    <t>ΧΡΥΣΟΥΛΑ</t>
  </si>
  <si>
    <t>ΑΗ003351</t>
  </si>
  <si>
    <t>776,6</t>
  </si>
  <si>
    <t>1006,6</t>
  </si>
  <si>
    <t>1254-1257-1267-1248-1219-1250-1201-1252-1203-1253-1247-1217-1206-1222-1220-1218-1249-1223</t>
  </si>
  <si>
    <t>ΛΙΑΝΤΑΣ</t>
  </si>
  <si>
    <t>ΠΑΣΧΑΛΗΣ</t>
  </si>
  <si>
    <t>Χ761747</t>
  </si>
  <si>
    <t>685,3</t>
  </si>
  <si>
    <t>1005,3</t>
  </si>
  <si>
    <t>1248-1219-1222-1202-1203-1204-1205-1206-1217-1218-1220-1221-1223-1247-1249-1250-1251-1252-1253-1254-1255-1256</t>
  </si>
  <si>
    <t>ΜΠΟΥΖΙΚΑ</t>
  </si>
  <si>
    <t>ΑΑ789859</t>
  </si>
  <si>
    <t>1005,1</t>
  </si>
  <si>
    <t>1250-1217-1218-1202-1252-1201-1205-1219-1254-1206-1247-1248-1249-1253-1255-1267-1222-1251-1256</t>
  </si>
  <si>
    <t>ΜΠΑΓΙΑΣ</t>
  </si>
  <si>
    <t>ΚΑΛΛΙΣΘΕΝΗΣ</t>
  </si>
  <si>
    <t>ΑΖ310962</t>
  </si>
  <si>
    <t>1256-1253-1248-1267-1219-1254-1249-1247-1201-1206-1217-1218-1250</t>
  </si>
  <si>
    <t>ΚΑΛΟΓΙΑΝΝΗ</t>
  </si>
  <si>
    <t>ΔΟΜΝΑ</t>
  </si>
  <si>
    <t>ΔΗΜΟΣΘΕΝΗΣ</t>
  </si>
  <si>
    <t>ΑΒ080163</t>
  </si>
  <si>
    <t>1002,6</t>
  </si>
  <si>
    <t>1217-1250-1247-1254-1219-1248-1201-1249-1253-1255-1202-1206</t>
  </si>
  <si>
    <t>ΛΥΤΗΣ</t>
  </si>
  <si>
    <t>ΔΗΜΗΤΡΗΣ</t>
  </si>
  <si>
    <t>ΑΚ497108</t>
  </si>
  <si>
    <t>695,2</t>
  </si>
  <si>
    <t>999,2</t>
  </si>
  <si>
    <t>1247-1250-1217-1254-1201-1248-1267-1219-1253-1256-1249-1206-1205-1202-1255-1251</t>
  </si>
  <si>
    <t>ΠΑΣΧΑΛΙΔΗΣ</t>
  </si>
  <si>
    <t>Χ951139</t>
  </si>
  <si>
    <t>698,5</t>
  </si>
  <si>
    <t>998,5</t>
  </si>
  <si>
    <t>1256-1253-1219-1248-1206-1267-1202-1205-1255-1254-1249-1247-1251-1201-1218-1217-1250-1221-1223</t>
  </si>
  <si>
    <t>ΜΟΥΤΟΥ</t>
  </si>
  <si>
    <t>ΕΛΕΥΘΕΡΙΑ</t>
  </si>
  <si>
    <t>ΠΑΡΑΣΚΕΥΑΣ</t>
  </si>
  <si>
    <t>ΑΖ938930</t>
  </si>
  <si>
    <t>620,4</t>
  </si>
  <si>
    <t>996,4</t>
  </si>
  <si>
    <t>1217-1201-1206-1204</t>
  </si>
  <si>
    <t>ΜΑΡΑΥΓΑΚΗ</t>
  </si>
  <si>
    <t>ΑΗ458156</t>
  </si>
  <si>
    <t>1202-1221-1255-1205-1204-1247-1219-1248-1217-1250-1206-1249-1253-1254-1201</t>
  </si>
  <si>
    <t>ΑΒΟΥΡΗ</t>
  </si>
  <si>
    <t>ΜΑΡΙΝΟΣ</t>
  </si>
  <si>
    <t>ΑΗ623082</t>
  </si>
  <si>
    <t>994,7</t>
  </si>
  <si>
    <t>1217-1247-1248-1249-1250-1254-1253-1255-1256-1201-1202-1205-1206-1251</t>
  </si>
  <si>
    <t>ΓΟΥΣΗ</t>
  </si>
  <si>
    <t>ΓΛΥΚΕΡΙΑ</t>
  </si>
  <si>
    <t>ΦΙΛΙΠΠΟΣ</t>
  </si>
  <si>
    <t>ΑΒ549920</t>
  </si>
  <si>
    <t>742,5</t>
  </si>
  <si>
    <t>992,5</t>
  </si>
  <si>
    <t>ΠΑΠΑΔΟΠΟΥΛΟΣ</t>
  </si>
  <si>
    <t>ΤΡΥΦΩΝ</t>
  </si>
  <si>
    <t>Χ798165</t>
  </si>
  <si>
    <t>1250-1217-1254-1201-1247-1219-1248-1206-1249-1253-1255</t>
  </si>
  <si>
    <t>ΜΠΕΜΠΕΚΙΔΗΣ</t>
  </si>
  <si>
    <t>ΚΑΡΥΟΦΥΛΛΗΣ</t>
  </si>
  <si>
    <t>ΑΑ452125</t>
  </si>
  <si>
    <t>713,9</t>
  </si>
  <si>
    <t>983,9</t>
  </si>
  <si>
    <t>1206-1219-1248-1201-1253-1254-1247-1249-1250-1217-1255-1202-1205</t>
  </si>
  <si>
    <t>ΕΥΘΥΜΙΟΥ</t>
  </si>
  <si>
    <t>Σ430307</t>
  </si>
  <si>
    <t>1206-1267-1248-1219-1201-1202-1205-1217-1247-1249-1250-1251-1253-1254-1255-1256</t>
  </si>
  <si>
    <t>ΛΟΥΤΡΙΩΤΗ</t>
  </si>
  <si>
    <t>ΑΕ310512</t>
  </si>
  <si>
    <t>982,7</t>
  </si>
  <si>
    <t>1201-1252-1255-1202-1219-1248-1254-1211-1206-1253-1250-1217-1247</t>
  </si>
  <si>
    <t>ΔΕΜΙΡΤΖΟΓΛΟΥ</t>
  </si>
  <si>
    <t>ΠΕΡΙΚΛΗΣ</t>
  </si>
  <si>
    <t>ΑΜ787828</t>
  </si>
  <si>
    <t>900,9</t>
  </si>
  <si>
    <t>980,9</t>
  </si>
  <si>
    <t>1203-1222-1223-1201-1206-1249-1253-1254-1255-1202-1204-1205-1221-1256-1248-1219-1247-1250-1217-1251</t>
  </si>
  <si>
    <t>ΑΝΑΣΤΑΣΙΑΔΗΣ</t>
  </si>
  <si>
    <t>ΑΝ914178</t>
  </si>
  <si>
    <t>980,4</t>
  </si>
  <si>
    <t>1267-1248-1256-1206-1253-1249-1219-1247-1201-1254-1250-1251-1255-1205-1202-1217</t>
  </si>
  <si>
    <t>ΜΠΟΥΡΑ</t>
  </si>
  <si>
    <t>Π405704</t>
  </si>
  <si>
    <t>1219-1267-1248-1206-1249-1203-1201-1253-1254-1256-1250-1247-1202-1205-1251-1255-1217-1222-1223-1220</t>
  </si>
  <si>
    <t>ΚΕΧΑΓΙΑ</t>
  </si>
  <si>
    <t>ΧΡΥΣΗ</t>
  </si>
  <si>
    <t>ΑΖ649846</t>
  </si>
  <si>
    <t>1220-1256-1255-1254-1252-1251-1250-1249-1247-1223-1221-1218-1217-1205-1204-1203-1202</t>
  </si>
  <si>
    <t>ΕΛΙΣΣΑΒΕΤ</t>
  </si>
  <si>
    <t>ΑΜ399979</t>
  </si>
  <si>
    <t>977,3</t>
  </si>
  <si>
    <t>1206-1255-1202-1217-1254-1253-1201-1249</t>
  </si>
  <si>
    <t>ΟΥΖΟΥΝΗ</t>
  </si>
  <si>
    <t>ΖΑΧΑΡΟΥΛΑ</t>
  </si>
  <si>
    <t>ΑΙ172983</t>
  </si>
  <si>
    <t>1248-1219-1267-1206-1249-1253-1247-1201-1217-1254-1250-1205-1255-1202-1256-1251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</si>
  <si>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</si>
  <si>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</si>
  <si>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</si>
  <si>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</si>
  <si>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</si>
  <si>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</si>
  <si>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</si>
  <si>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ΔΕΛΗΓΙΑΝΝΙΔΗ</t>
  </si>
  <si>
    <t>ΑΗ280257</t>
  </si>
  <si>
    <t>870,1</t>
  </si>
  <si>
    <t>970,1</t>
  </si>
  <si>
    <t>1219-1206-1217-1250-1249-1248</t>
  </si>
  <si>
    <t>ΦΑΜΕΛΛΟΥ</t>
  </si>
  <si>
    <t>ΑΙ770583</t>
  </si>
  <si>
    <t>719,4</t>
  </si>
  <si>
    <t>969,4</t>
  </si>
  <si>
    <t>1250-1247-1217-1254-1201-1202-1248-1205-1255-1249-1253-1206-1251-1256</t>
  </si>
  <si>
    <t>ΜΕΡΕΝΤΙΤΗ</t>
  </si>
  <si>
    <t>Σ216144</t>
  </si>
  <si>
    <t>718,3</t>
  </si>
  <si>
    <t>968,3</t>
  </si>
  <si>
    <t>ΠΟΥΛΙΟΥ</t>
  </si>
  <si>
    <t>ΑΝ314353</t>
  </si>
  <si>
    <t>894,3</t>
  </si>
  <si>
    <t>964,3</t>
  </si>
  <si>
    <t>1203-1201-1252-1219-1267-1248-1254-1249-1253-1247-1206-1250-1217-1218-1223-1256-1222-1220-1202-1204-1205-1221-1255</t>
  </si>
  <si>
    <t>ΕΥΑΓΓΕΛΟΥ</t>
  </si>
  <si>
    <t>ΜΕΛΠΟΜΕΝΗ</t>
  </si>
  <si>
    <t>ΑΕ829285</t>
  </si>
  <si>
    <t>959,1</t>
  </si>
  <si>
    <t>1249-1219-1248-1267-1256-1253-1206-1252-1201-1247-1217-1250-1254-1255-1202-1251</t>
  </si>
  <si>
    <t>ΛΑΖΑΡΙΔΗ</t>
  </si>
  <si>
    <t>Χ876698</t>
  </si>
  <si>
    <t>888,8</t>
  </si>
  <si>
    <t>958,8</t>
  </si>
  <si>
    <t>1201-1202-1206-1217-1219-1247-1248-1249-1250-1251-1253-1254-1255-1256-1267</t>
  </si>
  <si>
    <t>ΝΙΚΟΛΑΙΔΗΣ</t>
  </si>
  <si>
    <t>ΑΝΔΡΕΑΣ-ΝΙΚΟΛΑΟΣ</t>
  </si>
  <si>
    <t>ΑΚ748564</t>
  </si>
  <si>
    <t>958,4</t>
  </si>
  <si>
    <t>1250-1217-1254</t>
  </si>
  <si>
    <t>ΦΕΚΟΣ</t>
  </si>
  <si>
    <t>ΑΕ829993</t>
  </si>
  <si>
    <t>706,2</t>
  </si>
  <si>
    <t>956,2</t>
  </si>
  <si>
    <t>1256-1255-1253-1254-1247-1248-1249-1250-1251-1252-1223-1222-1221-1220-1219-1218-1217-1206-1205-1204-1203-1202</t>
  </si>
  <si>
    <t>ΜΠΟΡΟΖΗ</t>
  </si>
  <si>
    <t>ΑΙ848956</t>
  </si>
  <si>
    <t>739,2</t>
  </si>
  <si>
    <t>955,2</t>
  </si>
  <si>
    <t>1201-1202-1206-1217-1219-1247-1248-1249-1250-1253-1254-1255-1267</t>
  </si>
  <si>
    <t>ΒΑΧΑΝΕΛΙΔΟΥ</t>
  </si>
  <si>
    <t>ΑΜ298636</t>
  </si>
  <si>
    <t>955,1</t>
  </si>
  <si>
    <t>1203-1218-1252-1221-1217-1223-1206-1219-1248-1253-1254-1201-1251-1247-1267-1249-1202-1205-1255-1250-1256</t>
  </si>
  <si>
    <t>ΓΡΗΓΟΡΙΟΥ</t>
  </si>
  <si>
    <t>Φ296172</t>
  </si>
  <si>
    <t>952,1</t>
  </si>
  <si>
    <t>1251-1219-1217-1202-1201-1248-1255-1247-1254-1253-1250-1267-1249-1206-1256</t>
  </si>
  <si>
    <t>ΓΚΙΚΑ</t>
  </si>
  <si>
    <t>ΙΣΤΡΟΣ</t>
  </si>
  <si>
    <t>ΑΚ767811</t>
  </si>
  <si>
    <t>1253-1219-1248-1250-1217-1247-1254-1201-1249-1206-1202-1205-1255</t>
  </si>
  <si>
    <t>ΑΝΑΛΥΤΗΣ</t>
  </si>
  <si>
    <t>ΑΜ592986</t>
  </si>
  <si>
    <t>701,8</t>
  </si>
  <si>
    <t>951,8</t>
  </si>
  <si>
    <t>1267-1219-1248-1222-1256-1206-1201-1203-1217-1218-1247-1249-1250-1254</t>
  </si>
  <si>
    <t>ΤΕΡΕΖΙΟΥ</t>
  </si>
  <si>
    <t>ΕΛΙΑΝΑ</t>
  </si>
  <si>
    <t>ΝΤΙΛΑΒΕΡ</t>
  </si>
  <si>
    <t>ΑΜ859462</t>
  </si>
  <si>
    <t>950,9</t>
  </si>
  <si>
    <t>1248-1249-1219-1206-1203-1253-1256-1201-1202-1221-1223-1247-1204-1205-1250-1251-1254-1255-1217-1218</t>
  </si>
  <si>
    <t>ΠΑΠΑΔΗΜΗΤΡΙΟΥ</t>
  </si>
  <si>
    <t>ΑΗ248992</t>
  </si>
  <si>
    <t>898,7</t>
  </si>
  <si>
    <t>948,7</t>
  </si>
  <si>
    <t>1249-1253-1201-1256-1219-1248-1267-1206-1217-1250-1254-1247</t>
  </si>
  <si>
    <t>ΖΑΦΕΙΡΑΚΟΥ</t>
  </si>
  <si>
    <t>ΝΙΚΗ</t>
  </si>
  <si>
    <t>ΠΑΝΑΓΙΩΤΗ</t>
  </si>
  <si>
    <t>Χ489341</t>
  </si>
  <si>
    <t>677,6</t>
  </si>
  <si>
    <t>947,6</t>
  </si>
  <si>
    <t>1250-1247-1248-1219-1254-1253-1267-1217-1249-1256-1201-1255-1221-1202-1206-1203-1218-1205-1204-1222-1223-1251</t>
  </si>
  <si>
    <t>ΑΤΣΑΛΑΚΗ</t>
  </si>
  <si>
    <t>ΑΕ156142</t>
  </si>
  <si>
    <t>826,1</t>
  </si>
  <si>
    <t>946,1</t>
  </si>
  <si>
    <t>ΑΝΤΩΝΙΟΥ</t>
  </si>
  <si>
    <t>ΑΖ238908</t>
  </si>
  <si>
    <t>874,5</t>
  </si>
  <si>
    <t>944,5</t>
  </si>
  <si>
    <t>1253-1201-1248-1249-1206-1219-1250-1247-1217-1254-1205-1255-1202</t>
  </si>
  <si>
    <t>ΧΑΡΑΛΑΜΠΟΥΣ</t>
  </si>
  <si>
    <t>ΣΑΒΒΑΣ</t>
  </si>
  <si>
    <t>ΑΕ452967</t>
  </si>
  <si>
    <t>694,1</t>
  </si>
  <si>
    <t>944,1</t>
  </si>
  <si>
    <t>1255-1205-1202-1247-1217-1250-1206-1219-1267-1248</t>
  </si>
  <si>
    <t>ΣΤΑΓΚΑ</t>
  </si>
  <si>
    <t>Χ201897</t>
  </si>
  <si>
    <t>943,8</t>
  </si>
  <si>
    <t>1217-1250-1247-1254-1201-1219-1248-1253-1206-1255-1205-1202-1249</t>
  </si>
  <si>
    <t>ΚΑΡΝΑΒΑ</t>
  </si>
  <si>
    <t>ΠΑΝΤΕΛΗΣ</t>
  </si>
  <si>
    <t>ΑΜ176247</t>
  </si>
  <si>
    <t>941,1</t>
  </si>
  <si>
    <t>1205-1233-1234-1257-1267-1255-1217-1250-1202-1219-1248-1247-1254-1253-1201-1206-1249</t>
  </si>
  <si>
    <t>ΔΡΟΜΠΟΥΡΑΣ</t>
  </si>
  <si>
    <t>ΑΕ338695</t>
  </si>
  <si>
    <t>939,9</t>
  </si>
  <si>
    <t>1217-1219-1251-1249-1248-1267-1223-1247-1252-1203-1253-1250-1218-1206-1256-1254-1202-1205-1255-1204</t>
  </si>
  <si>
    <t>ΦΟΥΚΑΣ</t>
  </si>
  <si>
    <t>Σ507375</t>
  </si>
  <si>
    <t>799,7</t>
  </si>
  <si>
    <t>939,7</t>
  </si>
  <si>
    <t>1219-1248-1217-1247-1250-1202-1205-1255-1254-1201-1206-1256-1253-1251-1249</t>
  </si>
  <si>
    <t>ΔΕΡΜΕΝΤΖΟΓΛΟΥ</t>
  </si>
  <si>
    <t>ΑΗ164763</t>
  </si>
  <si>
    <t>938,6</t>
  </si>
  <si>
    <t>1219-1248-1267-1253-1206-1249-1205-1255-1247-1250-1217-1202-1254</t>
  </si>
  <si>
    <t>ΠΟΝΤΖΟ</t>
  </si>
  <si>
    <t>ΑΝΤΟΝΙΟ</t>
  </si>
  <si>
    <t>Φ158608</t>
  </si>
  <si>
    <t>1219-1267-1248-1253-1256-1206-1249-1201-1254-1247-1217-1250-1205-1202-1221</t>
  </si>
  <si>
    <t>ΤΟΥΛΚΑΡΙΔΗΣ</t>
  </si>
  <si>
    <t>ΑΚ201253</t>
  </si>
  <si>
    <t>663,3</t>
  </si>
  <si>
    <t>933,3</t>
  </si>
  <si>
    <t>1217-1250-1247-1248-1219-1206-1223-1202-1203-1204-1205-1201-1221-1255-1252-1254-1253-1222-1220-1218-1267</t>
  </si>
  <si>
    <t>ΠΑΠΑΘΕΟΔΩΡΟΥ</t>
  </si>
  <si>
    <t>ΑΜ048133</t>
  </si>
  <si>
    <t>932,6</t>
  </si>
  <si>
    <t>1201-1202-1204-1205-1206-1217-1218-1219-1220-1221-1222-1223-1253-1254-1256-1247-1248-1249-1250-1251-1252-1255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</si>
  <si>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</si>
  <si>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</si>
  <si>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</si>
  <si>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</si>
  <si>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</si>
  <si>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ΚΑΡΑΚΙΖΟΣ</t>
  </si>
  <si>
    <t>ΑΚ980448</t>
  </si>
  <si>
    <t>1202-1205-1206-1217-1218</t>
  </si>
  <si>
    <t>ΣΤΑΘΑΚΗ</t>
  </si>
  <si>
    <t>ΟΛΓΑ ΧΡΙΣΤΙΝΑ</t>
  </si>
  <si>
    <t>ΑΕ807305</t>
  </si>
  <si>
    <t>1201-1202-1206-1217-1219-1247-1248-1249-1250-1253-1254</t>
  </si>
  <si>
    <t xml:space="preserve">Ψάρρα </t>
  </si>
  <si>
    <t xml:space="preserve">Ελένη </t>
  </si>
  <si>
    <t xml:space="preserve">Ιωάννης </t>
  </si>
  <si>
    <t>ΑΑ431359</t>
  </si>
  <si>
    <t>808,5</t>
  </si>
  <si>
    <t>928,5</t>
  </si>
  <si>
    <t>1201-1202-1204-1205-1206-1217-1218-1219-1220-1221-1222-1223-1247-1248-1249-1250-1251-1252-1253-1254-1255-1256</t>
  </si>
  <si>
    <t>ΒΕΛΟΥΔΟΥ</t>
  </si>
  <si>
    <t>ΓΑΛΑΤΕΙΑ</t>
  </si>
  <si>
    <t>Σ663726</t>
  </si>
  <si>
    <t>ΝΑΚΗ</t>
  </si>
  <si>
    <t>ΧΡΙΣΤΟΦΟΡΟΣ</t>
  </si>
  <si>
    <t>ΑΙ 340010</t>
  </si>
  <si>
    <t>ΠΕΡΚΑ</t>
  </si>
  <si>
    <t>ΑΘΑΝΑΣΙΑ</t>
  </si>
  <si>
    <t>ΑΒ836479</t>
  </si>
  <si>
    <t>925,3</t>
  </si>
  <si>
    <t>1219-1267-1248-1201-1253-1247-1249-1254-1256-1206-1250-1217-1202-1205-1255-1251</t>
  </si>
  <si>
    <t>ΖΑΦΕΙΡΟΠΟΥΛΟΥ</t>
  </si>
  <si>
    <t>ΠΑΝΑΓΙΩΤΑ</t>
  </si>
  <si>
    <t>Χ296831</t>
  </si>
  <si>
    <t>1219-1248-1255-1204-1205-1202-1217-1221-1250-1247-1254-1253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</si>
  <si>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</si>
  <si>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</si>
  <si>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</si>
  <si>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</si>
  <si>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</si>
  <si>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ΚΑΤΣΑΡΟΥ</t>
  </si>
  <si>
    <t>ΕΥΣΕΒΙΑ</t>
  </si>
  <si>
    <t>ΑΖ341139</t>
  </si>
  <si>
    <t>1222-1248-1219-1267-1206-1253-1249-1247-1254-1201-1255-1205-1202-1221-1256-1217-1250-1251</t>
  </si>
  <si>
    <t>ΣΤΑΜΟΣ</t>
  </si>
  <si>
    <t>ΑΗ314431</t>
  </si>
  <si>
    <t>920,2</t>
  </si>
  <si>
    <t>1219-1248-1253-1206-1249-1254-1247-1217-1250-1205-1255-1202</t>
  </si>
  <si>
    <t>ΚΑΖΑ</t>
  </si>
  <si>
    <t>ΑΜ841391</t>
  </si>
  <si>
    <t>650,1</t>
  </si>
  <si>
    <t>920,1</t>
  </si>
  <si>
    <t>1221-1217-1219-1250-1248-1247-1267-1254-1253-1256-1249-1255-1251-1223-1218</t>
  </si>
  <si>
    <t>ΚΥΡΙΑΚΗ</t>
  </si>
  <si>
    <t>ΑΝ769360</t>
  </si>
  <si>
    <t>1206-1205-1255-1267-1219-1248-1249-1250-1202-1201-1217-1253-1254</t>
  </si>
  <si>
    <t>ΧΡΙΣΤΟΔΟΥΛΟΠΟΥΛΟΥ</t>
  </si>
  <si>
    <t>ΑΝ247627</t>
  </si>
  <si>
    <t>816,2</t>
  </si>
  <si>
    <t>916,2</t>
  </si>
  <si>
    <t>1250-1217-1255-1205-1202-1221-1219-1248-1247-1254-1253-1249-1206</t>
  </si>
  <si>
    <t>ΓΕΩΡΓΟΠΟΥΛΟΥ</t>
  </si>
  <si>
    <t>Τ447124</t>
  </si>
  <si>
    <t>841,5</t>
  </si>
  <si>
    <t>911,5</t>
  </si>
  <si>
    <t>1248-1219-1267-1253-1256-1249-1206-1254-1247-1201-1205-1255-1202-1221-1217-1250</t>
  </si>
  <si>
    <t>ΧΕΛΙΟΥ</t>
  </si>
  <si>
    <t>ΑΓΓΕΛΑ</t>
  </si>
  <si>
    <t>ΑΝΤΩΝΙΟΣ</t>
  </si>
  <si>
    <t>ΑΒ557358</t>
  </si>
  <si>
    <t>1219-1267-1248-1205-1255-1202-1206-1253-1256-1249-1247-1254-1250-1217-1201-1251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</si>
  <si>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</si>
  <si>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</si>
  <si>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</si>
  <si>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</si>
  <si>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</si>
  <si>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</si>
  <si>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</si>
  <si>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907,8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</si>
  <si>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</si>
  <si>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</si>
  <si>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</si>
  <si>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</si>
  <si>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905,9</t>
  </si>
  <si>
    <t>1251-1255-1205-1202-1250-1217-1247-1267-1219-1248-1206-1201-1252-1254-1253-1249-1256</t>
  </si>
  <si>
    <t>ΖΙΩΓΑΣ</t>
  </si>
  <si>
    <t>ΑΗ296303</t>
  </si>
  <si>
    <t>833,8</t>
  </si>
  <si>
    <t>903,8</t>
  </si>
  <si>
    <t>1201-1202-1205-1206-1217-1219-1247-1248-1249-1250-1251-1252-1253-1254-1255-1256</t>
  </si>
  <si>
    <t>ΜΑΛΕΦΙΤΣΑΚΗΣ</t>
  </si>
  <si>
    <t>ΑΗ559421</t>
  </si>
  <si>
    <t>628,1</t>
  </si>
  <si>
    <t>902,1</t>
  </si>
  <si>
    <t>1250-1248-1252-1217-1202-1247</t>
  </si>
  <si>
    <t>ΜΠΟΥΧΩΡΗ</t>
  </si>
  <si>
    <t>Χ429479</t>
  </si>
  <si>
    <t>831,6</t>
  </si>
  <si>
    <t>901,6</t>
  </si>
  <si>
    <t>1203-1254-1252-1201-1249-1267-1219-1253-1248-1247-1218-1250-1217-1206-1202-1204-1205-1255-1221-1223-1222-1220-1256</t>
  </si>
  <si>
    <t>ΒΛΑΧΟΚΥΡΙΑΚΟΥ</t>
  </si>
  <si>
    <t>ΑΒ405006</t>
  </si>
  <si>
    <t>901,1</t>
  </si>
  <si>
    <t>ΣΙΑΚΑΜΠΕΝΗ</t>
  </si>
  <si>
    <t>ΦΡΕΙΔΕΡΙΚΗ</t>
  </si>
  <si>
    <t>ΑΝ247543</t>
  </si>
  <si>
    <t>830,5</t>
  </si>
  <si>
    <t>900,5</t>
  </si>
  <si>
    <t>1219-1217-1202-1201-1248-1267-1250-1255-1247-1254-1253-1249-1206-1256</t>
  </si>
  <si>
    <t>ΓΕΩΡΓΙΟΥ</t>
  </si>
  <si>
    <t>ΑΗ475484</t>
  </si>
  <si>
    <t>1202-1203-1204-1205-1206-1217-1218-1219-1221-1247-1248-1249-1250-1253-1254-1255-1201-1267</t>
  </si>
  <si>
    <t>ΑΝΑΓΝΩΣΤΑΚΗΣ</t>
  </si>
  <si>
    <t>Χ835052</t>
  </si>
  <si>
    <t>822,8</t>
  </si>
  <si>
    <t>892,8</t>
  </si>
  <si>
    <t>1254-1247-1217-1250-1202-1205-1255-1219-1248-1267-1253-1249-1206-1256-1251</t>
  </si>
  <si>
    <t>ΚΟΥΤΚΙΑ</t>
  </si>
  <si>
    <t>Φ336920</t>
  </si>
  <si>
    <t>892,6</t>
  </si>
  <si>
    <t>1254-1201-1247-1217-1218-1253-1206-1250-1219-1248-1256-1249-1223-1255-1204-1205-1221-1202-1251</t>
  </si>
  <si>
    <t>ΜΟΥΡΟΥΤΣΟΥ</t>
  </si>
  <si>
    <t>ΕΛΕΝΑ</t>
  </si>
  <si>
    <t>ΑΙ233626</t>
  </si>
  <si>
    <t>820,6</t>
  </si>
  <si>
    <t>890,6</t>
  </si>
  <si>
    <t>ΣΠΥΡΙΔΟΥΛΑ</t>
  </si>
  <si>
    <t>ΑΝ169296</t>
  </si>
  <si>
    <t>889,8</t>
  </si>
  <si>
    <t>ΜΠΟΓΙΑΤΖΗΣ</t>
  </si>
  <si>
    <t>ΑΙ037648</t>
  </si>
  <si>
    <t>888,4</t>
  </si>
  <si>
    <t>1247-1217-1248-1250-1254-1201-1267-1219-1205-1221-1255-1202-1249-1251-1206-1253-1256</t>
  </si>
  <si>
    <t>ΤΣΙΜΕΡΑΚΗ</t>
  </si>
  <si>
    <t>ΒΑΡΒΑΡΑ</t>
  </si>
  <si>
    <t>ΑΒ098336</t>
  </si>
  <si>
    <t>888,3</t>
  </si>
  <si>
    <t>1223-1203-1204-1206-1256-1201-1202-1217-1250-1218-1219-1255-1247-1249-1252-1254-1253-1221-1222-1220-1251</t>
  </si>
  <si>
    <t>ΜΗΤΡΟΥΣΗ</t>
  </si>
  <si>
    <t>Ρ457687</t>
  </si>
  <si>
    <t>1222-1206-1248-1253-1205-1255-1202-1247-1201-1249-1217-1250-1254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</si>
  <si>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</si>
  <si>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</si>
  <si>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</si>
  <si>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</si>
  <si>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ΠΕΡΓΑΝΤΗ</t>
  </si>
  <si>
    <t>ΓΡΗΓΟΡΙΟΣ</t>
  </si>
  <si>
    <t>ΑΚ787141</t>
  </si>
  <si>
    <t>884,3</t>
  </si>
  <si>
    <t>1250-1247-1217-1254-1252-1201</t>
  </si>
  <si>
    <t>ΜΠΟΥΡΝΑ</t>
  </si>
  <si>
    <t>ΑΕ568374</t>
  </si>
  <si>
    <t>710,6</t>
  </si>
  <si>
    <t>880,6</t>
  </si>
  <si>
    <t>ΧΑΤΖΗΣΤΑΥΡΑΚΗ</t>
  </si>
  <si>
    <t>ΑΛΕΞΙΑ</t>
  </si>
  <si>
    <t>ΑΝ271954</t>
  </si>
  <si>
    <t>809,6</t>
  </si>
  <si>
    <t>879,6</t>
  </si>
  <si>
    <t>ΠΕΡΕΝΤΕ</t>
  </si>
  <si>
    <t>Ξ980474</t>
  </si>
  <si>
    <t>1217-1250-1247-1218-1254-1221-1219-1267-1248-1201-1203-1253-1249-1204-1205-1255-1202-1206</t>
  </si>
  <si>
    <t>ΔΕΜΕΡΤΖΗΣ</t>
  </si>
  <si>
    <t>ΕΥΣΤΡΑΤΙΟΣ</t>
  </si>
  <si>
    <t>ΑΚ854437</t>
  </si>
  <si>
    <t>878,2</t>
  </si>
  <si>
    <t>1203-1219-1248-1202-1252-1205-1255-1254-1250-1217-1222-1206-1249-1253</t>
  </si>
  <si>
    <t>ΦΡΑΤΖΕΖΟΥ</t>
  </si>
  <si>
    <t>ΑΜ838259</t>
  </si>
  <si>
    <t>876,1</t>
  </si>
  <si>
    <t>1201-1254-1247-1217-1250-1267-1255-1202-1206-1253-1248</t>
  </si>
  <si>
    <t>ΖΗΣΟΠΟΥΛΟΥ</t>
  </si>
  <si>
    <t>ΑΗ495218</t>
  </si>
  <si>
    <t>795,3</t>
  </si>
  <si>
    <t>875,3</t>
  </si>
  <si>
    <t>1247-1254-1201-1252-1250-1217-1203-1219-1248-1223</t>
  </si>
  <si>
    <t>ΤΖΕΒΕΛΕΚΙΔΟΥ</t>
  </si>
  <si>
    <t>ΑΗ405692</t>
  </si>
  <si>
    <t>1206-1219-1253-1249-1252-1203-1254-1250-1217-1202-1204-1205-1221</t>
  </si>
  <si>
    <t>ΣΙΟΓΙΑ</t>
  </si>
  <si>
    <t>ΔΑΝΑΗ</t>
  </si>
  <si>
    <t>Χ586074</t>
  </si>
  <si>
    <t>801,9</t>
  </si>
  <si>
    <t>871,9</t>
  </si>
  <si>
    <t>1249-1253-1248-1267-1219-1206-1254-1250-1217-1247</t>
  </si>
  <si>
    <t>ΑΓΑΠΗ</t>
  </si>
  <si>
    <t>ΑΗ871787</t>
  </si>
  <si>
    <t>1206-1248-1249-1247-1217-1218-1250-1253-1254-1267-1202-1255-1205</t>
  </si>
  <si>
    <t>ΡΟΖΗ</t>
  </si>
  <si>
    <t>ΑΕ254450</t>
  </si>
  <si>
    <t>821,7</t>
  </si>
  <si>
    <t>871,7</t>
  </si>
  <si>
    <t>1217-1250-1201-1247-1205-1255-1202-1254-1219-1248-1267-1249-1253-1206-1251-1256</t>
  </si>
  <si>
    <t>ΧΑΤΖΗΓΕΩΡΓΙΑΔΟΥ</t>
  </si>
  <si>
    <t>ΑΕ899797</t>
  </si>
  <si>
    <t>1206-1219-1267-1255-1205-1202-1253-1201-1254-1217</t>
  </si>
  <si>
    <t>ΜΕΤΑΛΛΗΝΟΥ</t>
  </si>
  <si>
    <t>ΙΩΣΗΦ</t>
  </si>
  <si>
    <t>ΑΒ280302</t>
  </si>
  <si>
    <t>864,3</t>
  </si>
  <si>
    <t>1202-1203-1204-1205-1206-1217-1218-1219-1220-1221-1222-1223-1247-1248-1249-1250-1251-1252-1253-1254-1255-1256-1267</t>
  </si>
  <si>
    <t>ΖΗΡΑ</t>
  </si>
  <si>
    <t>ΑΕ265726</t>
  </si>
  <si>
    <t>1219-1248-1250-1217-1206-1256-1247-1249-1253-1254-1255-1202</t>
  </si>
  <si>
    <t>ΛΟΥΤΣΟΥ</t>
  </si>
  <si>
    <t>ΜΑΡΙΑΝΝΑ</t>
  </si>
  <si>
    <t>ΑΕ757567</t>
  </si>
  <si>
    <t>1219-1248-1247-1249-1253-1254-1255-1217-1201-1202-1203-1204-1205-1206-1221-1250-1218-1222-1223-1251-1256</t>
  </si>
  <si>
    <t>ΚΕΡΑΜΗΔΑΣ</t>
  </si>
  <si>
    <t>ΑΝ118516</t>
  </si>
  <si>
    <t>1201-1202-1203-1204-1205-1206-1217-1218-1219-1220-1221-1222-1223-1247-1248-1249-1250-1251-1252-1253-1254-1255-1256-1267</t>
  </si>
  <si>
    <t>ΤΣΟΥΚΑΛΑ</t>
  </si>
  <si>
    <t>ΣΤΥΛΙΑΝΗ</t>
  </si>
  <si>
    <t>ΑΙ718945</t>
  </si>
  <si>
    <t>862,3</t>
  </si>
  <si>
    <t>1248-1219-1267-1253-1206-1201-1249-1254-1205-1255-1202-1251-1247-1250-1217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</si>
  <si>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</si>
  <si>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</si>
  <si>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</si>
  <si>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</si>
  <si>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</si>
  <si>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</si>
  <si>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ΦΛΕΓΚΑ</t>
  </si>
  <si>
    <t>Φ336472</t>
  </si>
  <si>
    <t>860,6</t>
  </si>
  <si>
    <t>1254-1247-1201-1217-1248-1250-1219</t>
  </si>
  <si>
    <t>ΑΛΕΞΙΑΔΗ</t>
  </si>
  <si>
    <t>ΑΙ698714</t>
  </si>
  <si>
    <t>860,3</t>
  </si>
  <si>
    <t>1217-1250-1247-1248-1249-1202-1204-1205-1206-1218-1219-1220-1221-1222-1223-1251-1252-1253-1254-1255-1256</t>
  </si>
  <si>
    <t>ΑΒ842007</t>
  </si>
  <si>
    <t>859,6</t>
  </si>
  <si>
    <t>1201-1219-1248-1249-1254-1267-1206-1253-1256-1247-1217-1250-1218-1205-1255-1221-1202</t>
  </si>
  <si>
    <t>ΔΗΜΗΤΡΙΟΥ</t>
  </si>
  <si>
    <t>ΕΥΦΡΟΣΥΝΗ</t>
  </si>
  <si>
    <t>ΑΙ595829</t>
  </si>
  <si>
    <t>ΣΤΑΥΡΙΔΟΥ</t>
  </si>
  <si>
    <t>ΑΒ716631</t>
  </si>
  <si>
    <t>1219-1248-1267-1253-1222-1256-1249-1206-1201-1247-1250-1217-1254-1202-1205-1221-1255-1251</t>
  </si>
  <si>
    <t>ΚΑΤΩΤΙΚΙΔΗ</t>
  </si>
  <si>
    <t>Φ329239</t>
  </si>
  <si>
    <t>788,7</t>
  </si>
  <si>
    <t>858,7</t>
  </si>
  <si>
    <t>1222-1219-1248-1206-1255-1205-1217-1250-1253-1249-1201-1254-1247-1251-1202</t>
  </si>
  <si>
    <t>ΞΑΝΘΟΠΟΥΛΟΣ</t>
  </si>
  <si>
    <t>Χ094778</t>
  </si>
  <si>
    <t>786,5</t>
  </si>
  <si>
    <t>856,5</t>
  </si>
  <si>
    <t>1217-1250-1247-1218-1219-1248-1221-1205-1255-1202-1206-1254-1249-1201-1253</t>
  </si>
  <si>
    <t>ΛΑΓΙΟΥ</t>
  </si>
  <si>
    <t>ΑΗ088900</t>
  </si>
  <si>
    <t>854,6</t>
  </si>
  <si>
    <t>1254-1247-1201-1267-1248-1219-1255-1205-1202-1256-1253-1249-1250-1217-1206</t>
  </si>
  <si>
    <t>ΝΑΚΟΥ</t>
  </si>
  <si>
    <t>ΑΗ221411</t>
  </si>
  <si>
    <t>854,1</t>
  </si>
  <si>
    <t>1218-1217-1219-1223-1247-1248-1250-1254</t>
  </si>
  <si>
    <t>ΔΟΥΡΟΥΔΗ</t>
  </si>
  <si>
    <t>ΜΑΡΙΑ-ΧΡΙΣΤΙΝΑ</t>
  </si>
  <si>
    <t>ΑΖ927046</t>
  </si>
  <si>
    <t>783,2</t>
  </si>
  <si>
    <t>853,2</t>
  </si>
  <si>
    <t>1203-1219-1217-1218-1201-1206-1202-1205-1204-1221</t>
  </si>
  <si>
    <t>ΜΠΕΛΕΒΡΑΤΗΣ</t>
  </si>
  <si>
    <t>ΑΒ016170</t>
  </si>
  <si>
    <t>852,8</t>
  </si>
  <si>
    <t>1206-1217-1219-1201-1202-1205</t>
  </si>
  <si>
    <t>ΒΑΡΕΛΑ</t>
  </si>
  <si>
    <t>Τ380348</t>
  </si>
  <si>
    <t>852,6</t>
  </si>
  <si>
    <t>ΖΑΝΝΙΔΗΣ</t>
  </si>
  <si>
    <t>ΣΤΕΛΙΟΣ</t>
  </si>
  <si>
    <t>ΑΗ 206878</t>
  </si>
  <si>
    <t>850,2</t>
  </si>
  <si>
    <t>1217-1218</t>
  </si>
  <si>
    <t>ΧΑΤΖΟΠΟΥΛΟΥ</t>
  </si>
  <si>
    <t>ΒΑΓΙΑ</t>
  </si>
  <si>
    <t>Φ181390</t>
  </si>
  <si>
    <t>849,1</t>
  </si>
  <si>
    <t>1201-1205-1206-1217-1219-1247-1248-1249-1250-1251-1253-1254-1255-1256-1267</t>
  </si>
  <si>
    <t>ΚΛΕΟΝΙΚΗ</t>
  </si>
  <si>
    <t>ΑΗ397203</t>
  </si>
  <si>
    <t>778,8</t>
  </si>
  <si>
    <t>848,8</t>
  </si>
  <si>
    <t>1206-1248-1219-1267-1253-1249-1254-1247-1217-1250-1205-1202-1255-1201</t>
  </si>
  <si>
    <t>ΚΟΝΤΟΒΑΣ</t>
  </si>
  <si>
    <t>ΟΔΥΣΣΕΑΣ</t>
  </si>
  <si>
    <t>ΑΝ338411</t>
  </si>
  <si>
    <t>668,8</t>
  </si>
  <si>
    <t>1201-1252-1254-1219-1247-1206-1253-1256-1248-1249-1217-1250-1202-1205-1255-1251</t>
  </si>
  <si>
    <t>ΚΑΤΣΑΝΕΒΑΚΗ</t>
  </si>
  <si>
    <t>ΑΕ599678</t>
  </si>
  <si>
    <t>1217-1250-1254-1247-1205-1255-1204-1202-1203-1219-1248-1267-1221-1218-1201-1222-1206-1249-1253-1256-1251-1223</t>
  </si>
  <si>
    <t>ΔΕΡΤΙΜΑΝΗΣ</t>
  </si>
  <si>
    <t>ΕΠΑΜΕΙΝΩΝΔΑΣ</t>
  </si>
  <si>
    <t>ΑΒ781401</t>
  </si>
  <si>
    <t>845,8</t>
  </si>
  <si>
    <t>1217-1248-1247-1250-1219</t>
  </si>
  <si>
    <t>ΤΟΠΑΛΙΔΗΣ</t>
  </si>
  <si>
    <t>ΑΗ839257</t>
  </si>
  <si>
    <t>845,5</t>
  </si>
  <si>
    <t>1206-1219-1267-1248-1253-1249-1254-1247-1201-1205-1255-1202-1217-1250</t>
  </si>
  <si>
    <t>ΧΑΙΡΕΤΗ</t>
  </si>
  <si>
    <t>ΑΕ157694</t>
  </si>
  <si>
    <t>1202-1255-1205-1219-1248-1267-1217-1250-1247-1253-1254-1206-1201-1249-1256-1251</t>
  </si>
  <si>
    <t>ΣΙΩΛΑΣ</t>
  </si>
  <si>
    <t>ΒΑΣΙΛΕΙΟΣ-ΧΡΗΣΤΟΣ</t>
  </si>
  <si>
    <t>ΑΜ718261</t>
  </si>
  <si>
    <t>845,4</t>
  </si>
  <si>
    <t>1248-1219-1256-1253-1249-1252-1203-1201-1247-1205-1202-1250-1251-1255-1254-1217</t>
  </si>
  <si>
    <t>ΓΚΑΤΖΗΜΑ</t>
  </si>
  <si>
    <t>ΑΙ872169</t>
  </si>
  <si>
    <t>774,4</t>
  </si>
  <si>
    <t>844,4</t>
  </si>
  <si>
    <t>1249-1205-1255-1253-1219-1248-1201-1206-1202-1254-1217-1250</t>
  </si>
  <si>
    <t>ΓΚΕΣΟΥ</t>
  </si>
  <si>
    <t>ΑΗ311685</t>
  </si>
  <si>
    <t>843,3</t>
  </si>
  <si>
    <t>1219-1206-1201-1217-1205-1202</t>
  </si>
  <si>
    <t>ΜΠΑΡΜΠΟΥΝΗ</t>
  </si>
  <si>
    <t>Σ981806</t>
  </si>
  <si>
    <t>842,2</t>
  </si>
  <si>
    <t>1217-1254-1201-1247-1256-1253-1206-1255-1205-1202-1251-1248-1249</t>
  </si>
  <si>
    <t>ΤΖΙΟΜΑΚΗ</t>
  </si>
  <si>
    <t>ΑΖ209640</t>
  </si>
  <si>
    <t>838,9</t>
  </si>
  <si>
    <t>1217-1250-1254-1247-1253-1249-1219-1248-1202-1206-1205-1221-1255</t>
  </si>
  <si>
    <t>ΒΑΓΕΝΑΣ</t>
  </si>
  <si>
    <t>ΑΒ730235</t>
  </si>
  <si>
    <t>837,8</t>
  </si>
  <si>
    <t>1219-1206-1248-1267-1255-1202-1205-1249-1250-1247-1251-1253-1254-1256-1217-1201</t>
  </si>
  <si>
    <t>ΛΙΝΑΡΔΟΥ</t>
  </si>
  <si>
    <t>ΛΕΩΝΙΔΑΣ</t>
  </si>
  <si>
    <t>ΑΜ586640</t>
  </si>
  <si>
    <t>834,8</t>
  </si>
  <si>
    <t>1217-1247-1250-1254</t>
  </si>
  <si>
    <t>ΧΡΙΣΤΟΠΟΥΛΟΥ</t>
  </si>
  <si>
    <t>ΑΖ613076</t>
  </si>
  <si>
    <t>832,3</t>
  </si>
  <si>
    <t>1250-1217-1247</t>
  </si>
  <si>
    <t>Τ000795</t>
  </si>
  <si>
    <t>832,1</t>
  </si>
  <si>
    <t>1247-1250-1217-1254-1219-1267-1253-1255-1205-1202-1252-1201-1248-1206-1249</t>
  </si>
  <si>
    <t>ΜΑΡΜΑΡΙΔΗΣ</t>
  </si>
  <si>
    <t>Χ063923</t>
  </si>
  <si>
    <t>731,5</t>
  </si>
  <si>
    <t>831,5</t>
  </si>
  <si>
    <t>1217-1250-1247-1254-1206-1219-1248-1253-1249</t>
  </si>
  <si>
    <t>ΚΑΡΑΝΤΩΝΗ</t>
  </si>
  <si>
    <t>ΔΗΜΗΤΡΑ ΧΑΡΑ</t>
  </si>
  <si>
    <t>ΑΕ867512</t>
  </si>
  <si>
    <t>760,1</t>
  </si>
  <si>
    <t>830,1</t>
  </si>
  <si>
    <t>1219-1267-1206-1248-1201-1253-1249-1254-1255-1205-1221-1202-1250-1247-1217-1256</t>
  </si>
  <si>
    <t>ΖΙΩΒΑ</t>
  </si>
  <si>
    <t>ΕΥΘΑΛΙΑ</t>
  </si>
  <si>
    <t>ΑΖ745408</t>
  </si>
  <si>
    <t>1250-1217-1247-1253-1254-1249-1219-1248-1201-1206-1205-1255-1202</t>
  </si>
  <si>
    <t>ΜΠΟΥΣΜΠΟΥ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</si>
  <si>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</si>
  <si>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</si>
  <si>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</si>
  <si>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</si>
  <si>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</si>
  <si>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ΚΑΤΣΑΜΠΑΛΟΥ</t>
  </si>
  <si>
    <t>ΑΒ772952</t>
  </si>
  <si>
    <t>1217-1201-1250-1254-1253-1255-1249-1247-1248-1206-1219-1256-1251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</si>
  <si>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</si>
  <si>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</si>
  <si>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</si>
  <si>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</si>
  <si>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</si>
  <si>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ΠΛΟΚΑΜΑΚΗ</t>
  </si>
  <si>
    <t>ΑΗ972624</t>
  </si>
  <si>
    <t>1255-1221-1205-1204-1202-1217-1219-1248-1247-1250-1252-1253-1254</t>
  </si>
  <si>
    <t>ΡΟΔΙΤΗΣ</t>
  </si>
  <si>
    <t>ΕΡΜΟΛΑΟΣ</t>
  </si>
  <si>
    <t>Σ279777</t>
  </si>
  <si>
    <t>826,5</t>
  </si>
  <si>
    <t>1217-1250-1247-1254-1252-1249</t>
  </si>
  <si>
    <t>ΦΡΑΓΚΟΓΙΑΝΝΗ</t>
  </si>
  <si>
    <t>Χ276233</t>
  </si>
  <si>
    <t>825,7</t>
  </si>
  <si>
    <t>1221-1217-1218-1204-1205-1206-1202-1201-1219-1203-1223-1249-1250-1251-1253-1254-1255-1256-1247-1267</t>
  </si>
  <si>
    <t>ΝΤΖΟΥΒΑΡΑΣ</t>
  </si>
  <si>
    <t>ΑΚ670252</t>
  </si>
  <si>
    <t>1254-1217-1250-1247-1249-1219-1248-1205-1255-1202-1253-1206-1256-1251-1201</t>
  </si>
  <si>
    <t>ΚΟΝΤΟΓΕΩΡΓΟΣ</t>
  </si>
  <si>
    <t>ΑΜ484748</t>
  </si>
  <si>
    <t>724,9</t>
  </si>
  <si>
    <t>824,9</t>
  </si>
  <si>
    <t>1254-1247-1201-1217-1250-1255-1202-1248-1219-1206</t>
  </si>
  <si>
    <t>ΙΟΡΔΑΝΙΔΗΣ</t>
  </si>
  <si>
    <t>ΑΗ788784</t>
  </si>
  <si>
    <t>821,3</t>
  </si>
  <si>
    <t>1249-1267-1219-1248-1253-1206-1205-1202-1217-1247-1250-1254-1255-1256-1251</t>
  </si>
  <si>
    <t>ΤΣΙΓΚΡΗ</t>
  </si>
  <si>
    <t>Φ055647</t>
  </si>
  <si>
    <t>820,5</t>
  </si>
  <si>
    <t>ΔΗΜΟΠΟΥΛΟΥ</t>
  </si>
  <si>
    <t>Ρ889722</t>
  </si>
  <si>
    <t>1201-1253-1254-1249-1219-1267-1248-1206-1247-1250-1217-1205-1255-1202-1221-1256</t>
  </si>
  <si>
    <t>ΣΑΒΒΑΤΙΑΝΟΥ</t>
  </si>
  <si>
    <t>ΑΕ865230</t>
  </si>
  <si>
    <t>1255-1205-1202-1219-1267-1206-1247-1250-1217-1254-1253-1249-1248-1201</t>
  </si>
  <si>
    <t>ΜΠΛΑΝΑ</t>
  </si>
  <si>
    <t>ΑΝΤΩΝΙΑ</t>
  </si>
  <si>
    <t>ΑΜ771832</t>
  </si>
  <si>
    <t>613,8</t>
  </si>
  <si>
    <t>819,8</t>
  </si>
  <si>
    <t>ΑΝΑΓΝΩΣΤΟΥ</t>
  </si>
  <si>
    <t>ΑΗ668038</t>
  </si>
  <si>
    <t>819,4</t>
  </si>
  <si>
    <t>1201-1255-1205-1202-1206-1254-1249-1219-1248-1267-1253-1250-1247-1217</t>
  </si>
  <si>
    <t>ΣΑΜΑΝΔΗ</t>
  </si>
  <si>
    <t>ΠΑΣΧΑΛΙΝΑ</t>
  </si>
  <si>
    <t>ΑΒ442202</t>
  </si>
  <si>
    <t>819,2</t>
  </si>
  <si>
    <t>1219-1248-1267-1253-1206-1249-1201-1254-1247-1217-1250-1202-1255-1205-1256-1220-1222-1203-1252-1218-1204-1221-1223-1251</t>
  </si>
  <si>
    <t>ΠΟΥΛΙΑΝΙΤΗ</t>
  </si>
  <si>
    <t>ΑΙ296526</t>
  </si>
  <si>
    <t>819,1</t>
  </si>
  <si>
    <t>1201-1219-1248-1206-1254-1249-1253-1217-1250-1247</t>
  </si>
  <si>
    <t>ΒΑΛΑΒΑΝΗ</t>
  </si>
  <si>
    <t>ΑΚ968497</t>
  </si>
  <si>
    <t>1252-1203-1201-1219-1267-1254-1253-1249-1220-1256-1248-1222-1223-1206-1204-1205-1255-1202-1221-1247-1218-1217-1250-1251</t>
  </si>
  <si>
    <t>ΦΛΟΥΔΟΠΟΥΛΟΥ</t>
  </si>
  <si>
    <t>ΜΑΡΙΑ ΠΑΝΑΓΙΩΤΑ</t>
  </si>
  <si>
    <t>ΑΖ592461</t>
  </si>
  <si>
    <t>697,4</t>
  </si>
  <si>
    <t>817,4</t>
  </si>
  <si>
    <t>1218-1217-1247-1250-1203-1254-1249-1253-1219-1248-1206-1256-1202-1221-1204-1205-1255</t>
  </si>
  <si>
    <t>ΖΙΑΚΑ</t>
  </si>
  <si>
    <t>ΑΕ859121</t>
  </si>
  <si>
    <t>1222-1221-1217-1218-1204-1202-1205-1255-1201-1206-1219-1248-1267-1247-1249-1250-1253-1254-1251-1256</t>
  </si>
  <si>
    <t>ΜΠΙΤΖΙΚΟΥΔΗ</t>
  </si>
  <si>
    <t>ΑΗ427780</t>
  </si>
  <si>
    <t>815,6</t>
  </si>
  <si>
    <t>1205-1206-1217-1219-1247-1248-1249-1250-1251-1253</t>
  </si>
  <si>
    <t>ΓΡΗΓΟΡΙΑΔΟΥ</t>
  </si>
  <si>
    <t>ΑΕ860048</t>
  </si>
  <si>
    <t>1222-1219-1267-1206-1253-1249-1248-1255-1202-1250-1217-1254</t>
  </si>
  <si>
    <t>ΠΛΟΥΜΗ</t>
  </si>
  <si>
    <t>ΜΑΡΙΑ ΠΑΡΑΣΚΕΥΗ</t>
  </si>
  <si>
    <t>ΑΖ971170</t>
  </si>
  <si>
    <t>813,7</t>
  </si>
  <si>
    <t>1205-1267-1217-1255-1202-1219-1252-1248-1201-1206-1250-1247-1249-1254-1253</t>
  </si>
  <si>
    <t>ΜΙΧΑΛΑΤΟΥ</t>
  </si>
  <si>
    <t>ΑΣΠΑΣΙΑ</t>
  </si>
  <si>
    <t>ΓΕΡΑΣΙΜΟΣ</t>
  </si>
  <si>
    <t>Φ881023</t>
  </si>
  <si>
    <t>813,6</t>
  </si>
  <si>
    <t>1218-1217-1250-1247-1203-1254-1201-1256-1253-1249-1222-1219-1248-1267-1206-1223-1251-1202-1204-1205-1255-1221</t>
  </si>
  <si>
    <t>ΠΑΠΑΧΡΙΣΤΟΥ</t>
  </si>
  <si>
    <t>ΧΡΙΣΤΟΣ</t>
  </si>
  <si>
    <t>ΑΕ736139</t>
  </si>
  <si>
    <t>1217-1250-1202-1204-1205-1206-1218-1219-1220-1221-1222-1223-1247-1248-1249-1251-1252-1253-1255-1201-1254-1256</t>
  </si>
  <si>
    <t>ΛΥΡΑ</t>
  </si>
  <si>
    <t>ΚΑΝΕΛΛΑ</t>
  </si>
  <si>
    <t>Χ692840</t>
  </si>
  <si>
    <t>712,8</t>
  </si>
  <si>
    <t>812,8</t>
  </si>
  <si>
    <t>1247-1217-1250-1254</t>
  </si>
  <si>
    <t>ΓΕΩΡΓΟΠΟΥΛΟΣ</t>
  </si>
  <si>
    <t>ΑΓΓΕΛΟΣ</t>
  </si>
  <si>
    <t>ΑΖ204206</t>
  </si>
  <si>
    <t>808,1</t>
  </si>
  <si>
    <t>1217-1250-1218-1247-1254-1221-1202-1204-1205-1255-1201-1252-1203-1223-1251-1249-1253-1219-1248-1256-1206-1222-1220</t>
  </si>
  <si>
    <t>ΠΑΓΩΝΑΚΗΣ</t>
  </si>
  <si>
    <t>ΑΗ401653</t>
  </si>
  <si>
    <t>1206-1219-1248-1253-1256-1249-1252-1201-1250-1254-1247-1217-1218-1202-1204-1205-1221-1255</t>
  </si>
  <si>
    <t>ΔΟΔΟΠΟΥΛΟΣ</t>
  </si>
  <si>
    <t>ΑΕ867325</t>
  </si>
  <si>
    <t>1222-1267-1219-1206-1248-1253-1252-1203-1204-1202-1205-1217-1218-1220-1221-1223-1247-1249-1250-1251-1254</t>
  </si>
  <si>
    <t>ΚΑΛΑΙΤΖΑΚΗ</t>
  </si>
  <si>
    <t>ΑΝΝΑ ΜΑΡΙΑ</t>
  </si>
  <si>
    <t>Σ992299</t>
  </si>
  <si>
    <t>1221-1205-1255-1202-1217-1250-1222-1206-1219-1253-1254-1252-1247-1248-1251-1249-1256-1220-1267</t>
  </si>
  <si>
    <t>ΚΟΤΡΩΝΗ</t>
  </si>
  <si>
    <t>ΚΑΛΛΙΟΠΗ</t>
  </si>
  <si>
    <t>ΑΖ496375</t>
  </si>
  <si>
    <t>756,8</t>
  </si>
  <si>
    <t>806,8</t>
  </si>
  <si>
    <t>1217-1254-1201-1202-1205-1206-1219-1247-1248-1249-1250-1253-1255-1267-1251-1256</t>
  </si>
  <si>
    <t>ΒΡΑΚΑ</t>
  </si>
  <si>
    <t>ΧΑΡΙΤΩΜΕΝΗ</t>
  </si>
  <si>
    <t>ΑΖ744794</t>
  </si>
  <si>
    <t>804,8</t>
  </si>
  <si>
    <t>1219-1248-1206-1201-1254-1249-1250-1217-1247-1253-1255-1205-1202</t>
  </si>
  <si>
    <t>ΑΓΓΕΛΟΠΟΥΛΟΣ</t>
  </si>
  <si>
    <t>Χ682297</t>
  </si>
  <si>
    <t>1218-1203-1202-1204-1205-1217-1219-1220-1221-1222-1223-1247-1248-1249-1250-1251-1252-1253-1254</t>
  </si>
  <si>
    <t>ΠΑΠΑΛΑΖΑΡΟΥ</t>
  </si>
  <si>
    <t>ΑΜ787607</t>
  </si>
  <si>
    <t>802,6</t>
  </si>
  <si>
    <t>1201-1249-1248-1219-1217-1250-1206-1247-1253-1254-1252-1218</t>
  </si>
  <si>
    <t>ΧΑΚΙΜ</t>
  </si>
  <si>
    <t>ΑΑ014825</t>
  </si>
  <si>
    <t>1255-1205-1202-1219-1248-1201-1251-1206-1217-1247-1249-1250-1253-1254-1256</t>
  </si>
  <si>
    <t>ΜΕΛΙΑΝΙΤΗΣ</t>
  </si>
  <si>
    <t>ΑΗ249298</t>
  </si>
  <si>
    <t>800,4</t>
  </si>
  <si>
    <t>1217-1219-1206-1248-1267-1254-1253-1250-1249-1247</t>
  </si>
  <si>
    <t>ΚΑΛΛΙΜΑΝΗ</t>
  </si>
  <si>
    <t>ΑΜ851896</t>
  </si>
  <si>
    <t>1249-1256-1267-1248-1206-1217-1247-1250-1253-1254-1255-1202</t>
  </si>
  <si>
    <t>Καλαμιώτη</t>
  </si>
  <si>
    <t>Ελένη</t>
  </si>
  <si>
    <t>Φ450510</t>
  </si>
  <si>
    <t>799,4</t>
  </si>
  <si>
    <t>ΠΟΣΤΑΝΙΔΟΥ</t>
  </si>
  <si>
    <t>ΑΚ979472</t>
  </si>
  <si>
    <t>799,1</t>
  </si>
  <si>
    <t>1249-1253-1219-1248-1267-1206-1247-1255-1205-1202-1201-1203-1254-1250-1217</t>
  </si>
  <si>
    <t>ΜΑΛΗ</t>
  </si>
  <si>
    <t>ΑΖ712395</t>
  </si>
  <si>
    <t>798,2</t>
  </si>
  <si>
    <t>1201-1202-1205-1206-1217-1219-1247-1250-1251-1253-1254-1255-1256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</si>
  <si>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</si>
  <si>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</si>
  <si>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</si>
  <si>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</si>
  <si>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</si>
  <si>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ΒΑΣΙΛΕΙΑΔΗ</t>
  </si>
  <si>
    <t>ΘΕΟΔΟΣΙΟΣ</t>
  </si>
  <si>
    <t>ΑΖ227816</t>
  </si>
  <si>
    <t>797,4</t>
  </si>
  <si>
    <t>ΣΙΑΦΑΚΑ</t>
  </si>
  <si>
    <t>ΑΚ331842</t>
  </si>
  <si>
    <t>727,1</t>
  </si>
  <si>
    <t>797,1</t>
  </si>
  <si>
    <t>1218-1217-1222</t>
  </si>
  <si>
    <t>ΚΑΡΡΑ</t>
  </si>
  <si>
    <t>ΑΖ601678</t>
  </si>
  <si>
    <t>1203-1204-1205-1217-1254</t>
  </si>
  <si>
    <t>ΦΕΛΕΚΗ</t>
  </si>
  <si>
    <t>Χ472794</t>
  </si>
  <si>
    <t>795,2</t>
  </si>
  <si>
    <t>1222-1217-1219-1220-1221-1223-1247-1248-1249-1250-1251-1252-1253-1254-1255-1256-1267-1202-1203-1204-1205-1206</t>
  </si>
  <si>
    <t>ΣΤΑΜΑΤΟΠΟΥΛΟΣ</t>
  </si>
  <si>
    <t>ΑΝΑΣΤΑΣΗΣ</t>
  </si>
  <si>
    <t>ΣΤΑΜΑΤΙΟΣ</t>
  </si>
  <si>
    <t>ΑΙ405861</t>
  </si>
  <si>
    <t>794,7</t>
  </si>
  <si>
    <t>1206-1219-1248-1253-1256-1254-1201-1249-1247-1250-1217-1202-1255-1251</t>
  </si>
  <si>
    <t>ΑΜ366079</t>
  </si>
  <si>
    <t>792,7</t>
  </si>
  <si>
    <t>1201-1267-1219-1248-1249-1206-1253-1254-1256-1205-1255-1202-1247-1217-1250</t>
  </si>
  <si>
    <t>ΜΑΝΩΛΗ</t>
  </si>
  <si>
    <t>ΘΕΟΔΩΡΑ</t>
  </si>
  <si>
    <t>ΑΖ217073</t>
  </si>
  <si>
    <t>1253-1254-1255-1256-1247-1248-1249-1250-1251-1252-1217-1223-1204-1205-1206-1202-1201</t>
  </si>
  <si>
    <t>ΜΠΕΛΛΟΥ</t>
  </si>
  <si>
    <t>ΑΖ293582</t>
  </si>
  <si>
    <t>1219-1248-1249-1253-1217-1247-1202</t>
  </si>
  <si>
    <t>ΜΑΓΚΛΑΡΑ</t>
  </si>
  <si>
    <t>Χ898318</t>
  </si>
  <si>
    <t>721,6</t>
  </si>
  <si>
    <t>791,6</t>
  </si>
  <si>
    <t>ΤΣΑΓΚΑΡΟΠΟΥΛΟΣ</t>
  </si>
  <si>
    <t>ΑΖ399848</t>
  </si>
  <si>
    <t>789,4</t>
  </si>
  <si>
    <t>1206-1219-1267-1222-1248-1220-1256-1253-1201-1252-1249-1223-1254-1247-1204-1205-1221-1255-1202-1203-1250-1217-1218-1251</t>
  </si>
  <si>
    <t>ΠΙΤΣΙΚΟΥ</t>
  </si>
  <si>
    <t>Φ282210</t>
  </si>
  <si>
    <t>ΙΩΑΝΝΟΥ</t>
  </si>
  <si>
    <t>ΑΛΕΚΟΣ</t>
  </si>
  <si>
    <t>ΑΕ881796</t>
  </si>
  <si>
    <t>1202-1205-1206-1217-1219-1249-1247-1248-1250-1251-1253-1254-1255-1256</t>
  </si>
  <si>
    <t>ΜΩΡΑΙΤΗ</t>
  </si>
  <si>
    <t>ΑΙ585244</t>
  </si>
  <si>
    <t>789,2</t>
  </si>
  <si>
    <t>1255-1250-1217-1205-1202-1267-1206-1219-1248-1249-1201-1247-1254-1253</t>
  </si>
  <si>
    <t>ΓΑΖΕΤΗ</t>
  </si>
  <si>
    <t>Χ412836</t>
  </si>
  <si>
    <t>1201-1202-1205-1217-1206-1267-1256-1247</t>
  </si>
  <si>
    <t>ΔΑΝΟΥΣΗ</t>
  </si>
  <si>
    <t>Σ353775</t>
  </si>
  <si>
    <t>788,6</t>
  </si>
  <si>
    <t>ΚΡΥΟΝΕΡΙΤΗΣ</t>
  </si>
  <si>
    <t>ΑΙ983536</t>
  </si>
  <si>
    <t>788,3</t>
  </si>
  <si>
    <t>1219-1201-1253-1254-1255-1206-1205-1217-1248-1249-1250-1202-1247-1267-1251-1256</t>
  </si>
  <si>
    <t>ΝΤΖΟΥΜΑΝΙΚΑ</t>
  </si>
  <si>
    <t>ΑΖ362129</t>
  </si>
  <si>
    <t>787,2</t>
  </si>
  <si>
    <t>ΤΑΣΙΟΥΔΗ</t>
  </si>
  <si>
    <t>ΑΕ893272</t>
  </si>
  <si>
    <t>1206-1267-1219-1248-1247-1249-1250-1253-1254-1255-1202-1201-1205-1217-1221-1204-1203-1218</t>
  </si>
  <si>
    <t>ΝΑΤΣΟΠΟΥΛΟΣ</t>
  </si>
  <si>
    <t>Χ369514</t>
  </si>
  <si>
    <t>786,1</t>
  </si>
  <si>
    <t>1206-1219-1248-1253-1249-1205-1255-1201-1254-1202-1217-1250</t>
  </si>
  <si>
    <t>ΛΑΜΠΡΟΠΟΥΛΟΣ</t>
  </si>
  <si>
    <t>Ν872161</t>
  </si>
  <si>
    <t>785,9</t>
  </si>
  <si>
    <t>1205-1204-1255-1202-1221-1247-1218-1217-1250-1254-1252-1201-1203-1206-1253-1249-1248-1267-1219-1222-1256-1220-1251-1223-1257</t>
  </si>
  <si>
    <t>ΑΔΑΜΟΠΟΥΛΟΥ</t>
  </si>
  <si>
    <t>ΑΒ013581</t>
  </si>
  <si>
    <t>ΛΑΖΟΥ</t>
  </si>
  <si>
    <t>ΧΑΡΙΛΑΟΣ</t>
  </si>
  <si>
    <t>Χ689772</t>
  </si>
  <si>
    <t>1217-1255-1202-1205-1250-1254-1219-1248-1206-1201-1249-1253-1247</t>
  </si>
  <si>
    <t>ΛΥΜΠΕΡΟΠΟΥΛΟΣ</t>
  </si>
  <si>
    <t>ΒΑΙΟΣ</t>
  </si>
  <si>
    <t>Ρ818460</t>
  </si>
  <si>
    <t>784,8</t>
  </si>
  <si>
    <t>1201-1254-1247-1217-1250-1248-1219-1206-1249-1256-1222-1253-1255-1205-1202-1251</t>
  </si>
  <si>
    <t>ΜΠΑΡΔΗΣ</t>
  </si>
  <si>
    <t>ΑΒ847829</t>
  </si>
  <si>
    <t>783,9</t>
  </si>
  <si>
    <t>ΓΙΩΤΑ</t>
  </si>
  <si>
    <t>ΒΟΥΖΙΑΝΑ</t>
  </si>
  <si>
    <t>ΑΖ294385</t>
  </si>
  <si>
    <t>782,6</t>
  </si>
  <si>
    <t>1249-1253-1256-1252-1219-1248-1206-1247-1201-1254-1217-1250-1205-1255-1221-1202</t>
  </si>
  <si>
    <t>ΠΑΝΤΑΖΟΠΟΥΛΟΣ</t>
  </si>
  <si>
    <t>ΑΚ424062</t>
  </si>
  <si>
    <t>781,7</t>
  </si>
  <si>
    <t>1219-1248-1249-1251-1253-1267-1201-1202-1205-1206-1217-1247-1250</t>
  </si>
  <si>
    <t>ΚΟΚΟΡΕΛΗ</t>
  </si>
  <si>
    <t>Φ281154</t>
  </si>
  <si>
    <t>781,5</t>
  </si>
  <si>
    <t>ΚΟΝΤΟΜΑΝΩΛΗ</t>
  </si>
  <si>
    <t>Χ213063</t>
  </si>
  <si>
    <t>780,6</t>
  </si>
  <si>
    <t>ΣΚΟΥΡΑΣ</t>
  </si>
  <si>
    <t>ΑΑ025844</t>
  </si>
  <si>
    <t>ΚΥΡΟΥΛΗ</t>
  </si>
  <si>
    <t>ΑΜ791338</t>
  </si>
  <si>
    <t>779,5</t>
  </si>
  <si>
    <t>1201-1202-1203-1204-1205-1206-1217-1218-1219-1247-1248-1249</t>
  </si>
  <si>
    <t>ΠΟΛΥΞΕΝΗ</t>
  </si>
  <si>
    <t>Χ891159</t>
  </si>
  <si>
    <t>1219-1248-1217-1218-1249-1202-1201-1206-1255-1247-1253-1254-1221-1205-1267-1203-1204-1250-1252-1256-1222-1223-1220-1251</t>
  </si>
  <si>
    <t>ΓΟΥΤΣΙΟΥ</t>
  </si>
  <si>
    <t>ΑΜ412309</t>
  </si>
  <si>
    <t>778,4</t>
  </si>
  <si>
    <t>1219-1248-1253-1249-1205-1255-1202-1247-1201-1206-1217-1250-1254</t>
  </si>
  <si>
    <t>ΒΛΑΜΗΣ</t>
  </si>
  <si>
    <t>Φ212403</t>
  </si>
  <si>
    <t>777,1</t>
  </si>
  <si>
    <t>1217-1250-1201-1202-1219</t>
  </si>
  <si>
    <t>ΔΗΜΗΤΡΑΚΟΠΟΥΛΟΣ</t>
  </si>
  <si>
    <t>ΑΚ078607</t>
  </si>
  <si>
    <t>675,4</t>
  </si>
  <si>
    <t>775,4</t>
  </si>
  <si>
    <t>1201-1202-1205-1206-1217-1219-1247-1248-1249-1250-1253-1254-1255-1267</t>
  </si>
  <si>
    <t>ΚΑΠΠΑΣ</t>
  </si>
  <si>
    <t>ΑΙ214174</t>
  </si>
  <si>
    <t>1217-1247-1202-1205-1250-1201-1254-1253-1219-1267-1248-1255-1249-1206</t>
  </si>
  <si>
    <t>ΖΟΥΡΗΣ</t>
  </si>
  <si>
    <t>Χ774609</t>
  </si>
  <si>
    <t>772,9</t>
  </si>
  <si>
    <t>1217-1218-1219-1220-1221-1222-1223</t>
  </si>
  <si>
    <t>ΠΑΠΑΤΖΕΛΟΥ</t>
  </si>
  <si>
    <t>ΣΥΛΒΙΑ</t>
  </si>
  <si>
    <t>ΑΗ265365</t>
  </si>
  <si>
    <t>771,8</t>
  </si>
  <si>
    <t>1201-1248-1219-1267-1249-1254-1253-1247-1256-1206-1250-1217-1255-1205-1202</t>
  </si>
  <si>
    <t>ΑΜΔΑΡΗΣ</t>
  </si>
  <si>
    <t>Χ932610</t>
  </si>
  <si>
    <t>1254-1253-1249-1256-1250-1255-1248-1247-1202-1205-1206-1217-1219-1251</t>
  </si>
  <si>
    <t>ΖΗΤΣΗΣ</t>
  </si>
  <si>
    <t>Χ364498</t>
  </si>
  <si>
    <t>1201-1248-1249-1206-1217-1202-1267-1253-1254-1250-1247</t>
  </si>
  <si>
    <t>ΠΑΡΙΣΗΣ</t>
  </si>
  <si>
    <t>ΑΗ277530</t>
  </si>
  <si>
    <t>1219-1267-1203-1201-1252-1247-1206-1248-1253-1257-1254-1249-1256-1222-1217-1250-1220-1218-1255-1204-1205-1202-1251-1221-1223</t>
  </si>
  <si>
    <t>ΖΑΦΕΙΡΑΚΗ</t>
  </si>
  <si>
    <t>ΑΡΓΥΡΗ</t>
  </si>
  <si>
    <t>ΑΗ353948</t>
  </si>
  <si>
    <t>700,7</t>
  </si>
  <si>
    <t>770,7</t>
  </si>
  <si>
    <t>1222-1267-1219-1206-1248-1256-1253-1254-1201-1217-1250-1249-1247-1205-1255-1202-1251</t>
  </si>
  <si>
    <t>ΓΚΟΥΡΝΕΛΟΥ</t>
  </si>
  <si>
    <t>ΣΟΦΟΚΛΗΣ</t>
  </si>
  <si>
    <t>ΑΖ721846</t>
  </si>
  <si>
    <t>770,5</t>
  </si>
  <si>
    <t>1267-1201-1202-1205-1206-1217-1219-1247-1248-1249-1250-1251-1253-1254-1255-1256</t>
  </si>
  <si>
    <t>ΤΣΙΓΓΟΥΡΑΣ</t>
  </si>
  <si>
    <t>ΑΖ929889</t>
  </si>
  <si>
    <t>699,6</t>
  </si>
  <si>
    <t>769,6</t>
  </si>
  <si>
    <t>1251-1217-1206-1249</t>
  </si>
  <si>
    <t>ΓΡΙΒΑ</t>
  </si>
  <si>
    <t>ΑΑ306233</t>
  </si>
  <si>
    <t>696,3</t>
  </si>
  <si>
    <t>766,3</t>
  </si>
  <si>
    <t>1217-1250-1247-1254-1201-1249-1253-1219-1248-1206-1205-1255-1202-1251-1256</t>
  </si>
  <si>
    <t>ΠΑΡΠΟΥΤΖΙΔΟΥ</t>
  </si>
  <si>
    <t>Χ751028</t>
  </si>
  <si>
    <t>765,9</t>
  </si>
  <si>
    <t>1219-1248-1267-1253-1249-1206-1201-1203-1252-1204-1205-1202-1217-1218-1221-1247-1250-1255-1254</t>
  </si>
  <si>
    <t>ΒΕΝΕΤΣΑΝΟΣ</t>
  </si>
  <si>
    <t>ΑΜ330142</t>
  </si>
  <si>
    <t>765,8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</si>
  <si>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</si>
  <si>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</si>
  <si>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</si>
  <si>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</si>
  <si>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</si>
  <si>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ΚΑΛΟΓΗΡΟΥ</t>
  </si>
  <si>
    <t>Χ846431</t>
  </si>
  <si>
    <t>1253-1249-1267-1248-1206-1201-1254-1247-1217-1250-1255</t>
  </si>
  <si>
    <t>ΤΡΙΜΑ</t>
  </si>
  <si>
    <t>Σ975899</t>
  </si>
  <si>
    <t>764,8</t>
  </si>
  <si>
    <t>1201-1252-1203-1219-1248-1249-1206-1218-1250-1202-1204-1205-1267-1217-1220-1221-1222-1223-1247-1251-1253-1254-1255-1256</t>
  </si>
  <si>
    <t>ΚΑΡΑΘΟΔΩΡΟΥ</t>
  </si>
  <si>
    <t>ΑΕ174573</t>
  </si>
  <si>
    <t>1219-1248-1253-1206-1204-1201-1254-1221-1255-1205-1202-1247-1250-1217</t>
  </si>
  <si>
    <t xml:space="preserve">ΜΟΥΣΤΑΚΑΣ </t>
  </si>
  <si>
    <t xml:space="preserve">ΣΤΥΛΙΑΝΟΣ </t>
  </si>
  <si>
    <t xml:space="preserve">ΑΘΑΝΑΣΙΟΣ </t>
  </si>
  <si>
    <t>ΑΜ378779</t>
  </si>
  <si>
    <t>762,8</t>
  </si>
  <si>
    <t>1219-1248-1256-1206-1253-1249-1201-1255-1205-1202-1217-1250-1247-1254-1251</t>
  </si>
  <si>
    <t>ΚΑΤΣΑΜΑΚΗΣ</t>
  </si>
  <si>
    <t>Χ897749</t>
  </si>
  <si>
    <t>ΛΕΝΤΗΣ</t>
  </si>
  <si>
    <t>ΑΑ311984</t>
  </si>
  <si>
    <t>761,7</t>
  </si>
  <si>
    <t>1251-1255-1202-1205-1221-1201-1206-1217-1218-1219-1247-1248-1249-1250-1253-1254-1256-1267</t>
  </si>
  <si>
    <t>ΤΖΑΔΗΜΑΣ</t>
  </si>
  <si>
    <t>ΑΛΕΞΑΝΔΡΟΣ ΚΟΣΜΑΣ</t>
  </si>
  <si>
    <t>Χ396404</t>
  </si>
  <si>
    <t>ΣΕΡΔΕΝΕ</t>
  </si>
  <si>
    <t>ΑΜ790850</t>
  </si>
  <si>
    <t>687,5</t>
  </si>
  <si>
    <t>757,5</t>
  </si>
  <si>
    <t>1217-1219-1202-1250-1249-1247-1248-1253-1254-1255-1256-1206-1251</t>
  </si>
  <si>
    <t>ΒΕΝΕΤΣΑΝΟΥ</t>
  </si>
  <si>
    <t>ΑΜ333695</t>
  </si>
  <si>
    <t>1250-1217-1267-1248-1202-1205-1219-1206-1247-1249-1252-1253-1254-1255-1201</t>
  </si>
  <si>
    <t>ΕΥΑΓΓΕΛΙΝΟΣ</t>
  </si>
  <si>
    <t>ΑΜ246703</t>
  </si>
  <si>
    <t>686,4</t>
  </si>
  <si>
    <t>756,4</t>
  </si>
  <si>
    <t>1202-1204-1205-1206-1217-1218-1219-1220-1221-1222-1223-1247-1248-1249-1250-1251-1252-1253-1254-1255-1256</t>
  </si>
  <si>
    <t>ΜΑΡΚΟΣ</t>
  </si>
  <si>
    <t>Χ377044</t>
  </si>
  <si>
    <t>755,3</t>
  </si>
  <si>
    <t>1203-1201-1267-1248-1219-1253-1254-1247-1249-1256-1220-1206-1217-1250-1222-1202-1218-1204-1205-1255-1221-1251-1223</t>
  </si>
  <si>
    <t>ΜΗΤΡΟΜΕΛΕΤΗ</t>
  </si>
  <si>
    <t>Χ622662</t>
  </si>
  <si>
    <t>ΚΙΡΚΙΝΕΖΟΣ</t>
  </si>
  <si>
    <t>Φ338394</t>
  </si>
  <si>
    <t>755,1</t>
  </si>
  <si>
    <t>1254-1247-1223-1203-1201-1218-1217-1250-1219-1248-1267</t>
  </si>
  <si>
    <t>ΜΕΚΙΚΤΣΗ</t>
  </si>
  <si>
    <t>ΕΛΙΣΑΒΕΤ</t>
  </si>
  <si>
    <t>ΑΑ794093</t>
  </si>
  <si>
    <t>651,2</t>
  </si>
  <si>
    <t>751,2</t>
  </si>
  <si>
    <t>1206-1248-1219-1253-1249-1201-1252-1254-1217-1247-1218-1250-1205-1255-1202</t>
  </si>
  <si>
    <t>ΚΙΟΥΦΤΗ</t>
  </si>
  <si>
    <t>ΡΕΒΕΚΑ</t>
  </si>
  <si>
    <t>ΔΙΟΝΥΣΙΟΣ</t>
  </si>
  <si>
    <t>ΑΜ744723</t>
  </si>
  <si>
    <t>1217-1218-1219-1250-1254-1205-1255-1221</t>
  </si>
  <si>
    <t>ΝΑΚΟΣ</t>
  </si>
  <si>
    <t>Χ861182</t>
  </si>
  <si>
    <t>1219-1248-1249-1254-1204-1206-1217-1218-1247-1222-1250-1253-1256-1255-1223-1221-1202</t>
  </si>
  <si>
    <t>ΜΗΤΡΟΜΕΛΕΤΗΣ</t>
  </si>
  <si>
    <t>Χ622255</t>
  </si>
  <si>
    <t>679,8</t>
  </si>
  <si>
    <t>749,8</t>
  </si>
  <si>
    <t>ΚΛΑΟΥΡΑΚΗΣ</t>
  </si>
  <si>
    <t>ΑΙ469243</t>
  </si>
  <si>
    <t>678,7</t>
  </si>
  <si>
    <t>748,7</t>
  </si>
  <si>
    <t>1205-1255-1202-1219-1248-1247-1254-1217-1250</t>
  </si>
  <si>
    <t>ΚΑΤΣΙΑΜΑΝΗ</t>
  </si>
  <si>
    <t>ΑΒ104026</t>
  </si>
  <si>
    <t>1201-1219-1248-1253-1249-1250-1217-1267-1256-1247-1255-1205-1202-1251</t>
  </si>
  <si>
    <t>ΑΝΔΡΟΜΑΧΗ</t>
  </si>
  <si>
    <t>ΔΙΔΑΧΟΥ</t>
  </si>
  <si>
    <t>Χ801362</t>
  </si>
  <si>
    <t>747,6</t>
  </si>
  <si>
    <t>ΧΑΤΖΗΔΑΚΗ</t>
  </si>
  <si>
    <t>ΒΑΣΙΛΙΚΗ ΙΩΑΝΝΑ</t>
  </si>
  <si>
    <t>ΑΜ477743</t>
  </si>
  <si>
    <t>747,2</t>
  </si>
  <si>
    <t>1204-1255-1205-1221-1247-1250-1202-1203-1217-1267-1249-1251-1253-1254-1256-1222-1223-1218-1219-1220-1201-1248-1206</t>
  </si>
  <si>
    <t>ΤΣΙΛΙΓΙΑΝΝΗΣ</t>
  </si>
  <si>
    <t>ΑΗ209583</t>
  </si>
  <si>
    <t>746,5</t>
  </si>
  <si>
    <t>1206-1217-1219-1247-1248-1249-1250-1253-1254-1267</t>
  </si>
  <si>
    <t>ΛΕΟΝΤΗ</t>
  </si>
  <si>
    <t>ΑΖ 384347</t>
  </si>
  <si>
    <t>1206-1219-1248-1253-1249-1254-1247-1217-1250</t>
  </si>
  <si>
    <t>ΜΑΝΟΥΚΑΣ</t>
  </si>
  <si>
    <t>ΑΒ710036</t>
  </si>
  <si>
    <t>745,4</t>
  </si>
  <si>
    <t>1201-1203-1206-1205-1204-1218-1217-1219-1220-1222-1223</t>
  </si>
  <si>
    <t>ΚΑΤΣΑΝΗΣ</t>
  </si>
  <si>
    <t>ΑΝ384232</t>
  </si>
  <si>
    <t>745,2</t>
  </si>
  <si>
    <t>1222-1206-1249-1267-1256-1248-1219-1201-1252-1254-1247-1217-1250-1253-1255-1205-1202-1251</t>
  </si>
  <si>
    <t>ΛΥΜΠΕΡΗΣ</t>
  </si>
  <si>
    <t>ΚΩΑΝΣΤΑΝΤΙΝΟΣ</t>
  </si>
  <si>
    <t>ΑΕ085902</t>
  </si>
  <si>
    <t>674,3</t>
  </si>
  <si>
    <t>744,3</t>
  </si>
  <si>
    <t>1204-1202-1205-1206-1217-1256-1203-1250</t>
  </si>
  <si>
    <t>ΚΛΟΝΤΖΑΡΗ</t>
  </si>
  <si>
    <t>ΒΙΡΓΙΝΙΑ</t>
  </si>
  <si>
    <t>ΑΙ263252</t>
  </si>
  <si>
    <t>744,1</t>
  </si>
  <si>
    <t>1203-1202-1204-1205-1206-1217-1218-1219-1220-1221-1222-1223-1247-1248-1249-1250-1251-1252-1253-1254</t>
  </si>
  <si>
    <t>ΜΟΣΧΟΠΟΥΛΟΥ</t>
  </si>
  <si>
    <t>ΑΗ830307</t>
  </si>
  <si>
    <t>1253-1221-1204-1203-1218-1206-1217-1247-1205-1255-1202-1250-1254-1219-1248-1249</t>
  </si>
  <si>
    <t>ΠΡΟΚΟΠΟΥ</t>
  </si>
  <si>
    <t>ΑΝ273135</t>
  </si>
  <si>
    <t>ΠΑΠΑΣΗΜΑΚΟΠΟΥΛΟΣ</t>
  </si>
  <si>
    <t>ΑΛΕΞΙΟΣ</t>
  </si>
  <si>
    <t>ΑΝ250356</t>
  </si>
  <si>
    <t>1217-1250-1247-1254-1249-1219-1248-1256-1255</t>
  </si>
  <si>
    <t>ΚΑΛΛΙΤΣΑΝΤΣΗΣ</t>
  </si>
  <si>
    <t>ΓΙΑΝΝΗΣ</t>
  </si>
  <si>
    <t>ΑΙ311165</t>
  </si>
  <si>
    <t>739,9</t>
  </si>
  <si>
    <t>1202-1203-1204-1205-1206-1217-1218-1219-1220-1221-1222-1223</t>
  </si>
  <si>
    <t>ΖΟΥΡΛΑΔΑΝΗ</t>
  </si>
  <si>
    <t>Χ909368</t>
  </si>
  <si>
    <t>689,7</t>
  </si>
  <si>
    <t>739,7</t>
  </si>
  <si>
    <t>1201-1252-1249-1220-1219-1248-1222-1206-1247-1218-1254-1253-1217-1250-1256-1205-1255-1202-1204-1223</t>
  </si>
  <si>
    <t>ΖΑΝΑΝΔΡΙΤΣΟΣ</t>
  </si>
  <si>
    <t>ΑΝ483113</t>
  </si>
  <si>
    <t>738,8</t>
  </si>
  <si>
    <t>1254-1247-1217-1250-1253-1206-1248-1219-1249-1205-1255-1202-1201</t>
  </si>
  <si>
    <t>ΝΤΑΦΟΠΟΥΛΟΥ</t>
  </si>
  <si>
    <t>ΧΡΥΣΟΣΤΟΜΟΣ</t>
  </si>
  <si>
    <t>Ρ348557</t>
  </si>
  <si>
    <t>738,6</t>
  </si>
  <si>
    <t>1201-1202-1205-1206-1219-1217-1247-1248-1249-1250-1253-1254-1255-1267-1222-1251-1256</t>
  </si>
  <si>
    <t>ΣΟΡΟΓΚΑ</t>
  </si>
  <si>
    <t>ΑΙ773240</t>
  </si>
  <si>
    <t>1249-1248-1219-1201-1206-1247-1217-1250-1253-1254</t>
  </si>
  <si>
    <t>ΠΑΤΣΟ</t>
  </si>
  <si>
    <t>ΤΟΝΑ</t>
  </si>
  <si>
    <t>ΣΩΤΗΡΑΚ</t>
  </si>
  <si>
    <t>ΑΗ855440</t>
  </si>
  <si>
    <t>1201-1202-1206-1217-1219-1247-1248-1249-1253-1254-1255-1267</t>
  </si>
  <si>
    <t>ΣΟΥΚΟΥΛΗ</t>
  </si>
  <si>
    <t>ΑΒ081303</t>
  </si>
  <si>
    <t>738,4</t>
  </si>
  <si>
    <t>ΚΟΤΣΙΡΗ</t>
  </si>
  <si>
    <t>ΑΒ070304</t>
  </si>
  <si>
    <t>656,7</t>
  </si>
  <si>
    <t>736,7</t>
  </si>
  <si>
    <t>1201-1202-1205-1206-1217-1247-1248-1250-1254-1255</t>
  </si>
  <si>
    <t>ΑΙ840170</t>
  </si>
  <si>
    <t>666,6</t>
  </si>
  <si>
    <t>736,6</t>
  </si>
  <si>
    <t>1201-1249-1254-1222-1253-1256-1219-1267-1248-1247-1206-1217-1250-1202-1205-1255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</si>
  <si>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</si>
  <si>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</si>
  <si>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</si>
  <si>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</si>
  <si>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</si>
  <si>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</si>
  <si>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</si>
  <si>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Βεσύρης</t>
  </si>
  <si>
    <t>Παναγιώτης</t>
  </si>
  <si>
    <t>Γεώργιος</t>
  </si>
  <si>
    <t>Χ230439</t>
  </si>
  <si>
    <t>735,3</t>
  </si>
  <si>
    <t>1219-1248-1267-1253-1249-1206-1201-1254-1247-1217-1250-1205-1255-1202</t>
  </si>
  <si>
    <t>ΠΑΠΠΑΣ</t>
  </si>
  <si>
    <t>ΑΧΙΛΛΕΑΣ</t>
  </si>
  <si>
    <t>ΑΗ296754</t>
  </si>
  <si>
    <t>733,3</t>
  </si>
  <si>
    <t>1202-1205-1255-1248-1219-1249-1253-1217-1250-1247-1254</t>
  </si>
  <si>
    <t>ΑΙ792758</t>
  </si>
  <si>
    <t>ΝΙΚΟΛΑΟΥ</t>
  </si>
  <si>
    <t>ΑΑ869711</t>
  </si>
  <si>
    <t>731,1</t>
  </si>
  <si>
    <t>1203-1217-1218-1202-1219-1220-1221-1204-1205-1206-1223-1247-1248-1249</t>
  </si>
  <si>
    <t>ΔΗΜΗΤΡΟΠΟΥΛΟΥ</t>
  </si>
  <si>
    <t>ΑΖ203928</t>
  </si>
  <si>
    <t>1202-1206-1217-1247-1248-1249-1250-1253-1254-1255</t>
  </si>
  <si>
    <t>ΚΟΝΙΔΑΡΗΣ</t>
  </si>
  <si>
    <t>ΑΜ040462</t>
  </si>
  <si>
    <t>1201-1202-1205-1206-1217-1219-1247-1248-1249-1250-1251-1252-1253-1254-1255-1256-1267</t>
  </si>
  <si>
    <t>ΖΕΥΓΙΤΗΣ</t>
  </si>
  <si>
    <t>ΑΒ077617</t>
  </si>
  <si>
    <t>ΜΗΓΓΟΥ</t>
  </si>
  <si>
    <t>Ξ647923</t>
  </si>
  <si>
    <t>729,8</t>
  </si>
  <si>
    <t>1219-1249-1206-1253-1254-1256-1248-1217-1201-1202-1205-1250-1251-1255-1247</t>
  </si>
  <si>
    <t>ΠΟΛΥΖΩΓΟΠΟΥΛΟΥ</t>
  </si>
  <si>
    <t>ΚΩΣΤΑΝΤΙΝΟΣ</t>
  </si>
  <si>
    <t>ΑΗ409472</t>
  </si>
  <si>
    <t>728,7</t>
  </si>
  <si>
    <t>1219-1217-1205-1201-1202-1206-1250-1255-1253-1254-1248-1247-1249-1256-1251</t>
  </si>
  <si>
    <t>ΜΕΓΑΠΑΝΟΣ</t>
  </si>
  <si>
    <t>ΕΥΣΤΑΘΙΟΣ</t>
  </si>
  <si>
    <t>ΑΕ282600</t>
  </si>
  <si>
    <t>727,6</t>
  </si>
  <si>
    <t>1201-1202-1203-1204-1205-1206-1217-1218-1219-1247-1248-1249-1250-1252-1253-1254-1255-1267</t>
  </si>
  <si>
    <t>ΚΟΤΙΚΑΣ</t>
  </si>
  <si>
    <t>ΑΙ260929</t>
  </si>
  <si>
    <t>1206-1217-1218-1219-1220-1222-1223-1221-1201-1203-1202-1204-1205-1267-1257-1247-1248-1249-1250-1251-1252-1253-1254-1255-1256</t>
  </si>
  <si>
    <t>ΜΑΥΡΟΕΙΔΗΣ</t>
  </si>
  <si>
    <t>ΑΒ761895</t>
  </si>
  <si>
    <t>726,7</t>
  </si>
  <si>
    <t>1217-1218-1219-1223-1204</t>
  </si>
  <si>
    <t>ΜΙΧΑΛΑΚΗΣ</t>
  </si>
  <si>
    <t>ΑΖ480448</t>
  </si>
  <si>
    <t>725,4</t>
  </si>
  <si>
    <t>1201-1202-1206-1247-1248-1249-1250-1253-1254-1255-1256-1217-1218-1219-1251</t>
  </si>
  <si>
    <t>ΜΠΑΚΟΠΑΝΟΥ</t>
  </si>
  <si>
    <t>Χ788775</t>
  </si>
  <si>
    <t>725,2</t>
  </si>
  <si>
    <t>ΓΟΥΛΑΣ</t>
  </si>
  <si>
    <t>Χ922400</t>
  </si>
  <si>
    <t>724,3</t>
  </si>
  <si>
    <t>1202-1204-1205-1206-1217-1218-1219-1221-1247-1248-1249-1250-1252-1253-1254-1256-1255</t>
  </si>
  <si>
    <t>ΤΟΓΙΑ</t>
  </si>
  <si>
    <t>ΑΑ414710</t>
  </si>
  <si>
    <t>724,1</t>
  </si>
  <si>
    <t>ΜΑΛΛΙΩΡΑΣ</t>
  </si>
  <si>
    <t>ΑΕ810663</t>
  </si>
  <si>
    <t>652,3</t>
  </si>
  <si>
    <t>722,3</t>
  </si>
  <si>
    <t>1219-1248-1256-1217-1249-1247-1250-1254-1206-1202</t>
  </si>
  <si>
    <t>ΚΑΡΑΜΠΟΥΤΗ</t>
  </si>
  <si>
    <t>ΚΩΝΣΤΑΝΤΙΑ</t>
  </si>
  <si>
    <t>Χ928737</t>
  </si>
  <si>
    <t>1202-1206-1217-1219-1247-1248-1249-1250-1251-1253-1254-1255-1256</t>
  </si>
  <si>
    <t>ΡΕΚΟΥΜΗ</t>
  </si>
  <si>
    <t>Χ286530</t>
  </si>
  <si>
    <t>720,1</t>
  </si>
  <si>
    <t>1217-1250-1202-1204-1205-1206-1219-1247-1248-1249-1253-1254-1255-1256-1251</t>
  </si>
  <si>
    <t>ΣΟΥΛΙΩΤΑΚΗΣ</t>
  </si>
  <si>
    <t>ΑΜ461055</t>
  </si>
  <si>
    <t>647,9</t>
  </si>
  <si>
    <t>717,9</t>
  </si>
  <si>
    <t>1202-1204-1205-1255-1221-1219-1248-1267-1206-1252-1201-1251-1254-1220-1249-1218-1203-1247-1222-1217-1250-1223-1253-1256</t>
  </si>
  <si>
    <t>ΚΕΡΑΣΤΑ</t>
  </si>
  <si>
    <t>ΑΕ491742</t>
  </si>
  <si>
    <t>662,2</t>
  </si>
  <si>
    <t>712,2</t>
  </si>
  <si>
    <t>1247-1254-1217-1250-1218-1219-1267-1248-1202-1205-1255-1206-1253-1249</t>
  </si>
  <si>
    <t>ΜΗΤΡΟΛΙΟΣ</t>
  </si>
  <si>
    <t>ΘΕΟΔΩΡΟΣ ΠΑΡΑΣΚΕΥΑΣ</t>
  </si>
  <si>
    <t>ΑΒ420438</t>
  </si>
  <si>
    <t>1219-1248-1249-1254-1253-1247-1206-1217-1250-1255-1205-1202</t>
  </si>
  <si>
    <t>ΑΗ497413</t>
  </si>
  <si>
    <t>707,8</t>
  </si>
  <si>
    <t>1217-1219</t>
  </si>
  <si>
    <t>ΜΗΤΣΙΑΝΗΣ</t>
  </si>
  <si>
    <t>Χ284855</t>
  </si>
  <si>
    <t>ΠΕΤΡΙΔΟΥ</t>
  </si>
  <si>
    <t>ΑΙΜΗΛΙΟΣ</t>
  </si>
  <si>
    <t>ΑΗ838290</t>
  </si>
  <si>
    <t>706,7</t>
  </si>
  <si>
    <t>1203-1254-1247-1252-1253-1206-1222-1204-1205-1255-1202-1217-1218-1249-1250-1219-1221-1248-1267-1201</t>
  </si>
  <si>
    <t>ΝΤΕΝΤΟΠΟΥΛΟΥ</t>
  </si>
  <si>
    <t>ΡΟΥΣΑ</t>
  </si>
  <si>
    <t xml:space="preserve">ΚΩΝΣΤΑΝΤΙΝΟΣ </t>
  </si>
  <si>
    <t>ΑΒ619288</t>
  </si>
  <si>
    <t>701,2</t>
  </si>
  <si>
    <t>1219-1201-1217-1218</t>
  </si>
  <si>
    <t>ΚΑΤΕΧΟΥ</t>
  </si>
  <si>
    <t>ΑΗ277757</t>
  </si>
  <si>
    <t>700,1</t>
  </si>
  <si>
    <t>1251-1249-1247-1250-1202-1205-1256-1206-1248-1253-1254-1255-1217-1219-1201-1267</t>
  </si>
  <si>
    <t>ΔΙΑΚΟΥΜΑΚΗ</t>
  </si>
  <si>
    <t>ΑΒ787737</t>
  </si>
  <si>
    <t>ΑΜ417361</t>
  </si>
  <si>
    <t>1253-1249-1254-1219-1221-1217-1206-1205-1202-1247-1248-1250-1255-1256-1251</t>
  </si>
  <si>
    <t>Σ848900</t>
  </si>
  <si>
    <t>630,3</t>
  </si>
  <si>
    <t>680,3</t>
  </si>
  <si>
    <t>1217-1219-1205-1201-1247-1250-1255-1206-1254-1253-1202-1267-1222</t>
  </si>
  <si>
    <t>ΑΝΩΓΙΤΗΣ</t>
  </si>
  <si>
    <t>Χ374175</t>
  </si>
  <si>
    <t>678,1</t>
  </si>
  <si>
    <t>1217-1219-1251-1201-1202-1205-1206-1247-1248-1249-1250-1253-1254-1255-1256-1267</t>
  </si>
  <si>
    <t>ΓΟΥΝΑΡΗ</t>
  </si>
  <si>
    <t>ΣΤΑΜΑΤΙΑ</t>
  </si>
  <si>
    <t>ΑΕ320956</t>
  </si>
  <si>
    <t>623,7</t>
  </si>
  <si>
    <t>673,7</t>
  </si>
  <si>
    <t>1201-1252-1216-1219-1248-1256-1253-1254-1249-1247-1217-1206-1205-1204-1255-1202-1221-1250-1218</t>
  </si>
  <si>
    <t>ΓΚΑΡΑΓΚΑΝΗΣ</t>
  </si>
  <si>
    <t>ΑΖ771276</t>
  </si>
  <si>
    <t>1203-1219-1201-1217</t>
  </si>
  <si>
    <t>ΙΟΡΔΑΝΟΓΛΟΥ</t>
  </si>
  <si>
    <t>ΚΛΕΙΣΘΕΝΗΣ</t>
  </si>
  <si>
    <t>ΑΜ593794</t>
  </si>
  <si>
    <t>597,3</t>
  </si>
  <si>
    <t>667,3</t>
  </si>
  <si>
    <t>1253-1247-1250-1255-1217-1205-1204-1219-1202-1254-1206-1221-1220-1223-1218-1251-1249-1256-1201</t>
  </si>
  <si>
    <t>ΜΠΑΖΑΝΗΣ</t>
  </si>
  <si>
    <t>ΑΣΤΕΡΙΟΣ</t>
  </si>
  <si>
    <t>ΑΚ642763</t>
  </si>
  <si>
    <t>1252-1250-1217-1247-1253-1249-1254-1255-1248-1221-1201-1202-1205-1218-1219-1206</t>
  </si>
  <si>
    <t>ΜΑΝΤΕΣΗΣ</t>
  </si>
  <si>
    <t>ΜΑΡΙΟΣ ΙΩΑΝΝΗΣ</t>
  </si>
  <si>
    <t>ΑΕ716124</t>
  </si>
  <si>
    <t>633,6</t>
  </si>
  <si>
    <t>663,6</t>
  </si>
  <si>
    <t>1217-1250-1218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</si>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</sst>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12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2429</v>
      </c>
      <c r="C8" t="s">
        <v>13</v>
      </c>
      <c r="D8" t="s">
        <v>14</v>
      </c>
      <c r="E8" t="s">
        <v>15</v>
      </c>
      <c r="F8" t="s">
        <v>16</v>
      </c>
      <c r="G8" t="str">
        <f>"200806000199"</f>
        <v>200806000199</v>
      </c>
      <c r="H8">
        <v>913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24</v>
      </c>
      <c r="AA8">
        <v>408</v>
      </c>
      <c r="AB8">
        <v>1591</v>
      </c>
    </row>
    <row r="9" spans="1:28" x14ac:dyDescent="0.25">
      <c r="H9" t="s">
        <v>17</v>
      </c>
    </row>
    <row r="10" spans="1:28" x14ac:dyDescent="0.25">
      <c r="A10">
        <v>2</v>
      </c>
      <c r="B10">
        <v>2126</v>
      </c>
      <c r="C10" t="s">
        <v>18</v>
      </c>
      <c r="D10" t="s">
        <v>19</v>
      </c>
      <c r="E10" t="s">
        <v>20</v>
      </c>
      <c r="F10" t="s">
        <v>21</v>
      </c>
      <c r="G10" t="str">
        <f>"201001000193"</f>
        <v>201001000193</v>
      </c>
      <c r="H10" t="s">
        <v>22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23</v>
      </c>
      <c r="AA10">
        <v>391</v>
      </c>
      <c r="AB10" t="s">
        <v>23</v>
      </c>
    </row>
    <row r="11" spans="1:28" x14ac:dyDescent="0.25">
      <c r="H11" t="s">
        <v>24</v>
      </c>
    </row>
    <row r="12" spans="1:28" x14ac:dyDescent="0.25">
      <c r="A12">
        <v>3</v>
      </c>
      <c r="B12">
        <v>4815</v>
      </c>
      <c r="C12" t="s">
        <v>25</v>
      </c>
      <c r="D12" t="s">
        <v>26</v>
      </c>
      <c r="E12" t="s">
        <v>27</v>
      </c>
      <c r="F12" t="s">
        <v>28</v>
      </c>
      <c r="G12" t="str">
        <f>"201402005988"</f>
        <v>201402005988</v>
      </c>
      <c r="H12" t="s">
        <v>29</v>
      </c>
      <c r="I12">
        <v>0</v>
      </c>
      <c r="J12">
        <v>0</v>
      </c>
      <c r="K12">
        <v>0</v>
      </c>
      <c r="L12">
        <v>260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 t="s">
        <v>30</v>
      </c>
    </row>
    <row r="13" spans="1:28" x14ac:dyDescent="0.25">
      <c r="H13" t="s">
        <v>31</v>
      </c>
    </row>
    <row r="14" spans="1:28" x14ac:dyDescent="0.25">
      <c r="A14">
        <v>4</v>
      </c>
      <c r="B14">
        <v>3903</v>
      </c>
      <c r="C14" t="s">
        <v>32</v>
      </c>
      <c r="D14" t="s">
        <v>33</v>
      </c>
      <c r="E14" t="s">
        <v>34</v>
      </c>
      <c r="F14" t="s">
        <v>35</v>
      </c>
      <c r="G14" t="str">
        <f>"200801010456"</f>
        <v>200801010456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18</v>
      </c>
      <c r="AA14">
        <v>306</v>
      </c>
      <c r="AB14" t="s">
        <v>37</v>
      </c>
    </row>
    <row r="15" spans="1:28" x14ac:dyDescent="0.25">
      <c r="H15" t="s">
        <v>38</v>
      </c>
    </row>
    <row r="16" spans="1:28" x14ac:dyDescent="0.25">
      <c r="A16">
        <v>5</v>
      </c>
      <c r="B16">
        <v>5759</v>
      </c>
      <c r="C16" t="s">
        <v>39</v>
      </c>
      <c r="D16" t="s">
        <v>40</v>
      </c>
      <c r="E16" t="s">
        <v>41</v>
      </c>
      <c r="F16" t="s">
        <v>42</v>
      </c>
      <c r="G16" t="str">
        <f>"00324350"</f>
        <v>00324350</v>
      </c>
      <c r="H16" t="s">
        <v>43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50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 t="s">
        <v>44</v>
      </c>
    </row>
    <row r="17" spans="1:28" x14ac:dyDescent="0.25">
      <c r="H17" t="s">
        <v>45</v>
      </c>
    </row>
    <row r="18" spans="1:28" x14ac:dyDescent="0.25">
      <c r="A18">
        <v>6</v>
      </c>
      <c r="B18">
        <v>4489</v>
      </c>
      <c r="C18" t="s">
        <v>46</v>
      </c>
      <c r="D18" t="s">
        <v>47</v>
      </c>
      <c r="E18" t="s">
        <v>48</v>
      </c>
      <c r="F18" t="s">
        <v>49</v>
      </c>
      <c r="G18" t="str">
        <f>"201406012138"</f>
        <v>201406012138</v>
      </c>
      <c r="H18" t="s">
        <v>50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24</v>
      </c>
      <c r="AA18">
        <v>408</v>
      </c>
      <c r="AB18" t="s">
        <v>51</v>
      </c>
    </row>
    <row r="19" spans="1:28" x14ac:dyDescent="0.25">
      <c r="H19" t="s">
        <v>52</v>
      </c>
    </row>
    <row r="20" spans="1:28" x14ac:dyDescent="0.25">
      <c r="A20">
        <v>7</v>
      </c>
      <c r="B20">
        <v>2440</v>
      </c>
      <c r="C20" t="s">
        <v>53</v>
      </c>
      <c r="D20" t="s">
        <v>54</v>
      </c>
      <c r="E20" t="s">
        <v>55</v>
      </c>
      <c r="F20" t="s">
        <v>56</v>
      </c>
      <c r="G20" t="str">
        <f>"00224705"</f>
        <v>00224705</v>
      </c>
      <c r="H20" t="s">
        <v>57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30</v>
      </c>
      <c r="R20">
        <v>50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24</v>
      </c>
      <c r="AA20">
        <v>408</v>
      </c>
      <c r="AB20" t="s">
        <v>58</v>
      </c>
    </row>
    <row r="21" spans="1:28" x14ac:dyDescent="0.25">
      <c r="H21" t="s">
        <v>59</v>
      </c>
    </row>
    <row r="22" spans="1:28" x14ac:dyDescent="0.25">
      <c r="A22">
        <v>8</v>
      </c>
      <c r="B22">
        <v>3208</v>
      </c>
      <c r="C22" t="s">
        <v>60</v>
      </c>
      <c r="D22" t="s">
        <v>61</v>
      </c>
      <c r="E22" t="s">
        <v>41</v>
      </c>
      <c r="F22" t="s">
        <v>62</v>
      </c>
      <c r="G22" t="str">
        <f>"00150433"</f>
        <v>00150433</v>
      </c>
      <c r="H22" t="s">
        <v>63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24</v>
      </c>
      <c r="AA22">
        <v>408</v>
      </c>
      <c r="AB22" t="s">
        <v>64</v>
      </c>
    </row>
    <row r="23" spans="1:28" x14ac:dyDescent="0.25">
      <c r="H23" t="s">
        <v>65</v>
      </c>
    </row>
    <row r="24" spans="1:28" x14ac:dyDescent="0.25">
      <c r="A24">
        <v>9</v>
      </c>
      <c r="B24">
        <v>2979</v>
      </c>
      <c r="C24" t="s">
        <v>66</v>
      </c>
      <c r="D24" t="s">
        <v>67</v>
      </c>
      <c r="E24" t="s">
        <v>68</v>
      </c>
      <c r="F24" t="s">
        <v>69</v>
      </c>
      <c r="G24" t="str">
        <f>"00282259"</f>
        <v>00282259</v>
      </c>
      <c r="H24" t="s">
        <v>70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24</v>
      </c>
      <c r="AA24">
        <v>408</v>
      </c>
      <c r="AB24" t="s">
        <v>71</v>
      </c>
    </row>
    <row r="25" spans="1:28" x14ac:dyDescent="0.25">
      <c r="H25" t="s">
        <v>72</v>
      </c>
    </row>
    <row r="26" spans="1:28" x14ac:dyDescent="0.25">
      <c r="A26">
        <v>10</v>
      </c>
      <c r="B26">
        <v>5954</v>
      </c>
      <c r="C26" t="s">
        <v>73</v>
      </c>
      <c r="D26" t="s">
        <v>74</v>
      </c>
      <c r="E26" t="s">
        <v>75</v>
      </c>
      <c r="F26" t="s">
        <v>76</v>
      </c>
      <c r="G26" t="str">
        <f>"00362469"</f>
        <v>00362469</v>
      </c>
      <c r="H26" t="s">
        <v>77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24</v>
      </c>
      <c r="AA26">
        <v>408</v>
      </c>
      <c r="AB26" t="s">
        <v>78</v>
      </c>
    </row>
    <row r="27" spans="1:28" x14ac:dyDescent="0.25">
      <c r="H27" t="s">
        <v>79</v>
      </c>
    </row>
    <row r="28" spans="1:28" x14ac:dyDescent="0.25">
      <c r="A28">
        <v>11</v>
      </c>
      <c r="B28">
        <v>4045</v>
      </c>
      <c r="C28" t="s">
        <v>80</v>
      </c>
      <c r="D28" t="s">
        <v>81</v>
      </c>
      <c r="E28" t="s">
        <v>82</v>
      </c>
      <c r="F28" t="s">
        <v>83</v>
      </c>
      <c r="G28" t="str">
        <f>"00040118"</f>
        <v>00040118</v>
      </c>
      <c r="H28" t="s">
        <v>84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24</v>
      </c>
      <c r="AA28">
        <v>408</v>
      </c>
      <c r="AB28" t="s">
        <v>85</v>
      </c>
    </row>
    <row r="29" spans="1:28" x14ac:dyDescent="0.25">
      <c r="H29" t="s">
        <v>86</v>
      </c>
    </row>
    <row r="30" spans="1:28" x14ac:dyDescent="0.25">
      <c r="A30">
        <v>12</v>
      </c>
      <c r="B30">
        <v>1521</v>
      </c>
      <c r="C30" t="s">
        <v>87</v>
      </c>
      <c r="D30" t="s">
        <v>88</v>
      </c>
      <c r="E30" t="s">
        <v>27</v>
      </c>
      <c r="F30" t="s">
        <v>89</v>
      </c>
      <c r="G30" t="str">
        <f>"00219438"</f>
        <v>00219438</v>
      </c>
      <c r="H30" t="s">
        <v>90</v>
      </c>
      <c r="I30">
        <v>150</v>
      </c>
      <c r="J30">
        <v>0</v>
      </c>
      <c r="K30">
        <v>0</v>
      </c>
      <c r="L30">
        <v>0</v>
      </c>
      <c r="M30">
        <v>0</v>
      </c>
      <c r="N30">
        <v>70</v>
      </c>
      <c r="O30">
        <v>30</v>
      </c>
      <c r="P30">
        <v>0</v>
      </c>
      <c r="Q30">
        <v>30</v>
      </c>
      <c r="R30">
        <v>0</v>
      </c>
      <c r="S30">
        <v>0</v>
      </c>
      <c r="T30">
        <v>0</v>
      </c>
      <c r="U30">
        <v>0</v>
      </c>
      <c r="V30">
        <v>0</v>
      </c>
      <c r="X30">
        <v>2</v>
      </c>
      <c r="Y30">
        <v>0</v>
      </c>
      <c r="Z30">
        <v>24</v>
      </c>
      <c r="AA30">
        <v>408</v>
      </c>
      <c r="AB30" t="s">
        <v>91</v>
      </c>
    </row>
    <row r="31" spans="1:28" x14ac:dyDescent="0.25">
      <c r="H31" t="s">
        <v>92</v>
      </c>
    </row>
    <row r="32" spans="1:28" x14ac:dyDescent="0.25">
      <c r="A32">
        <v>13</v>
      </c>
      <c r="B32">
        <v>1845</v>
      </c>
      <c r="C32" t="s">
        <v>93</v>
      </c>
      <c r="D32" t="s">
        <v>94</v>
      </c>
      <c r="E32" t="s">
        <v>95</v>
      </c>
      <c r="F32">
        <v>83070</v>
      </c>
      <c r="G32" t="str">
        <f>"201412005171"</f>
        <v>201412005171</v>
      </c>
      <c r="H32">
        <v>957</v>
      </c>
      <c r="I32">
        <v>150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0</v>
      </c>
      <c r="AA32">
        <v>0</v>
      </c>
      <c r="AB32">
        <v>1377</v>
      </c>
    </row>
    <row r="33" spans="1:28" x14ac:dyDescent="0.25">
      <c r="H33" t="s">
        <v>96</v>
      </c>
    </row>
    <row r="34" spans="1:28" x14ac:dyDescent="0.25">
      <c r="A34">
        <v>14</v>
      </c>
      <c r="B34">
        <v>1098</v>
      </c>
      <c r="C34" t="s">
        <v>97</v>
      </c>
      <c r="D34" t="s">
        <v>98</v>
      </c>
      <c r="E34" t="s">
        <v>27</v>
      </c>
      <c r="F34" t="s">
        <v>99</v>
      </c>
      <c r="G34" t="str">
        <f>"200809000863"</f>
        <v>200809000863</v>
      </c>
      <c r="H34" t="s">
        <v>100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24</v>
      </c>
      <c r="AA34">
        <v>408</v>
      </c>
      <c r="AB34" t="s">
        <v>101</v>
      </c>
    </row>
    <row r="35" spans="1:28" x14ac:dyDescent="0.25">
      <c r="H35" t="s">
        <v>102</v>
      </c>
    </row>
    <row r="36" spans="1:28" x14ac:dyDescent="0.25">
      <c r="A36">
        <v>15</v>
      </c>
      <c r="B36">
        <v>2355</v>
      </c>
      <c r="C36" t="s">
        <v>103</v>
      </c>
      <c r="D36" t="s">
        <v>104</v>
      </c>
      <c r="E36" t="s">
        <v>27</v>
      </c>
      <c r="F36" t="s">
        <v>105</v>
      </c>
      <c r="G36" t="str">
        <f>"200712001186"</f>
        <v>200712001186</v>
      </c>
      <c r="H36" t="s">
        <v>106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1</v>
      </c>
      <c r="Y36">
        <v>0</v>
      </c>
      <c r="Z36">
        <v>24</v>
      </c>
      <c r="AA36">
        <v>408</v>
      </c>
      <c r="AB36" t="s">
        <v>107</v>
      </c>
    </row>
    <row r="37" spans="1:28" x14ac:dyDescent="0.25">
      <c r="H37" t="s">
        <v>108</v>
      </c>
    </row>
    <row r="38" spans="1:28" x14ac:dyDescent="0.25">
      <c r="A38">
        <v>16</v>
      </c>
      <c r="B38">
        <v>907</v>
      </c>
      <c r="C38" t="s">
        <v>109</v>
      </c>
      <c r="D38" t="s">
        <v>19</v>
      </c>
      <c r="E38" t="s">
        <v>27</v>
      </c>
      <c r="F38" t="s">
        <v>110</v>
      </c>
      <c r="G38" t="str">
        <f>"200712003220"</f>
        <v>200712003220</v>
      </c>
      <c r="H38" t="s">
        <v>111</v>
      </c>
      <c r="I38">
        <v>150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0</v>
      </c>
      <c r="AA38">
        <v>0</v>
      </c>
      <c r="AB38" t="s">
        <v>112</v>
      </c>
    </row>
    <row r="39" spans="1:28" x14ac:dyDescent="0.25">
      <c r="H39" t="s">
        <v>113</v>
      </c>
    </row>
    <row r="40" spans="1:28" x14ac:dyDescent="0.25">
      <c r="A40">
        <v>17</v>
      </c>
      <c r="B40">
        <v>1509</v>
      </c>
      <c r="C40" t="s">
        <v>114</v>
      </c>
      <c r="D40" t="s">
        <v>115</v>
      </c>
      <c r="E40" t="s">
        <v>116</v>
      </c>
      <c r="F40" t="s">
        <v>117</v>
      </c>
      <c r="G40" t="str">
        <f>"201511032705"</f>
        <v>201511032705</v>
      </c>
      <c r="H40" t="s">
        <v>118</v>
      </c>
      <c r="I40">
        <v>150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16</v>
      </c>
      <c r="AA40">
        <v>272</v>
      </c>
      <c r="AB40" t="s">
        <v>119</v>
      </c>
    </row>
    <row r="41" spans="1:28" x14ac:dyDescent="0.25">
      <c r="H41" t="s">
        <v>120</v>
      </c>
    </row>
    <row r="42" spans="1:28" x14ac:dyDescent="0.25">
      <c r="A42">
        <v>18</v>
      </c>
      <c r="B42">
        <v>583</v>
      </c>
      <c r="C42" t="s">
        <v>121</v>
      </c>
      <c r="D42" t="s">
        <v>122</v>
      </c>
      <c r="E42" t="s">
        <v>82</v>
      </c>
      <c r="F42" t="s">
        <v>123</v>
      </c>
      <c r="G42" t="str">
        <f>"201406014655"</f>
        <v>201406014655</v>
      </c>
      <c r="H42">
        <v>737</v>
      </c>
      <c r="I42">
        <v>0</v>
      </c>
      <c r="J42">
        <v>0</v>
      </c>
      <c r="K42">
        <v>0</v>
      </c>
      <c r="L42">
        <v>200</v>
      </c>
      <c r="M42">
        <v>0</v>
      </c>
      <c r="N42">
        <v>50</v>
      </c>
      <c r="O42">
        <v>30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18</v>
      </c>
      <c r="AA42">
        <v>306</v>
      </c>
      <c r="AB42">
        <v>1323</v>
      </c>
    </row>
    <row r="43" spans="1:28" x14ac:dyDescent="0.25">
      <c r="H43" t="s">
        <v>124</v>
      </c>
    </row>
    <row r="44" spans="1:28" x14ac:dyDescent="0.25">
      <c r="A44">
        <v>19</v>
      </c>
      <c r="B44">
        <v>4878</v>
      </c>
      <c r="C44" t="s">
        <v>125</v>
      </c>
      <c r="D44" t="s">
        <v>126</v>
      </c>
      <c r="E44" t="s">
        <v>116</v>
      </c>
      <c r="F44" t="s">
        <v>127</v>
      </c>
      <c r="G44" t="str">
        <f>"201406002514"</f>
        <v>201406002514</v>
      </c>
      <c r="H44" t="s">
        <v>128</v>
      </c>
      <c r="I44">
        <v>0</v>
      </c>
      <c r="J44">
        <v>0</v>
      </c>
      <c r="K44">
        <v>0</v>
      </c>
      <c r="L44">
        <v>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70</v>
      </c>
      <c r="U44">
        <v>0</v>
      </c>
      <c r="V44">
        <v>0</v>
      </c>
      <c r="X44">
        <v>0</v>
      </c>
      <c r="Y44">
        <v>0</v>
      </c>
      <c r="Z44">
        <v>24</v>
      </c>
      <c r="AA44">
        <v>408</v>
      </c>
      <c r="AB44" t="s">
        <v>129</v>
      </c>
    </row>
    <row r="45" spans="1:28" x14ac:dyDescent="0.25">
      <c r="H45" t="s">
        <v>130</v>
      </c>
    </row>
    <row r="46" spans="1:28" x14ac:dyDescent="0.25">
      <c r="A46">
        <v>20</v>
      </c>
      <c r="B46">
        <v>3215</v>
      </c>
      <c r="C46" t="s">
        <v>131</v>
      </c>
      <c r="D46" t="s">
        <v>132</v>
      </c>
      <c r="E46" t="s">
        <v>27</v>
      </c>
      <c r="F46" t="s">
        <v>133</v>
      </c>
      <c r="G46" t="str">
        <f>"00362239"</f>
        <v>00362239</v>
      </c>
      <c r="H46">
        <v>759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24</v>
      </c>
      <c r="AA46">
        <v>408</v>
      </c>
      <c r="AB46">
        <v>1317</v>
      </c>
    </row>
    <row r="47" spans="1:28" x14ac:dyDescent="0.25">
      <c r="H47">
        <v>1217</v>
      </c>
    </row>
    <row r="48" spans="1:28" x14ac:dyDescent="0.25">
      <c r="A48">
        <v>21</v>
      </c>
      <c r="B48">
        <v>869</v>
      </c>
      <c r="C48" t="s">
        <v>134</v>
      </c>
      <c r="D48" t="s">
        <v>135</v>
      </c>
      <c r="E48" t="s">
        <v>40</v>
      </c>
      <c r="F48" t="s">
        <v>136</v>
      </c>
      <c r="G48" t="str">
        <f>"201405001345"</f>
        <v>201405001345</v>
      </c>
      <c r="H48" t="s">
        <v>137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70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0</v>
      </c>
      <c r="AA48">
        <v>0</v>
      </c>
      <c r="AB48" t="s">
        <v>138</v>
      </c>
    </row>
    <row r="49" spans="1:28" x14ac:dyDescent="0.25">
      <c r="H49" t="s">
        <v>139</v>
      </c>
    </row>
    <row r="50" spans="1:28" x14ac:dyDescent="0.25">
      <c r="A50">
        <v>22</v>
      </c>
      <c r="B50">
        <v>4077</v>
      </c>
      <c r="C50" t="s">
        <v>60</v>
      </c>
      <c r="D50" t="s">
        <v>140</v>
      </c>
      <c r="E50" t="s">
        <v>141</v>
      </c>
      <c r="F50" t="s">
        <v>142</v>
      </c>
      <c r="G50" t="str">
        <f>"201406013241"</f>
        <v>201406013241</v>
      </c>
      <c r="H50" t="s">
        <v>143</v>
      </c>
      <c r="I50">
        <v>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50</v>
      </c>
      <c r="T50">
        <v>0</v>
      </c>
      <c r="U50">
        <v>0</v>
      </c>
      <c r="V50">
        <v>0</v>
      </c>
      <c r="X50">
        <v>0</v>
      </c>
      <c r="Y50">
        <v>0</v>
      </c>
      <c r="Z50">
        <v>24</v>
      </c>
      <c r="AA50">
        <v>408</v>
      </c>
      <c r="AB50" t="s">
        <v>144</v>
      </c>
    </row>
    <row r="51" spans="1:28" x14ac:dyDescent="0.25">
      <c r="H51" t="s">
        <v>145</v>
      </c>
    </row>
    <row r="52" spans="1:28" x14ac:dyDescent="0.25">
      <c r="A52">
        <v>23</v>
      </c>
      <c r="B52">
        <v>6131</v>
      </c>
      <c r="C52" t="s">
        <v>146</v>
      </c>
      <c r="D52" t="s">
        <v>147</v>
      </c>
      <c r="E52" t="s">
        <v>148</v>
      </c>
      <c r="F52" t="s">
        <v>149</v>
      </c>
      <c r="G52" t="str">
        <f>"00369835"</f>
        <v>00369835</v>
      </c>
      <c r="H52">
        <v>737</v>
      </c>
      <c r="I52">
        <v>150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8</v>
      </c>
      <c r="AA52">
        <v>136</v>
      </c>
      <c r="AB52">
        <v>1293</v>
      </c>
    </row>
    <row r="53" spans="1:28" x14ac:dyDescent="0.25">
      <c r="H53" t="s">
        <v>150</v>
      </c>
    </row>
    <row r="54" spans="1:28" x14ac:dyDescent="0.25">
      <c r="A54">
        <v>24</v>
      </c>
      <c r="B54">
        <v>1274</v>
      </c>
      <c r="C54" t="s">
        <v>151</v>
      </c>
      <c r="D54" t="s">
        <v>152</v>
      </c>
      <c r="E54" t="s">
        <v>27</v>
      </c>
      <c r="F54" t="s">
        <v>153</v>
      </c>
      <c r="G54" t="str">
        <f>"00088751"</f>
        <v>00088751</v>
      </c>
      <c r="H54">
        <v>770</v>
      </c>
      <c r="I54">
        <v>0</v>
      </c>
      <c r="J54">
        <v>0</v>
      </c>
      <c r="K54">
        <v>0</v>
      </c>
      <c r="L54">
        <v>200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2</v>
      </c>
      <c r="Y54">
        <v>0</v>
      </c>
      <c r="Z54">
        <v>16</v>
      </c>
      <c r="AA54">
        <v>272</v>
      </c>
      <c r="AB54">
        <v>1292</v>
      </c>
    </row>
    <row r="55" spans="1:28" x14ac:dyDescent="0.25">
      <c r="H55" t="s">
        <v>154</v>
      </c>
    </row>
    <row r="56" spans="1:28" x14ac:dyDescent="0.25">
      <c r="A56">
        <v>25</v>
      </c>
      <c r="B56">
        <v>6106</v>
      </c>
      <c r="C56" t="s">
        <v>155</v>
      </c>
      <c r="D56" t="s">
        <v>156</v>
      </c>
      <c r="E56" t="s">
        <v>157</v>
      </c>
      <c r="F56" t="s">
        <v>158</v>
      </c>
      <c r="G56" t="str">
        <f>"00369136"</f>
        <v>00369136</v>
      </c>
      <c r="H56" t="s">
        <v>159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14</v>
      </c>
      <c r="AA56">
        <v>238</v>
      </c>
      <c r="AB56" t="s">
        <v>160</v>
      </c>
    </row>
    <row r="57" spans="1:28" x14ac:dyDescent="0.25">
      <c r="H57" t="s">
        <v>161</v>
      </c>
    </row>
    <row r="58" spans="1:28" x14ac:dyDescent="0.25">
      <c r="A58">
        <v>26</v>
      </c>
      <c r="B58">
        <v>5858</v>
      </c>
      <c r="C58" t="s">
        <v>162</v>
      </c>
      <c r="D58" t="s">
        <v>163</v>
      </c>
      <c r="E58" t="s">
        <v>164</v>
      </c>
      <c r="F58" t="s">
        <v>165</v>
      </c>
      <c r="G58" t="str">
        <f>"200802007141"</f>
        <v>200802007141</v>
      </c>
      <c r="H58">
        <v>792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24</v>
      </c>
      <c r="AA58">
        <v>408</v>
      </c>
      <c r="AB58">
        <v>1270</v>
      </c>
    </row>
    <row r="59" spans="1:28" x14ac:dyDescent="0.25">
      <c r="H59" t="s">
        <v>166</v>
      </c>
    </row>
    <row r="60" spans="1:28" x14ac:dyDescent="0.25">
      <c r="A60">
        <v>27</v>
      </c>
      <c r="B60">
        <v>1284</v>
      </c>
      <c r="C60" t="s">
        <v>167</v>
      </c>
      <c r="D60" t="s">
        <v>19</v>
      </c>
      <c r="E60" t="s">
        <v>40</v>
      </c>
      <c r="F60" t="s">
        <v>168</v>
      </c>
      <c r="G60" t="str">
        <f>"200911000461"</f>
        <v>200911000461</v>
      </c>
      <c r="H60" t="s">
        <v>169</v>
      </c>
      <c r="I60">
        <v>150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0</v>
      </c>
      <c r="AA60">
        <v>0</v>
      </c>
      <c r="AB60" t="s">
        <v>170</v>
      </c>
    </row>
    <row r="61" spans="1:28" x14ac:dyDescent="0.25">
      <c r="H61" t="s">
        <v>171</v>
      </c>
    </row>
    <row r="62" spans="1:28" x14ac:dyDescent="0.25">
      <c r="A62">
        <v>28</v>
      </c>
      <c r="B62">
        <v>2165</v>
      </c>
      <c r="C62" t="s">
        <v>172</v>
      </c>
      <c r="D62" t="s">
        <v>126</v>
      </c>
      <c r="E62" t="s">
        <v>68</v>
      </c>
      <c r="F62" t="s">
        <v>173</v>
      </c>
      <c r="G62" t="str">
        <f>"201406016078"</f>
        <v>201406016078</v>
      </c>
      <c r="H62" t="s">
        <v>174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18</v>
      </c>
      <c r="AA62">
        <v>306</v>
      </c>
      <c r="AB62" t="s">
        <v>175</v>
      </c>
    </row>
    <row r="63" spans="1:28" x14ac:dyDescent="0.25">
      <c r="H63" t="s">
        <v>176</v>
      </c>
    </row>
    <row r="64" spans="1:28" x14ac:dyDescent="0.25">
      <c r="A64">
        <v>29</v>
      </c>
      <c r="B64">
        <v>259</v>
      </c>
      <c r="C64" t="s">
        <v>177</v>
      </c>
      <c r="D64" t="s">
        <v>178</v>
      </c>
      <c r="E64" t="s">
        <v>179</v>
      </c>
      <c r="F64" t="s">
        <v>180</v>
      </c>
      <c r="G64" t="str">
        <f>"00148227"</f>
        <v>00148227</v>
      </c>
      <c r="H64" t="s">
        <v>181</v>
      </c>
      <c r="I64">
        <v>150</v>
      </c>
      <c r="J64">
        <v>0</v>
      </c>
      <c r="K64">
        <v>0</v>
      </c>
      <c r="L64">
        <v>200</v>
      </c>
      <c r="M64">
        <v>30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0</v>
      </c>
      <c r="AA64">
        <v>0</v>
      </c>
      <c r="AB64" t="s">
        <v>182</v>
      </c>
    </row>
    <row r="65" spans="1:28" x14ac:dyDescent="0.25">
      <c r="H65" t="s">
        <v>183</v>
      </c>
    </row>
    <row r="66" spans="1:28" x14ac:dyDescent="0.25">
      <c r="A66">
        <v>30</v>
      </c>
      <c r="B66">
        <v>1134</v>
      </c>
      <c r="C66" t="s">
        <v>184</v>
      </c>
      <c r="D66" t="s">
        <v>185</v>
      </c>
      <c r="E66" t="s">
        <v>27</v>
      </c>
      <c r="F66" t="s">
        <v>186</v>
      </c>
      <c r="G66" t="str">
        <f>"200801002257"</f>
        <v>200801002257</v>
      </c>
      <c r="H66">
        <v>836</v>
      </c>
      <c r="I66">
        <v>150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0</v>
      </c>
      <c r="AA66">
        <v>0</v>
      </c>
      <c r="AB66">
        <v>1256</v>
      </c>
    </row>
    <row r="67" spans="1:28" x14ac:dyDescent="0.25">
      <c r="H67" t="s">
        <v>187</v>
      </c>
    </row>
    <row r="68" spans="1:28" x14ac:dyDescent="0.25">
      <c r="A68">
        <v>31</v>
      </c>
      <c r="B68">
        <v>541</v>
      </c>
      <c r="C68" t="s">
        <v>188</v>
      </c>
      <c r="D68" t="s">
        <v>189</v>
      </c>
      <c r="E68" t="s">
        <v>190</v>
      </c>
      <c r="F68" t="s">
        <v>191</v>
      </c>
      <c r="G68" t="str">
        <f>"201304001186"</f>
        <v>201304001186</v>
      </c>
      <c r="H68" t="s">
        <v>192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24</v>
      </c>
      <c r="AA68">
        <v>408</v>
      </c>
      <c r="AB68" t="s">
        <v>193</v>
      </c>
    </row>
    <row r="69" spans="1:28" x14ac:dyDescent="0.25">
      <c r="H69" t="s">
        <v>194</v>
      </c>
    </row>
    <row r="70" spans="1:28" x14ac:dyDescent="0.25">
      <c r="A70">
        <v>32</v>
      </c>
      <c r="B70">
        <v>4807</v>
      </c>
      <c r="C70" t="s">
        <v>195</v>
      </c>
      <c r="D70" t="s">
        <v>47</v>
      </c>
      <c r="E70" t="s">
        <v>19</v>
      </c>
      <c r="F70" t="s">
        <v>196</v>
      </c>
      <c r="G70" t="str">
        <f>"201406010956"</f>
        <v>201406010956</v>
      </c>
      <c r="H70" t="s">
        <v>197</v>
      </c>
      <c r="I70">
        <v>0</v>
      </c>
      <c r="J70">
        <v>0</v>
      </c>
      <c r="K70">
        <v>0</v>
      </c>
      <c r="L70">
        <v>0</v>
      </c>
      <c r="M70">
        <v>0</v>
      </c>
      <c r="N70">
        <v>70</v>
      </c>
      <c r="O70">
        <v>0</v>
      </c>
      <c r="P70">
        <v>0</v>
      </c>
      <c r="Q70">
        <v>0</v>
      </c>
      <c r="R70">
        <v>30</v>
      </c>
      <c r="S70">
        <v>0</v>
      </c>
      <c r="T70">
        <v>0</v>
      </c>
      <c r="U70">
        <v>0</v>
      </c>
      <c r="V70">
        <v>0</v>
      </c>
      <c r="X70">
        <v>2</v>
      </c>
      <c r="Y70">
        <v>0</v>
      </c>
      <c r="Z70">
        <v>24</v>
      </c>
      <c r="AA70">
        <v>408</v>
      </c>
      <c r="AB70" t="s">
        <v>198</v>
      </c>
    </row>
    <row r="71" spans="1:28" x14ac:dyDescent="0.25">
      <c r="H71" t="s">
        <v>199</v>
      </c>
    </row>
    <row r="72" spans="1:28" x14ac:dyDescent="0.25">
      <c r="A72">
        <v>33</v>
      </c>
      <c r="B72">
        <v>438</v>
      </c>
      <c r="C72" t="s">
        <v>200</v>
      </c>
      <c r="D72" t="s">
        <v>41</v>
      </c>
      <c r="E72" t="s">
        <v>82</v>
      </c>
      <c r="F72" t="s">
        <v>201</v>
      </c>
      <c r="G72" t="str">
        <f>"201406013334"</f>
        <v>201406013334</v>
      </c>
      <c r="H72">
        <v>935</v>
      </c>
      <c r="I72">
        <v>0</v>
      </c>
      <c r="J72">
        <v>0</v>
      </c>
      <c r="K72">
        <v>0</v>
      </c>
      <c r="L72">
        <v>260</v>
      </c>
      <c r="M72">
        <v>0</v>
      </c>
      <c r="N72">
        <v>50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0</v>
      </c>
      <c r="AA72">
        <v>0</v>
      </c>
      <c r="AB72">
        <v>1245</v>
      </c>
    </row>
    <row r="73" spans="1:28" x14ac:dyDescent="0.25">
      <c r="H73" t="s">
        <v>202</v>
      </c>
    </row>
    <row r="74" spans="1:28" x14ac:dyDescent="0.25">
      <c r="A74">
        <v>34</v>
      </c>
      <c r="B74">
        <v>872</v>
      </c>
      <c r="C74" t="s">
        <v>203</v>
      </c>
      <c r="D74" t="s">
        <v>156</v>
      </c>
      <c r="E74" t="s">
        <v>19</v>
      </c>
      <c r="F74" t="s">
        <v>204</v>
      </c>
      <c r="G74" t="str">
        <f>"00257331"</f>
        <v>00257331</v>
      </c>
      <c r="H74" t="s">
        <v>205</v>
      </c>
      <c r="I74">
        <v>0</v>
      </c>
      <c r="J74">
        <v>0</v>
      </c>
      <c r="K74">
        <v>0</v>
      </c>
      <c r="L74">
        <v>0</v>
      </c>
      <c r="M74">
        <v>0</v>
      </c>
      <c r="N74">
        <v>50</v>
      </c>
      <c r="O74">
        <v>0</v>
      </c>
      <c r="P74">
        <v>0</v>
      </c>
      <c r="Q74">
        <v>30</v>
      </c>
      <c r="R74">
        <v>0</v>
      </c>
      <c r="S74">
        <v>0</v>
      </c>
      <c r="T74">
        <v>0</v>
      </c>
      <c r="U74">
        <v>0</v>
      </c>
      <c r="V74">
        <v>0</v>
      </c>
      <c r="X74">
        <v>2</v>
      </c>
      <c r="Y74">
        <v>0</v>
      </c>
      <c r="Z74">
        <v>24</v>
      </c>
      <c r="AA74">
        <v>408</v>
      </c>
      <c r="AB74" t="s">
        <v>206</v>
      </c>
    </row>
    <row r="75" spans="1:28" x14ac:dyDescent="0.25">
      <c r="H75" t="s">
        <v>207</v>
      </c>
    </row>
    <row r="76" spans="1:28" x14ac:dyDescent="0.25">
      <c r="A76">
        <v>35</v>
      </c>
      <c r="B76">
        <v>5948</v>
      </c>
      <c r="C76" t="s">
        <v>208</v>
      </c>
      <c r="D76" t="s">
        <v>209</v>
      </c>
      <c r="E76" t="s">
        <v>41</v>
      </c>
      <c r="F76" t="s">
        <v>210</v>
      </c>
      <c r="G76" t="str">
        <f>"00184287"</f>
        <v>00184287</v>
      </c>
      <c r="H76" t="s">
        <v>211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0</v>
      </c>
      <c r="AA76">
        <v>0</v>
      </c>
      <c r="AB76" t="s">
        <v>212</v>
      </c>
    </row>
    <row r="77" spans="1:28" x14ac:dyDescent="0.25">
      <c r="H77" t="s">
        <v>213</v>
      </c>
    </row>
    <row r="78" spans="1:28" x14ac:dyDescent="0.25">
      <c r="A78">
        <v>36</v>
      </c>
      <c r="B78">
        <v>1530</v>
      </c>
      <c r="C78" t="s">
        <v>184</v>
      </c>
      <c r="D78" t="s">
        <v>214</v>
      </c>
      <c r="E78" t="s">
        <v>215</v>
      </c>
      <c r="F78" t="s">
        <v>216</v>
      </c>
      <c r="G78" t="str">
        <f>"00177267"</f>
        <v>00177267</v>
      </c>
      <c r="H78" t="s">
        <v>217</v>
      </c>
      <c r="I78">
        <v>0</v>
      </c>
      <c r="J78">
        <v>0</v>
      </c>
      <c r="K78">
        <v>0</v>
      </c>
      <c r="L78">
        <v>0</v>
      </c>
      <c r="M78">
        <v>0</v>
      </c>
      <c r="N78">
        <v>50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24</v>
      </c>
      <c r="AA78">
        <v>408</v>
      </c>
      <c r="AB78" t="s">
        <v>218</v>
      </c>
    </row>
    <row r="79" spans="1:28" x14ac:dyDescent="0.25">
      <c r="H79" t="s">
        <v>207</v>
      </c>
    </row>
    <row r="80" spans="1:28" x14ac:dyDescent="0.25">
      <c r="A80">
        <v>37</v>
      </c>
      <c r="B80">
        <v>17</v>
      </c>
      <c r="C80" t="s">
        <v>219</v>
      </c>
      <c r="D80" t="s">
        <v>220</v>
      </c>
      <c r="E80" t="s">
        <v>116</v>
      </c>
      <c r="F80" t="s">
        <v>221</v>
      </c>
      <c r="G80" t="str">
        <f>"201406003081"</f>
        <v>201406003081</v>
      </c>
      <c r="H80" t="s">
        <v>222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50</v>
      </c>
      <c r="R80">
        <v>30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1</v>
      </c>
      <c r="AA80">
        <v>17</v>
      </c>
      <c r="AB80" t="s">
        <v>223</v>
      </c>
    </row>
    <row r="81" spans="1:28" x14ac:dyDescent="0.25">
      <c r="H81" t="s">
        <v>224</v>
      </c>
    </row>
    <row r="82" spans="1:28" x14ac:dyDescent="0.25">
      <c r="A82">
        <v>38</v>
      </c>
      <c r="B82">
        <v>4086</v>
      </c>
      <c r="C82" t="s">
        <v>225</v>
      </c>
      <c r="D82" t="s">
        <v>226</v>
      </c>
      <c r="E82" t="s">
        <v>68</v>
      </c>
      <c r="F82" t="s">
        <v>227</v>
      </c>
      <c r="G82" t="str">
        <f>"201412001348"</f>
        <v>201412001348</v>
      </c>
      <c r="H82" t="s">
        <v>228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30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0</v>
      </c>
      <c r="AA82">
        <v>0</v>
      </c>
      <c r="AB82" t="s">
        <v>229</v>
      </c>
    </row>
    <row r="83" spans="1:28" x14ac:dyDescent="0.25">
      <c r="H83" t="s">
        <v>230</v>
      </c>
    </row>
    <row r="84" spans="1:28" x14ac:dyDescent="0.25">
      <c r="A84">
        <v>39</v>
      </c>
      <c r="B84">
        <v>272</v>
      </c>
      <c r="C84" t="s">
        <v>231</v>
      </c>
      <c r="D84" t="s">
        <v>232</v>
      </c>
      <c r="E84" t="s">
        <v>27</v>
      </c>
      <c r="F84" t="s">
        <v>233</v>
      </c>
      <c r="G84" t="str">
        <f>"201406010911"</f>
        <v>201406010911</v>
      </c>
      <c r="H84" t="s">
        <v>234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2</v>
      </c>
      <c r="Y84">
        <v>0</v>
      </c>
      <c r="Z84">
        <v>24</v>
      </c>
      <c r="AA84">
        <v>408</v>
      </c>
      <c r="AB84" t="s">
        <v>235</v>
      </c>
    </row>
    <row r="85" spans="1:28" x14ac:dyDescent="0.25">
      <c r="H85" t="s">
        <v>236</v>
      </c>
    </row>
    <row r="86" spans="1:28" x14ac:dyDescent="0.25">
      <c r="A86">
        <v>40</v>
      </c>
      <c r="B86">
        <v>889</v>
      </c>
      <c r="C86" t="s">
        <v>237</v>
      </c>
      <c r="D86" t="s">
        <v>238</v>
      </c>
      <c r="E86" t="s">
        <v>27</v>
      </c>
      <c r="F86" t="s">
        <v>239</v>
      </c>
      <c r="G86" t="str">
        <f>"00299250"</f>
        <v>00299250</v>
      </c>
      <c r="H86" t="s">
        <v>240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24</v>
      </c>
      <c r="AA86">
        <v>408</v>
      </c>
      <c r="AB86" t="s">
        <v>241</v>
      </c>
    </row>
    <row r="87" spans="1:28" x14ac:dyDescent="0.25">
      <c r="H87" t="s">
        <v>207</v>
      </c>
    </row>
    <row r="88" spans="1:28" x14ac:dyDescent="0.25">
      <c r="A88">
        <v>41</v>
      </c>
      <c r="B88">
        <v>6109</v>
      </c>
      <c r="C88" t="s">
        <v>242</v>
      </c>
      <c r="D88" t="s">
        <v>243</v>
      </c>
      <c r="E88" t="s">
        <v>27</v>
      </c>
      <c r="F88" t="s">
        <v>244</v>
      </c>
      <c r="G88" t="str">
        <f>"00371214"</f>
        <v>00371214</v>
      </c>
      <c r="H88" t="s">
        <v>245</v>
      </c>
      <c r="I88">
        <v>0</v>
      </c>
      <c r="J88">
        <v>0</v>
      </c>
      <c r="K88">
        <v>0</v>
      </c>
      <c r="L88">
        <v>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24</v>
      </c>
      <c r="AA88">
        <v>408</v>
      </c>
      <c r="AB88" t="s">
        <v>246</v>
      </c>
    </row>
    <row r="89" spans="1:28" x14ac:dyDescent="0.25">
      <c r="H89" t="s">
        <v>247</v>
      </c>
    </row>
    <row r="90" spans="1:28" x14ac:dyDescent="0.25">
      <c r="A90">
        <v>42</v>
      </c>
      <c r="B90">
        <v>2932</v>
      </c>
      <c r="C90" t="s">
        <v>248</v>
      </c>
      <c r="D90" t="s">
        <v>249</v>
      </c>
      <c r="E90" t="s">
        <v>250</v>
      </c>
      <c r="F90" t="s">
        <v>251</v>
      </c>
      <c r="G90" t="str">
        <f>"201511010758"</f>
        <v>201511010758</v>
      </c>
      <c r="H90" t="s">
        <v>252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24</v>
      </c>
      <c r="AA90">
        <v>408</v>
      </c>
      <c r="AB90" t="s">
        <v>253</v>
      </c>
    </row>
    <row r="91" spans="1:28" x14ac:dyDescent="0.25">
      <c r="H91" t="s">
        <v>254</v>
      </c>
    </row>
    <row r="92" spans="1:28" x14ac:dyDescent="0.25">
      <c r="A92">
        <v>43</v>
      </c>
      <c r="B92">
        <v>2823</v>
      </c>
      <c r="C92" t="s">
        <v>255</v>
      </c>
      <c r="D92" t="s">
        <v>40</v>
      </c>
      <c r="E92" t="s">
        <v>256</v>
      </c>
      <c r="F92" t="s">
        <v>257</v>
      </c>
      <c r="G92" t="str">
        <f>"00173523"</f>
        <v>00173523</v>
      </c>
      <c r="H92" t="s">
        <v>258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30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0</v>
      </c>
      <c r="AA92">
        <v>0</v>
      </c>
      <c r="AB92" t="s">
        <v>259</v>
      </c>
    </row>
    <row r="93" spans="1:28" x14ac:dyDescent="0.25">
      <c r="H93" t="s">
        <v>260</v>
      </c>
    </row>
    <row r="94" spans="1:28" x14ac:dyDescent="0.25">
      <c r="A94">
        <v>44</v>
      </c>
      <c r="B94">
        <v>4907</v>
      </c>
      <c r="C94" t="s">
        <v>261</v>
      </c>
      <c r="D94" t="s">
        <v>232</v>
      </c>
      <c r="E94" t="s">
        <v>19</v>
      </c>
      <c r="F94" t="s">
        <v>262</v>
      </c>
      <c r="G94" t="str">
        <f>"201405000632"</f>
        <v>201405000632</v>
      </c>
      <c r="H94" t="s">
        <v>263</v>
      </c>
      <c r="I94">
        <v>150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30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0</v>
      </c>
      <c r="AA94">
        <v>0</v>
      </c>
      <c r="AB94" t="s">
        <v>264</v>
      </c>
    </row>
    <row r="95" spans="1:28" x14ac:dyDescent="0.25">
      <c r="H95" t="s">
        <v>265</v>
      </c>
    </row>
    <row r="96" spans="1:28" x14ac:dyDescent="0.25">
      <c r="A96">
        <v>45</v>
      </c>
      <c r="B96">
        <v>6276</v>
      </c>
      <c r="C96" t="s">
        <v>237</v>
      </c>
      <c r="D96" t="s">
        <v>266</v>
      </c>
      <c r="E96" t="s">
        <v>27</v>
      </c>
      <c r="F96" t="s">
        <v>267</v>
      </c>
      <c r="G96" t="str">
        <f>"00370679"</f>
        <v>00370679</v>
      </c>
      <c r="H96">
        <v>715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24</v>
      </c>
      <c r="AA96">
        <v>408</v>
      </c>
      <c r="AB96">
        <v>1193</v>
      </c>
    </row>
    <row r="97" spans="1:28" x14ac:dyDescent="0.25">
      <c r="H97" t="s">
        <v>207</v>
      </c>
    </row>
    <row r="98" spans="1:28" x14ac:dyDescent="0.25">
      <c r="A98">
        <v>46</v>
      </c>
      <c r="B98">
        <v>2406</v>
      </c>
      <c r="C98" t="s">
        <v>268</v>
      </c>
      <c r="D98" t="s">
        <v>163</v>
      </c>
      <c r="E98" t="s">
        <v>269</v>
      </c>
      <c r="F98" t="s">
        <v>270</v>
      </c>
      <c r="G98" t="str">
        <f>"200802007726"</f>
        <v>200802007726</v>
      </c>
      <c r="H98" t="s">
        <v>271</v>
      </c>
      <c r="I98">
        <v>150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1</v>
      </c>
      <c r="Y98">
        <v>0</v>
      </c>
      <c r="Z98">
        <v>0</v>
      </c>
      <c r="AA98">
        <v>0</v>
      </c>
      <c r="AB98" t="s">
        <v>272</v>
      </c>
    </row>
    <row r="99" spans="1:28" x14ac:dyDescent="0.25">
      <c r="H99" t="s">
        <v>273</v>
      </c>
    </row>
    <row r="100" spans="1:28" x14ac:dyDescent="0.25">
      <c r="A100">
        <v>47</v>
      </c>
      <c r="B100">
        <v>5695</v>
      </c>
      <c r="C100" t="s">
        <v>274</v>
      </c>
      <c r="D100" t="s">
        <v>33</v>
      </c>
      <c r="E100" t="s">
        <v>82</v>
      </c>
      <c r="F100" t="s">
        <v>275</v>
      </c>
      <c r="G100" t="str">
        <f>"00366193"</f>
        <v>00366193</v>
      </c>
      <c r="H100" t="s">
        <v>84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24</v>
      </c>
      <c r="AA100">
        <v>408</v>
      </c>
      <c r="AB100" t="s">
        <v>276</v>
      </c>
    </row>
    <row r="101" spans="1:28" x14ac:dyDescent="0.25">
      <c r="H101" t="s">
        <v>277</v>
      </c>
    </row>
    <row r="102" spans="1:28" x14ac:dyDescent="0.25">
      <c r="A102">
        <v>48</v>
      </c>
      <c r="B102">
        <v>1342</v>
      </c>
      <c r="C102" t="s">
        <v>278</v>
      </c>
      <c r="D102" t="s">
        <v>19</v>
      </c>
      <c r="E102" t="s">
        <v>215</v>
      </c>
      <c r="F102" t="s">
        <v>279</v>
      </c>
      <c r="G102" t="str">
        <f>"201402009631"</f>
        <v>201402009631</v>
      </c>
      <c r="H102" t="s">
        <v>280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2</v>
      </c>
      <c r="Y102">
        <v>0</v>
      </c>
      <c r="Z102">
        <v>0</v>
      </c>
      <c r="AA102">
        <v>0</v>
      </c>
      <c r="AB102" t="s">
        <v>281</v>
      </c>
    </row>
    <row r="103" spans="1:28" x14ac:dyDescent="0.25">
      <c r="H103" t="s">
        <v>282</v>
      </c>
    </row>
    <row r="104" spans="1:28" x14ac:dyDescent="0.25">
      <c r="A104">
        <v>49</v>
      </c>
      <c r="B104">
        <v>3582</v>
      </c>
      <c r="C104" t="s">
        <v>283</v>
      </c>
      <c r="D104" t="s">
        <v>40</v>
      </c>
      <c r="E104" t="s">
        <v>27</v>
      </c>
      <c r="F104" t="s">
        <v>284</v>
      </c>
      <c r="G104" t="str">
        <f>"00005179"</f>
        <v>00005179</v>
      </c>
      <c r="H104" t="s">
        <v>285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50</v>
      </c>
      <c r="O104">
        <v>0</v>
      </c>
      <c r="P104">
        <v>30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>
        <v>0</v>
      </c>
      <c r="AB104" t="s">
        <v>286</v>
      </c>
    </row>
    <row r="105" spans="1:28" x14ac:dyDescent="0.25">
      <c r="H105" t="s">
        <v>287</v>
      </c>
    </row>
    <row r="106" spans="1:28" x14ac:dyDescent="0.25">
      <c r="A106">
        <v>50</v>
      </c>
      <c r="B106">
        <v>5760</v>
      </c>
      <c r="C106" t="s">
        <v>288</v>
      </c>
      <c r="D106" t="s">
        <v>289</v>
      </c>
      <c r="E106" t="s">
        <v>19</v>
      </c>
      <c r="F106" t="s">
        <v>290</v>
      </c>
      <c r="G106" t="str">
        <f>"201511038508"</f>
        <v>201511038508</v>
      </c>
      <c r="H106" t="s">
        <v>291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1</v>
      </c>
      <c r="Y106">
        <v>0</v>
      </c>
      <c r="Z106">
        <v>24</v>
      </c>
      <c r="AA106">
        <v>408</v>
      </c>
      <c r="AB106" t="s">
        <v>292</v>
      </c>
    </row>
    <row r="107" spans="1:28" x14ac:dyDescent="0.25">
      <c r="H107" t="s">
        <v>293</v>
      </c>
    </row>
    <row r="108" spans="1:28" x14ac:dyDescent="0.25">
      <c r="A108">
        <v>51</v>
      </c>
      <c r="B108">
        <v>2922</v>
      </c>
      <c r="C108" t="s">
        <v>294</v>
      </c>
      <c r="D108" t="s">
        <v>295</v>
      </c>
      <c r="E108" t="s">
        <v>41</v>
      </c>
      <c r="F108" t="s">
        <v>296</v>
      </c>
      <c r="G108" t="str">
        <f>"201411003472"</f>
        <v>201411003472</v>
      </c>
      <c r="H108" t="s">
        <v>297</v>
      </c>
      <c r="I108">
        <v>150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0</v>
      </c>
      <c r="AA108">
        <v>0</v>
      </c>
      <c r="AB108" t="s">
        <v>298</v>
      </c>
    </row>
    <row r="109" spans="1:28" x14ac:dyDescent="0.25">
      <c r="H109" t="s">
        <v>299</v>
      </c>
    </row>
    <row r="110" spans="1:28" x14ac:dyDescent="0.25">
      <c r="A110">
        <v>52</v>
      </c>
      <c r="B110">
        <v>6141</v>
      </c>
      <c r="C110" t="s">
        <v>300</v>
      </c>
      <c r="D110" t="s">
        <v>147</v>
      </c>
      <c r="E110" t="s">
        <v>301</v>
      </c>
      <c r="F110" t="s">
        <v>302</v>
      </c>
      <c r="G110" t="str">
        <f>"00225250"</f>
        <v>00225250</v>
      </c>
      <c r="H110" t="s">
        <v>303</v>
      </c>
      <c r="I110">
        <v>150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0</v>
      </c>
      <c r="Z110">
        <v>0</v>
      </c>
      <c r="AA110">
        <v>0</v>
      </c>
      <c r="AB110" t="s">
        <v>304</v>
      </c>
    </row>
    <row r="111" spans="1:28" x14ac:dyDescent="0.25">
      <c r="H111" t="s">
        <v>305</v>
      </c>
    </row>
    <row r="112" spans="1:28" x14ac:dyDescent="0.25">
      <c r="A112">
        <v>53</v>
      </c>
      <c r="B112">
        <v>1781</v>
      </c>
      <c r="C112" t="s">
        <v>306</v>
      </c>
      <c r="D112" t="s">
        <v>307</v>
      </c>
      <c r="E112" t="s">
        <v>308</v>
      </c>
      <c r="F112" t="s">
        <v>309</v>
      </c>
      <c r="G112" t="str">
        <f>"00318914"</f>
        <v>00318914</v>
      </c>
      <c r="H112" t="s">
        <v>197</v>
      </c>
      <c r="I112">
        <v>150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>
        <v>0</v>
      </c>
      <c r="AB112" t="s">
        <v>310</v>
      </c>
    </row>
    <row r="113" spans="1:28" x14ac:dyDescent="0.25">
      <c r="H113" t="s">
        <v>311</v>
      </c>
    </row>
    <row r="114" spans="1:28" x14ac:dyDescent="0.25">
      <c r="A114">
        <v>54</v>
      </c>
      <c r="B114">
        <v>4487</v>
      </c>
      <c r="C114" t="s">
        <v>312</v>
      </c>
      <c r="D114" t="s">
        <v>313</v>
      </c>
      <c r="E114" t="s">
        <v>314</v>
      </c>
      <c r="F114" t="s">
        <v>315</v>
      </c>
      <c r="G114" t="str">
        <f>"200801006955"</f>
        <v>200801006955</v>
      </c>
      <c r="H114" t="s">
        <v>316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30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0</v>
      </c>
      <c r="AA114">
        <v>0</v>
      </c>
      <c r="AB114" t="s">
        <v>317</v>
      </c>
    </row>
    <row r="115" spans="1:28" x14ac:dyDescent="0.25">
      <c r="H115" t="s">
        <v>318</v>
      </c>
    </row>
    <row r="116" spans="1:28" x14ac:dyDescent="0.25">
      <c r="A116">
        <v>55</v>
      </c>
      <c r="B116">
        <v>5407</v>
      </c>
      <c r="C116" t="s">
        <v>319</v>
      </c>
      <c r="D116" t="s">
        <v>313</v>
      </c>
      <c r="E116" t="s">
        <v>320</v>
      </c>
      <c r="F116" t="s">
        <v>321</v>
      </c>
      <c r="G116" t="str">
        <f>"201406014238"</f>
        <v>201406014238</v>
      </c>
      <c r="H116" t="s">
        <v>322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0</v>
      </c>
      <c r="AA116">
        <v>0</v>
      </c>
      <c r="AB116" t="s">
        <v>323</v>
      </c>
    </row>
    <row r="117" spans="1:28" x14ac:dyDescent="0.25">
      <c r="H117" t="s">
        <v>324</v>
      </c>
    </row>
    <row r="118" spans="1:28" x14ac:dyDescent="0.25">
      <c r="A118">
        <v>56</v>
      </c>
      <c r="B118">
        <v>610</v>
      </c>
      <c r="C118" t="s">
        <v>325</v>
      </c>
      <c r="D118" t="s">
        <v>40</v>
      </c>
      <c r="E118" t="s">
        <v>27</v>
      </c>
      <c r="F118" t="s">
        <v>326</v>
      </c>
      <c r="G118" t="str">
        <f>"201406006281"</f>
        <v>201406006281</v>
      </c>
      <c r="H118" t="s">
        <v>327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328</v>
      </c>
    </row>
    <row r="119" spans="1:28" x14ac:dyDescent="0.25">
      <c r="H119" t="s">
        <v>329</v>
      </c>
    </row>
    <row r="120" spans="1:28" x14ac:dyDescent="0.25">
      <c r="A120">
        <v>57</v>
      </c>
      <c r="B120">
        <v>6178</v>
      </c>
      <c r="C120" t="s">
        <v>330</v>
      </c>
      <c r="D120" t="s">
        <v>331</v>
      </c>
      <c r="E120" t="s">
        <v>116</v>
      </c>
      <c r="F120" t="s">
        <v>332</v>
      </c>
      <c r="G120" t="str">
        <f>"00197020"</f>
        <v>00197020</v>
      </c>
      <c r="H120">
        <v>693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11</v>
      </c>
      <c r="AA120">
        <v>187</v>
      </c>
      <c r="AB120">
        <v>1150</v>
      </c>
    </row>
    <row r="121" spans="1:28" x14ac:dyDescent="0.25">
      <c r="H121" t="s">
        <v>333</v>
      </c>
    </row>
    <row r="122" spans="1:28" x14ac:dyDescent="0.25">
      <c r="A122">
        <v>58</v>
      </c>
      <c r="B122">
        <v>2298</v>
      </c>
      <c r="C122" t="s">
        <v>334</v>
      </c>
      <c r="D122" t="s">
        <v>335</v>
      </c>
      <c r="E122" t="s">
        <v>41</v>
      </c>
      <c r="F122" t="s">
        <v>336</v>
      </c>
      <c r="G122" t="str">
        <f>"201406010417"</f>
        <v>201406010417</v>
      </c>
      <c r="H122" t="s">
        <v>337</v>
      </c>
      <c r="I122">
        <v>150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0</v>
      </c>
      <c r="AB122" t="s">
        <v>338</v>
      </c>
    </row>
    <row r="123" spans="1:28" x14ac:dyDescent="0.25">
      <c r="H123" t="s">
        <v>339</v>
      </c>
    </row>
    <row r="124" spans="1:28" x14ac:dyDescent="0.25">
      <c r="A124">
        <v>59</v>
      </c>
      <c r="B124">
        <v>4670</v>
      </c>
      <c r="C124" t="s">
        <v>340</v>
      </c>
      <c r="D124" t="s">
        <v>156</v>
      </c>
      <c r="E124" t="s">
        <v>301</v>
      </c>
      <c r="F124" t="s">
        <v>341</v>
      </c>
      <c r="G124" t="str">
        <f>"201406013216"</f>
        <v>201406013216</v>
      </c>
      <c r="H124" t="s">
        <v>342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>
        <v>0</v>
      </c>
      <c r="AB124" t="s">
        <v>343</v>
      </c>
    </row>
    <row r="125" spans="1:28" x14ac:dyDescent="0.25">
      <c r="H125" t="s">
        <v>344</v>
      </c>
    </row>
    <row r="126" spans="1:28" x14ac:dyDescent="0.25">
      <c r="A126">
        <v>60</v>
      </c>
      <c r="B126">
        <v>5990</v>
      </c>
      <c r="C126" t="s">
        <v>345</v>
      </c>
      <c r="D126" t="s">
        <v>346</v>
      </c>
      <c r="E126" t="s">
        <v>19</v>
      </c>
      <c r="F126" t="s">
        <v>347</v>
      </c>
      <c r="G126" t="str">
        <f>"00344891"</f>
        <v>00344891</v>
      </c>
      <c r="H126" t="s">
        <v>169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30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0</v>
      </c>
      <c r="AA126">
        <v>0</v>
      </c>
      <c r="AB126" t="s">
        <v>348</v>
      </c>
    </row>
    <row r="127" spans="1:28" x14ac:dyDescent="0.25">
      <c r="H127" t="s">
        <v>349</v>
      </c>
    </row>
    <row r="128" spans="1:28" x14ac:dyDescent="0.25">
      <c r="A128">
        <v>61</v>
      </c>
      <c r="B128">
        <v>2099</v>
      </c>
      <c r="C128" t="s">
        <v>350</v>
      </c>
      <c r="D128" t="s">
        <v>351</v>
      </c>
      <c r="E128" t="s">
        <v>352</v>
      </c>
      <c r="F128" t="s">
        <v>353</v>
      </c>
      <c r="G128" t="str">
        <f>"00228240"</f>
        <v>00228240</v>
      </c>
      <c r="H128" t="s">
        <v>354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24</v>
      </c>
      <c r="AA128">
        <v>408</v>
      </c>
      <c r="AB128" t="s">
        <v>355</v>
      </c>
    </row>
    <row r="129" spans="1:28" x14ac:dyDescent="0.25">
      <c r="H129" t="s">
        <v>356</v>
      </c>
    </row>
    <row r="130" spans="1:28" x14ac:dyDescent="0.25">
      <c r="A130">
        <v>62</v>
      </c>
      <c r="B130">
        <v>2149</v>
      </c>
      <c r="C130" t="s">
        <v>357</v>
      </c>
      <c r="D130" t="s">
        <v>313</v>
      </c>
      <c r="E130" t="s">
        <v>48</v>
      </c>
      <c r="F130" t="s">
        <v>358</v>
      </c>
      <c r="G130" t="str">
        <f>"00307090"</f>
        <v>00307090</v>
      </c>
      <c r="H130" t="s">
        <v>359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1</v>
      </c>
      <c r="Y130">
        <v>0</v>
      </c>
      <c r="Z130">
        <v>24</v>
      </c>
      <c r="AA130">
        <v>408</v>
      </c>
      <c r="AB130" t="s">
        <v>360</v>
      </c>
    </row>
    <row r="131" spans="1:28" x14ac:dyDescent="0.25">
      <c r="H131" t="s">
        <v>361</v>
      </c>
    </row>
    <row r="132" spans="1:28" x14ac:dyDescent="0.25">
      <c r="A132">
        <v>63</v>
      </c>
      <c r="B132">
        <v>2311</v>
      </c>
      <c r="C132" t="s">
        <v>362</v>
      </c>
      <c r="D132" t="s">
        <v>313</v>
      </c>
      <c r="E132" t="s">
        <v>27</v>
      </c>
      <c r="F132" t="s">
        <v>363</v>
      </c>
      <c r="G132" t="str">
        <f>"00010581"</f>
        <v>00010581</v>
      </c>
      <c r="H132" t="s">
        <v>364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0</v>
      </c>
      <c r="AA132">
        <v>0</v>
      </c>
      <c r="AB132" t="s">
        <v>365</v>
      </c>
    </row>
    <row r="133" spans="1:28" x14ac:dyDescent="0.25">
      <c r="H133" t="s">
        <v>366</v>
      </c>
    </row>
    <row r="134" spans="1:28" x14ac:dyDescent="0.25">
      <c r="A134">
        <v>64</v>
      </c>
      <c r="B134">
        <v>4965</v>
      </c>
      <c r="C134" t="s">
        <v>367</v>
      </c>
      <c r="D134" t="s">
        <v>54</v>
      </c>
      <c r="E134" t="s">
        <v>368</v>
      </c>
      <c r="F134" t="s">
        <v>369</v>
      </c>
      <c r="G134" t="str">
        <f>"201406015865"</f>
        <v>201406015865</v>
      </c>
      <c r="H134">
        <v>814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50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>
        <v>1134</v>
      </c>
    </row>
    <row r="135" spans="1:28" x14ac:dyDescent="0.25">
      <c r="H135" t="s">
        <v>370</v>
      </c>
    </row>
    <row r="136" spans="1:28" x14ac:dyDescent="0.25">
      <c r="A136">
        <v>65</v>
      </c>
      <c r="B136">
        <v>1536</v>
      </c>
      <c r="C136" t="s">
        <v>371</v>
      </c>
      <c r="D136" t="s">
        <v>372</v>
      </c>
      <c r="E136" t="s">
        <v>373</v>
      </c>
      <c r="F136" t="s">
        <v>374</v>
      </c>
      <c r="G136" t="str">
        <f>"201412005626"</f>
        <v>201412005626</v>
      </c>
      <c r="H136" t="s">
        <v>375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9</v>
      </c>
      <c r="AA136">
        <v>153</v>
      </c>
      <c r="AB136" t="s">
        <v>376</v>
      </c>
    </row>
    <row r="137" spans="1:28" x14ac:dyDescent="0.25">
      <c r="H137" t="s">
        <v>377</v>
      </c>
    </row>
    <row r="138" spans="1:28" x14ac:dyDescent="0.25">
      <c r="A138">
        <v>66</v>
      </c>
      <c r="B138">
        <v>1820</v>
      </c>
      <c r="C138" t="s">
        <v>378</v>
      </c>
      <c r="D138" t="s">
        <v>19</v>
      </c>
      <c r="E138" t="s">
        <v>34</v>
      </c>
      <c r="F138" t="s">
        <v>379</v>
      </c>
      <c r="G138" t="str">
        <f>"200910000321"</f>
        <v>200910000321</v>
      </c>
      <c r="H138" t="s">
        <v>380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381</v>
      </c>
    </row>
    <row r="139" spans="1:28" x14ac:dyDescent="0.25">
      <c r="H139" t="s">
        <v>382</v>
      </c>
    </row>
    <row r="140" spans="1:28" x14ac:dyDescent="0.25">
      <c r="A140">
        <v>67</v>
      </c>
      <c r="B140">
        <v>743</v>
      </c>
      <c r="C140" t="s">
        <v>383</v>
      </c>
      <c r="D140" t="s">
        <v>104</v>
      </c>
      <c r="E140" t="s">
        <v>40</v>
      </c>
      <c r="F140" t="s">
        <v>384</v>
      </c>
      <c r="G140" t="str">
        <f>"201402008762"</f>
        <v>201402008762</v>
      </c>
      <c r="H140" t="s">
        <v>57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0</v>
      </c>
      <c r="AA140">
        <v>0</v>
      </c>
      <c r="AB140" t="s">
        <v>385</v>
      </c>
    </row>
    <row r="141" spans="1:28" x14ac:dyDescent="0.25">
      <c r="H141" t="s">
        <v>386</v>
      </c>
    </row>
    <row r="142" spans="1:28" x14ac:dyDescent="0.25">
      <c r="A142">
        <v>68</v>
      </c>
      <c r="B142">
        <v>6171</v>
      </c>
      <c r="C142" t="s">
        <v>387</v>
      </c>
      <c r="D142" t="s">
        <v>388</v>
      </c>
      <c r="E142" t="s">
        <v>27</v>
      </c>
      <c r="F142" t="s">
        <v>389</v>
      </c>
      <c r="G142" t="str">
        <f>"00182352"</f>
        <v>00182352</v>
      </c>
      <c r="H142" t="s">
        <v>359</v>
      </c>
      <c r="I142">
        <v>150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2</v>
      </c>
      <c r="Y142">
        <v>0</v>
      </c>
      <c r="Z142">
        <v>0</v>
      </c>
      <c r="AA142">
        <v>0</v>
      </c>
      <c r="AB142" t="s">
        <v>390</v>
      </c>
    </row>
    <row r="143" spans="1:28" x14ac:dyDescent="0.25">
      <c r="H143" t="s">
        <v>391</v>
      </c>
    </row>
    <row r="144" spans="1:28" x14ac:dyDescent="0.25">
      <c r="A144">
        <v>69</v>
      </c>
      <c r="B144">
        <v>1951</v>
      </c>
      <c r="C144" t="s">
        <v>392</v>
      </c>
      <c r="D144" t="s">
        <v>331</v>
      </c>
      <c r="E144" t="s">
        <v>19</v>
      </c>
      <c r="F144" t="s">
        <v>393</v>
      </c>
      <c r="G144" t="str">
        <f>"201406005367"</f>
        <v>201406005367</v>
      </c>
      <c r="H144" t="s">
        <v>258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50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 t="s">
        <v>394</v>
      </c>
    </row>
    <row r="145" spans="1:28" x14ac:dyDescent="0.25">
      <c r="H145" t="s">
        <v>395</v>
      </c>
    </row>
    <row r="146" spans="1:28" x14ac:dyDescent="0.25">
      <c r="A146">
        <v>70</v>
      </c>
      <c r="B146">
        <v>2494</v>
      </c>
      <c r="C146" t="s">
        <v>396</v>
      </c>
      <c r="D146" t="s">
        <v>156</v>
      </c>
      <c r="E146" t="s">
        <v>397</v>
      </c>
      <c r="F146" t="s">
        <v>398</v>
      </c>
      <c r="G146" t="str">
        <f>"201406001742"</f>
        <v>201406001742</v>
      </c>
      <c r="H146" t="s">
        <v>399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0</v>
      </c>
      <c r="AA146">
        <v>0</v>
      </c>
      <c r="AB146" t="s">
        <v>400</v>
      </c>
    </row>
    <row r="147" spans="1:28" x14ac:dyDescent="0.25">
      <c r="H147" t="s">
        <v>401</v>
      </c>
    </row>
    <row r="148" spans="1:28" x14ac:dyDescent="0.25">
      <c r="A148">
        <v>71</v>
      </c>
      <c r="B148">
        <v>4591</v>
      </c>
      <c r="C148" t="s">
        <v>402</v>
      </c>
      <c r="D148" t="s">
        <v>98</v>
      </c>
      <c r="E148" t="s">
        <v>19</v>
      </c>
      <c r="F148" t="s">
        <v>403</v>
      </c>
      <c r="G148" t="str">
        <f>"201511017986"</f>
        <v>201511017986</v>
      </c>
      <c r="H148" t="s">
        <v>404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50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24</v>
      </c>
      <c r="AA148">
        <v>408</v>
      </c>
      <c r="AB148" t="s">
        <v>405</v>
      </c>
    </row>
    <row r="149" spans="1:28" x14ac:dyDescent="0.25">
      <c r="H149" t="s">
        <v>406</v>
      </c>
    </row>
    <row r="150" spans="1:28" x14ac:dyDescent="0.25">
      <c r="A150">
        <v>72</v>
      </c>
      <c r="B150">
        <v>5976</v>
      </c>
      <c r="C150" t="s">
        <v>407</v>
      </c>
      <c r="D150" t="s">
        <v>408</v>
      </c>
      <c r="E150" t="s">
        <v>409</v>
      </c>
      <c r="F150" t="s">
        <v>410</v>
      </c>
      <c r="G150" t="str">
        <f>"201410007539"</f>
        <v>201410007539</v>
      </c>
      <c r="H150" t="s">
        <v>411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>
        <v>0</v>
      </c>
      <c r="AB150" t="s">
        <v>412</v>
      </c>
    </row>
    <row r="151" spans="1:28" x14ac:dyDescent="0.25">
      <c r="H151" t="s">
        <v>413</v>
      </c>
    </row>
    <row r="152" spans="1:28" x14ac:dyDescent="0.25">
      <c r="A152">
        <v>73</v>
      </c>
      <c r="B152">
        <v>611</v>
      </c>
      <c r="C152" t="s">
        <v>414</v>
      </c>
      <c r="D152" t="s">
        <v>415</v>
      </c>
      <c r="E152" t="s">
        <v>48</v>
      </c>
      <c r="F152" t="s">
        <v>416</v>
      </c>
      <c r="G152" t="str">
        <f>"200812000797"</f>
        <v>200812000797</v>
      </c>
      <c r="H152" t="s">
        <v>417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24</v>
      </c>
      <c r="AA152">
        <v>408</v>
      </c>
      <c r="AB152" t="s">
        <v>418</v>
      </c>
    </row>
    <row r="153" spans="1:28" x14ac:dyDescent="0.25">
      <c r="H153" t="s">
        <v>419</v>
      </c>
    </row>
    <row r="154" spans="1:28" x14ac:dyDescent="0.25">
      <c r="A154">
        <v>74</v>
      </c>
      <c r="B154">
        <v>5101</v>
      </c>
      <c r="C154" t="s">
        <v>420</v>
      </c>
      <c r="D154" t="s">
        <v>156</v>
      </c>
      <c r="E154" t="s">
        <v>82</v>
      </c>
      <c r="F154" t="s">
        <v>421</v>
      </c>
      <c r="G154" t="str">
        <f>"00140087"</f>
        <v>00140087</v>
      </c>
      <c r="H154" t="s">
        <v>422</v>
      </c>
      <c r="I154">
        <v>150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1</v>
      </c>
      <c r="Y154">
        <v>0</v>
      </c>
      <c r="Z154">
        <v>0</v>
      </c>
      <c r="AA154">
        <v>0</v>
      </c>
      <c r="AB154" t="s">
        <v>423</v>
      </c>
    </row>
    <row r="155" spans="1:28" x14ac:dyDescent="0.25">
      <c r="H155" t="s">
        <v>424</v>
      </c>
    </row>
    <row r="156" spans="1:28" x14ac:dyDescent="0.25">
      <c r="A156">
        <v>75</v>
      </c>
      <c r="B156">
        <v>393</v>
      </c>
      <c r="C156" t="s">
        <v>425</v>
      </c>
      <c r="D156" t="s">
        <v>331</v>
      </c>
      <c r="E156" t="s">
        <v>40</v>
      </c>
      <c r="F156" t="s">
        <v>426</v>
      </c>
      <c r="G156" t="str">
        <f>"201412005326"</f>
        <v>201412005326</v>
      </c>
      <c r="H156" t="s">
        <v>427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0</v>
      </c>
      <c r="AA156">
        <v>0</v>
      </c>
      <c r="AB156" t="s">
        <v>428</v>
      </c>
    </row>
    <row r="157" spans="1:28" x14ac:dyDescent="0.25">
      <c r="H157" t="s">
        <v>429</v>
      </c>
    </row>
    <row r="158" spans="1:28" x14ac:dyDescent="0.25">
      <c r="A158">
        <v>76</v>
      </c>
      <c r="B158">
        <v>3950</v>
      </c>
      <c r="C158" t="s">
        <v>430</v>
      </c>
      <c r="D158" t="s">
        <v>27</v>
      </c>
      <c r="E158" t="s">
        <v>431</v>
      </c>
      <c r="F158" t="s">
        <v>432</v>
      </c>
      <c r="G158" t="str">
        <f>"201406015369"</f>
        <v>201406015369</v>
      </c>
      <c r="H158" t="s">
        <v>433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0</v>
      </c>
      <c r="AA158">
        <v>0</v>
      </c>
      <c r="AB158" t="s">
        <v>434</v>
      </c>
    </row>
    <row r="159" spans="1:28" x14ac:dyDescent="0.25">
      <c r="H159" t="s">
        <v>435</v>
      </c>
    </row>
    <row r="160" spans="1:28" x14ac:dyDescent="0.25">
      <c r="A160">
        <v>77</v>
      </c>
      <c r="B160">
        <v>2428</v>
      </c>
      <c r="C160" t="s">
        <v>436</v>
      </c>
      <c r="D160" t="s">
        <v>331</v>
      </c>
      <c r="E160" t="s">
        <v>437</v>
      </c>
      <c r="F160" t="s">
        <v>438</v>
      </c>
      <c r="G160" t="str">
        <f>"00148850"</f>
        <v>00148850</v>
      </c>
      <c r="H160">
        <v>737</v>
      </c>
      <c r="I160">
        <v>0</v>
      </c>
      <c r="J160">
        <v>0</v>
      </c>
      <c r="K160">
        <v>0</v>
      </c>
      <c r="L160">
        <v>200</v>
      </c>
      <c r="M160">
        <v>30</v>
      </c>
      <c r="N160">
        <v>70</v>
      </c>
      <c r="O160">
        <v>0</v>
      </c>
      <c r="P160">
        <v>0</v>
      </c>
      <c r="Q160">
        <v>70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>
        <v>1107</v>
      </c>
    </row>
    <row r="161" spans="1:28" x14ac:dyDescent="0.25">
      <c r="H161" t="s">
        <v>439</v>
      </c>
    </row>
    <row r="162" spans="1:28" x14ac:dyDescent="0.25">
      <c r="A162">
        <v>78</v>
      </c>
      <c r="B162">
        <v>4413</v>
      </c>
      <c r="C162" t="s">
        <v>440</v>
      </c>
      <c r="D162" t="s">
        <v>441</v>
      </c>
      <c r="E162" t="s">
        <v>68</v>
      </c>
      <c r="F162" t="s">
        <v>442</v>
      </c>
      <c r="G162" t="str">
        <f>"00359885"</f>
        <v>00359885</v>
      </c>
      <c r="H162" t="s">
        <v>443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30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>
        <v>0</v>
      </c>
      <c r="AB162" t="s">
        <v>444</v>
      </c>
    </row>
    <row r="163" spans="1:28" x14ac:dyDescent="0.25">
      <c r="H163" t="s">
        <v>445</v>
      </c>
    </row>
    <row r="164" spans="1:28" x14ac:dyDescent="0.25">
      <c r="A164">
        <v>79</v>
      </c>
      <c r="B164">
        <v>3382</v>
      </c>
      <c r="C164" t="s">
        <v>446</v>
      </c>
      <c r="D164" t="s">
        <v>61</v>
      </c>
      <c r="E164" t="s">
        <v>40</v>
      </c>
      <c r="F164" t="s">
        <v>447</v>
      </c>
      <c r="G164" t="str">
        <f>"201411000690"</f>
        <v>201411000690</v>
      </c>
      <c r="H164" t="s">
        <v>448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50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 t="s">
        <v>449</v>
      </c>
    </row>
    <row r="165" spans="1:28" x14ac:dyDescent="0.25">
      <c r="H165" t="s">
        <v>450</v>
      </c>
    </row>
    <row r="166" spans="1:28" x14ac:dyDescent="0.25">
      <c r="A166">
        <v>80</v>
      </c>
      <c r="B166">
        <v>105</v>
      </c>
      <c r="C166" t="s">
        <v>451</v>
      </c>
      <c r="D166" t="s">
        <v>132</v>
      </c>
      <c r="E166" t="s">
        <v>351</v>
      </c>
      <c r="F166" t="s">
        <v>452</v>
      </c>
      <c r="G166" t="str">
        <f>"201409000262"</f>
        <v>201409000262</v>
      </c>
      <c r="H166">
        <v>682</v>
      </c>
      <c r="I166">
        <v>150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2</v>
      </c>
      <c r="Y166">
        <v>0</v>
      </c>
      <c r="Z166">
        <v>0</v>
      </c>
      <c r="AA166">
        <v>0</v>
      </c>
      <c r="AB166">
        <v>1102</v>
      </c>
    </row>
    <row r="167" spans="1:28" x14ac:dyDescent="0.25">
      <c r="H167">
        <v>1217</v>
      </c>
    </row>
    <row r="168" spans="1:28" x14ac:dyDescent="0.25">
      <c r="A168">
        <v>81</v>
      </c>
      <c r="B168">
        <v>1844</v>
      </c>
      <c r="C168" t="s">
        <v>453</v>
      </c>
      <c r="D168" t="s">
        <v>454</v>
      </c>
      <c r="E168" t="s">
        <v>48</v>
      </c>
      <c r="F168" t="s">
        <v>455</v>
      </c>
      <c r="G168" t="str">
        <f>"200712004494"</f>
        <v>200712004494</v>
      </c>
      <c r="H168" t="s">
        <v>169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30</v>
      </c>
      <c r="R168">
        <v>50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6</v>
      </c>
      <c r="AA168">
        <v>102</v>
      </c>
      <c r="AB168" t="s">
        <v>456</v>
      </c>
    </row>
    <row r="169" spans="1:28" x14ac:dyDescent="0.25">
      <c r="H169" t="s">
        <v>457</v>
      </c>
    </row>
    <row r="170" spans="1:28" x14ac:dyDescent="0.25">
      <c r="A170">
        <v>82</v>
      </c>
      <c r="B170">
        <v>2938</v>
      </c>
      <c r="C170" t="s">
        <v>458</v>
      </c>
      <c r="D170" t="s">
        <v>156</v>
      </c>
      <c r="E170" t="s">
        <v>27</v>
      </c>
      <c r="F170" t="s">
        <v>459</v>
      </c>
      <c r="G170" t="str">
        <f>"201405001737"</f>
        <v>201405001737</v>
      </c>
      <c r="H170">
        <v>825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>
        <v>1095</v>
      </c>
    </row>
    <row r="171" spans="1:28" x14ac:dyDescent="0.25">
      <c r="H171" t="s">
        <v>460</v>
      </c>
    </row>
    <row r="172" spans="1:28" x14ac:dyDescent="0.25">
      <c r="A172">
        <v>83</v>
      </c>
      <c r="B172">
        <v>3273</v>
      </c>
      <c r="C172" t="s">
        <v>461</v>
      </c>
      <c r="D172" t="s">
        <v>462</v>
      </c>
      <c r="E172" t="s">
        <v>463</v>
      </c>
      <c r="F172" t="s">
        <v>464</v>
      </c>
      <c r="G172" t="str">
        <f>"201412007011"</f>
        <v>201412007011</v>
      </c>
      <c r="H172">
        <v>825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0</v>
      </c>
      <c r="AA172">
        <v>0</v>
      </c>
      <c r="AB172">
        <v>1095</v>
      </c>
    </row>
    <row r="173" spans="1:28" x14ac:dyDescent="0.25">
      <c r="H173" t="s">
        <v>465</v>
      </c>
    </row>
    <row r="174" spans="1:28" x14ac:dyDescent="0.25">
      <c r="A174">
        <v>84</v>
      </c>
      <c r="B174">
        <v>3084</v>
      </c>
      <c r="C174" t="s">
        <v>466</v>
      </c>
      <c r="D174" t="s">
        <v>467</v>
      </c>
      <c r="E174" t="s">
        <v>19</v>
      </c>
      <c r="F174" t="s">
        <v>468</v>
      </c>
      <c r="G174" t="str">
        <f>"00206543"</f>
        <v>00206543</v>
      </c>
      <c r="H174">
        <v>814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50</v>
      </c>
      <c r="O174">
        <v>0</v>
      </c>
      <c r="P174">
        <v>30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>
        <v>1094</v>
      </c>
    </row>
    <row r="175" spans="1:28" x14ac:dyDescent="0.25">
      <c r="H175" t="s">
        <v>469</v>
      </c>
    </row>
    <row r="176" spans="1:28" x14ac:dyDescent="0.25">
      <c r="A176">
        <v>85</v>
      </c>
      <c r="B176">
        <v>5271</v>
      </c>
      <c r="C176" t="s">
        <v>470</v>
      </c>
      <c r="D176" t="s">
        <v>266</v>
      </c>
      <c r="E176" t="s">
        <v>27</v>
      </c>
      <c r="F176" t="s">
        <v>471</v>
      </c>
      <c r="G176" t="str">
        <f>"201402006625"</f>
        <v>201402006625</v>
      </c>
      <c r="H176" t="s">
        <v>472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>
        <v>0</v>
      </c>
      <c r="Z176">
        <v>0</v>
      </c>
      <c r="AA176">
        <v>0</v>
      </c>
      <c r="AB176" t="s">
        <v>473</v>
      </c>
    </row>
    <row r="177" spans="1:28" x14ac:dyDescent="0.25">
      <c r="H177" t="s">
        <v>474</v>
      </c>
    </row>
    <row r="178" spans="1:28" x14ac:dyDescent="0.25">
      <c r="A178">
        <v>86</v>
      </c>
      <c r="B178">
        <v>1364</v>
      </c>
      <c r="C178" t="s">
        <v>475</v>
      </c>
      <c r="D178" t="s">
        <v>156</v>
      </c>
      <c r="E178" t="s">
        <v>476</v>
      </c>
      <c r="F178" t="s">
        <v>477</v>
      </c>
      <c r="G178" t="str">
        <f>"200801003186"</f>
        <v>200801003186</v>
      </c>
      <c r="H178">
        <v>792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30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0</v>
      </c>
      <c r="AA178">
        <v>0</v>
      </c>
      <c r="AB178">
        <v>1092</v>
      </c>
    </row>
    <row r="179" spans="1:28" x14ac:dyDescent="0.25">
      <c r="H179" t="s">
        <v>478</v>
      </c>
    </row>
    <row r="180" spans="1:28" x14ac:dyDescent="0.25">
      <c r="A180">
        <v>87</v>
      </c>
      <c r="B180">
        <v>5022</v>
      </c>
      <c r="C180" t="s">
        <v>479</v>
      </c>
      <c r="D180" t="s">
        <v>480</v>
      </c>
      <c r="E180" t="s">
        <v>19</v>
      </c>
      <c r="F180" t="s">
        <v>481</v>
      </c>
      <c r="G180" t="str">
        <f>"00224861"</f>
        <v>00224861</v>
      </c>
      <c r="H180" t="s">
        <v>482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30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0</v>
      </c>
      <c r="AA180">
        <v>0</v>
      </c>
      <c r="AB180" t="s">
        <v>483</v>
      </c>
    </row>
    <row r="181" spans="1:28" x14ac:dyDescent="0.25">
      <c r="H181" t="s">
        <v>484</v>
      </c>
    </row>
    <row r="182" spans="1:28" x14ac:dyDescent="0.25">
      <c r="A182">
        <v>88</v>
      </c>
      <c r="B182">
        <v>5754</v>
      </c>
      <c r="C182" t="s">
        <v>485</v>
      </c>
      <c r="D182" t="s">
        <v>486</v>
      </c>
      <c r="E182" t="s">
        <v>41</v>
      </c>
      <c r="F182" t="s">
        <v>487</v>
      </c>
      <c r="G182" t="str">
        <f>"201406011941"</f>
        <v>201406011941</v>
      </c>
      <c r="H182" t="s">
        <v>488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>
        <v>0</v>
      </c>
      <c r="AB182" t="s">
        <v>489</v>
      </c>
    </row>
    <row r="183" spans="1:28" x14ac:dyDescent="0.25">
      <c r="H183" t="s">
        <v>490</v>
      </c>
    </row>
    <row r="184" spans="1:28" x14ac:dyDescent="0.25">
      <c r="A184">
        <v>89</v>
      </c>
      <c r="B184">
        <v>4592</v>
      </c>
      <c r="C184" t="s">
        <v>491</v>
      </c>
      <c r="D184" t="s">
        <v>492</v>
      </c>
      <c r="E184" t="s">
        <v>493</v>
      </c>
      <c r="F184" t="s">
        <v>494</v>
      </c>
      <c r="G184" t="str">
        <f>"00278191"</f>
        <v>00278191</v>
      </c>
      <c r="H184" t="s">
        <v>495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 t="s">
        <v>496</v>
      </c>
    </row>
    <row r="185" spans="1:28" x14ac:dyDescent="0.25">
      <c r="H185" t="s">
        <v>497</v>
      </c>
    </row>
    <row r="186" spans="1:28" x14ac:dyDescent="0.25">
      <c r="A186">
        <v>90</v>
      </c>
      <c r="B186">
        <v>845</v>
      </c>
      <c r="C186" t="s">
        <v>498</v>
      </c>
      <c r="D186" t="s">
        <v>499</v>
      </c>
      <c r="E186" t="s">
        <v>40</v>
      </c>
      <c r="F186" t="s">
        <v>500</v>
      </c>
      <c r="G186" t="str">
        <f>"201406007481"</f>
        <v>201406007481</v>
      </c>
      <c r="H186" t="s">
        <v>501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0</v>
      </c>
      <c r="AB186" t="s">
        <v>502</v>
      </c>
    </row>
    <row r="187" spans="1:28" x14ac:dyDescent="0.25">
      <c r="H187" t="s">
        <v>503</v>
      </c>
    </row>
    <row r="188" spans="1:28" x14ac:dyDescent="0.25">
      <c r="A188">
        <v>91</v>
      </c>
      <c r="B188">
        <v>2109</v>
      </c>
      <c r="C188" t="s">
        <v>504</v>
      </c>
      <c r="D188" t="s">
        <v>505</v>
      </c>
      <c r="E188" t="s">
        <v>48</v>
      </c>
      <c r="F188" t="s">
        <v>506</v>
      </c>
      <c r="G188" t="str">
        <f>"201406007501"</f>
        <v>201406007501</v>
      </c>
      <c r="H188" t="s">
        <v>507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0</v>
      </c>
      <c r="AA188">
        <v>0</v>
      </c>
      <c r="AB188" t="s">
        <v>508</v>
      </c>
    </row>
    <row r="189" spans="1:28" x14ac:dyDescent="0.25">
      <c r="H189" t="s">
        <v>509</v>
      </c>
    </row>
    <row r="190" spans="1:28" x14ac:dyDescent="0.25">
      <c r="A190">
        <v>92</v>
      </c>
      <c r="B190">
        <v>2933</v>
      </c>
      <c r="C190" t="s">
        <v>510</v>
      </c>
      <c r="D190" t="s">
        <v>511</v>
      </c>
      <c r="E190" t="s">
        <v>41</v>
      </c>
      <c r="F190" t="s">
        <v>512</v>
      </c>
      <c r="G190" t="str">
        <f>"00092118"</f>
        <v>00092118</v>
      </c>
      <c r="H190" t="s">
        <v>513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17</v>
      </c>
      <c r="AA190">
        <v>289</v>
      </c>
      <c r="AB190" t="s">
        <v>514</v>
      </c>
    </row>
    <row r="191" spans="1:28" x14ac:dyDescent="0.25">
      <c r="H191" t="s">
        <v>515</v>
      </c>
    </row>
    <row r="192" spans="1:28" x14ac:dyDescent="0.25">
      <c r="A192">
        <v>93</v>
      </c>
      <c r="B192">
        <v>5652</v>
      </c>
      <c r="C192" t="s">
        <v>516</v>
      </c>
      <c r="D192" t="s">
        <v>517</v>
      </c>
      <c r="E192" t="s">
        <v>27</v>
      </c>
      <c r="F192" t="s">
        <v>518</v>
      </c>
      <c r="G192" t="str">
        <f>"00366582"</f>
        <v>00366582</v>
      </c>
      <c r="H192">
        <v>660</v>
      </c>
      <c r="I192">
        <v>150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>
        <v>1080</v>
      </c>
    </row>
    <row r="193" spans="1:28" x14ac:dyDescent="0.25">
      <c r="H193" t="s">
        <v>519</v>
      </c>
    </row>
    <row r="194" spans="1:28" x14ac:dyDescent="0.25">
      <c r="A194">
        <v>94</v>
      </c>
      <c r="B194">
        <v>1635</v>
      </c>
      <c r="C194" t="s">
        <v>520</v>
      </c>
      <c r="D194" t="s">
        <v>27</v>
      </c>
      <c r="E194" t="s">
        <v>147</v>
      </c>
      <c r="F194" t="s">
        <v>521</v>
      </c>
      <c r="G194" t="str">
        <f>"201405002185"</f>
        <v>201405002185</v>
      </c>
      <c r="H194">
        <v>825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>
        <v>1075</v>
      </c>
    </row>
    <row r="195" spans="1:28" x14ac:dyDescent="0.25">
      <c r="H195" t="s">
        <v>522</v>
      </c>
    </row>
    <row r="196" spans="1:28" x14ac:dyDescent="0.25">
      <c r="A196">
        <v>95</v>
      </c>
      <c r="B196">
        <v>1739</v>
      </c>
      <c r="C196" t="s">
        <v>523</v>
      </c>
      <c r="D196" t="s">
        <v>116</v>
      </c>
      <c r="E196" t="s">
        <v>493</v>
      </c>
      <c r="F196" t="s">
        <v>524</v>
      </c>
      <c r="G196" t="str">
        <f>"00247827"</f>
        <v>00247827</v>
      </c>
      <c r="H196" t="s">
        <v>137</v>
      </c>
      <c r="I196">
        <v>0</v>
      </c>
      <c r="J196">
        <v>0</v>
      </c>
      <c r="K196">
        <v>0</v>
      </c>
      <c r="L196">
        <v>0</v>
      </c>
      <c r="M196">
        <v>100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 t="s">
        <v>525</v>
      </c>
    </row>
    <row r="197" spans="1:28" x14ac:dyDescent="0.25">
      <c r="H197" t="s">
        <v>526</v>
      </c>
    </row>
    <row r="198" spans="1:28" x14ac:dyDescent="0.25">
      <c r="A198">
        <v>96</v>
      </c>
      <c r="B198">
        <v>4673</v>
      </c>
      <c r="C198" t="s">
        <v>527</v>
      </c>
      <c r="D198" t="s">
        <v>26</v>
      </c>
      <c r="E198" t="s">
        <v>351</v>
      </c>
      <c r="F198" t="s">
        <v>528</v>
      </c>
      <c r="G198" t="str">
        <f>"201402012568"</f>
        <v>201402012568</v>
      </c>
      <c r="H198" t="s">
        <v>529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5</v>
      </c>
      <c r="AA198">
        <v>85</v>
      </c>
      <c r="AB198" t="s">
        <v>530</v>
      </c>
    </row>
    <row r="199" spans="1:28" x14ac:dyDescent="0.25">
      <c r="H199" t="s">
        <v>531</v>
      </c>
    </row>
    <row r="200" spans="1:28" x14ac:dyDescent="0.25">
      <c r="A200">
        <v>97</v>
      </c>
      <c r="B200">
        <v>2964</v>
      </c>
      <c r="C200" t="s">
        <v>532</v>
      </c>
      <c r="D200" t="s">
        <v>533</v>
      </c>
      <c r="E200" t="s">
        <v>534</v>
      </c>
      <c r="F200" t="s">
        <v>535</v>
      </c>
      <c r="G200" t="str">
        <f>"201405000626"</f>
        <v>201405000626</v>
      </c>
      <c r="H200" t="s">
        <v>536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30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>
        <v>0</v>
      </c>
      <c r="AB200" t="s">
        <v>537</v>
      </c>
    </row>
    <row r="201" spans="1:28" x14ac:dyDescent="0.25">
      <c r="H201" t="s">
        <v>538</v>
      </c>
    </row>
    <row r="202" spans="1:28" x14ac:dyDescent="0.25">
      <c r="A202">
        <v>98</v>
      </c>
      <c r="B202">
        <v>537</v>
      </c>
      <c r="C202" t="s">
        <v>539</v>
      </c>
      <c r="D202" t="s">
        <v>126</v>
      </c>
      <c r="E202" t="s">
        <v>314</v>
      </c>
      <c r="F202" t="s">
        <v>540</v>
      </c>
      <c r="G202" t="str">
        <f>"201403000191"</f>
        <v>201403000191</v>
      </c>
      <c r="H202">
        <v>759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5</v>
      </c>
      <c r="AA202">
        <v>85</v>
      </c>
      <c r="AB202">
        <v>1064</v>
      </c>
    </row>
    <row r="203" spans="1:28" x14ac:dyDescent="0.25">
      <c r="H203" t="s">
        <v>541</v>
      </c>
    </row>
    <row r="204" spans="1:28" x14ac:dyDescent="0.25">
      <c r="A204">
        <v>99</v>
      </c>
      <c r="B204">
        <v>4567</v>
      </c>
      <c r="C204" t="s">
        <v>542</v>
      </c>
      <c r="D204" t="s">
        <v>543</v>
      </c>
      <c r="E204" t="s">
        <v>20</v>
      </c>
      <c r="F204" t="s">
        <v>544</v>
      </c>
      <c r="G204" t="str">
        <f>"00360361"</f>
        <v>00360361</v>
      </c>
      <c r="H204" t="s">
        <v>545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14</v>
      </c>
      <c r="AA204">
        <v>238</v>
      </c>
      <c r="AB204" t="s">
        <v>546</v>
      </c>
    </row>
    <row r="205" spans="1:28" x14ac:dyDescent="0.25">
      <c r="H205" t="s">
        <v>547</v>
      </c>
    </row>
    <row r="206" spans="1:28" x14ac:dyDescent="0.25">
      <c r="A206">
        <v>100</v>
      </c>
      <c r="B206">
        <v>5994</v>
      </c>
      <c r="C206" t="s">
        <v>548</v>
      </c>
      <c r="D206" t="s">
        <v>549</v>
      </c>
      <c r="E206" t="s">
        <v>41</v>
      </c>
      <c r="F206" t="s">
        <v>550</v>
      </c>
      <c r="G206" t="str">
        <f>"201511017765"</f>
        <v>201511017765</v>
      </c>
      <c r="H206" t="s">
        <v>128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2</v>
      </c>
      <c r="Y206">
        <v>0</v>
      </c>
      <c r="Z206">
        <v>0</v>
      </c>
      <c r="AA206">
        <v>0</v>
      </c>
      <c r="AB206" t="s">
        <v>551</v>
      </c>
    </row>
    <row r="207" spans="1:28" x14ac:dyDescent="0.25">
      <c r="H207" t="s">
        <v>552</v>
      </c>
    </row>
    <row r="208" spans="1:28" x14ac:dyDescent="0.25">
      <c r="A208">
        <v>101</v>
      </c>
      <c r="B208">
        <v>149</v>
      </c>
      <c r="C208" t="s">
        <v>553</v>
      </c>
      <c r="D208" t="s">
        <v>554</v>
      </c>
      <c r="E208" t="s">
        <v>40</v>
      </c>
      <c r="F208" t="s">
        <v>555</v>
      </c>
      <c r="G208" t="str">
        <f>"00119672"</f>
        <v>00119672</v>
      </c>
      <c r="H208" t="s">
        <v>556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>
        <v>0</v>
      </c>
      <c r="AB208" t="s">
        <v>557</v>
      </c>
    </row>
    <row r="209" spans="1:28" x14ac:dyDescent="0.25">
      <c r="H209" t="s">
        <v>558</v>
      </c>
    </row>
    <row r="210" spans="1:28" x14ac:dyDescent="0.25">
      <c r="A210">
        <v>102</v>
      </c>
      <c r="B210">
        <v>2487</v>
      </c>
      <c r="C210" t="s">
        <v>559</v>
      </c>
      <c r="D210" t="s">
        <v>560</v>
      </c>
      <c r="E210" t="s">
        <v>27</v>
      </c>
      <c r="F210" t="s">
        <v>561</v>
      </c>
      <c r="G210" t="str">
        <f>"00323342"</f>
        <v>00323342</v>
      </c>
      <c r="H210" t="s">
        <v>562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0</v>
      </c>
      <c r="Q210">
        <v>30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563</v>
      </c>
    </row>
    <row r="211" spans="1:28" x14ac:dyDescent="0.25">
      <c r="H211" t="s">
        <v>564</v>
      </c>
    </row>
    <row r="212" spans="1:28" x14ac:dyDescent="0.25">
      <c r="A212">
        <v>103</v>
      </c>
      <c r="B212">
        <v>2253</v>
      </c>
      <c r="C212" t="s">
        <v>565</v>
      </c>
      <c r="D212" t="s">
        <v>295</v>
      </c>
      <c r="E212" t="s">
        <v>566</v>
      </c>
      <c r="F212" t="s">
        <v>567</v>
      </c>
      <c r="G212" t="str">
        <f>"201412002770"</f>
        <v>201412002770</v>
      </c>
      <c r="H212" t="s">
        <v>77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30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13</v>
      </c>
      <c r="AA212">
        <v>221</v>
      </c>
      <c r="AB212" t="s">
        <v>568</v>
      </c>
    </row>
    <row r="213" spans="1:28" x14ac:dyDescent="0.25">
      <c r="H213" t="s">
        <v>569</v>
      </c>
    </row>
    <row r="214" spans="1:28" x14ac:dyDescent="0.25">
      <c r="A214">
        <v>104</v>
      </c>
      <c r="B214">
        <v>6294</v>
      </c>
      <c r="C214" t="s">
        <v>570</v>
      </c>
      <c r="D214" t="s">
        <v>571</v>
      </c>
      <c r="E214" t="s">
        <v>68</v>
      </c>
      <c r="F214" t="s">
        <v>572</v>
      </c>
      <c r="G214" t="str">
        <f>"00190621"</f>
        <v>00190621</v>
      </c>
      <c r="H214" t="s">
        <v>573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30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1</v>
      </c>
      <c r="Y214">
        <v>0</v>
      </c>
      <c r="Z214">
        <v>0</v>
      </c>
      <c r="AA214">
        <v>0</v>
      </c>
      <c r="AB214" t="s">
        <v>574</v>
      </c>
    </row>
    <row r="215" spans="1:28" x14ac:dyDescent="0.25">
      <c r="H215" t="s">
        <v>575</v>
      </c>
    </row>
    <row r="216" spans="1:28" x14ac:dyDescent="0.25">
      <c r="A216">
        <v>105</v>
      </c>
      <c r="B216">
        <v>5438</v>
      </c>
      <c r="C216" t="s">
        <v>576</v>
      </c>
      <c r="D216" t="s">
        <v>577</v>
      </c>
      <c r="E216" t="s">
        <v>82</v>
      </c>
      <c r="F216" t="s">
        <v>578</v>
      </c>
      <c r="G216" t="str">
        <f>"201406013290"</f>
        <v>201406013290</v>
      </c>
      <c r="H216">
        <v>803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>
        <v>0</v>
      </c>
      <c r="AB216">
        <v>1053</v>
      </c>
    </row>
    <row r="217" spans="1:28" x14ac:dyDescent="0.25">
      <c r="H217" t="s">
        <v>579</v>
      </c>
    </row>
    <row r="218" spans="1:28" x14ac:dyDescent="0.25">
      <c r="A218">
        <v>106</v>
      </c>
      <c r="B218">
        <v>352</v>
      </c>
      <c r="C218" t="s">
        <v>580</v>
      </c>
      <c r="D218" t="s">
        <v>581</v>
      </c>
      <c r="E218" t="s">
        <v>82</v>
      </c>
      <c r="F218" t="s">
        <v>582</v>
      </c>
      <c r="G218" t="str">
        <f>"201405001374"</f>
        <v>201405001374</v>
      </c>
      <c r="H218">
        <v>803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1</v>
      </c>
      <c r="Y218">
        <v>0</v>
      </c>
      <c r="Z218">
        <v>0</v>
      </c>
      <c r="AA218">
        <v>0</v>
      </c>
      <c r="AB218">
        <v>1053</v>
      </c>
    </row>
    <row r="219" spans="1:28" x14ac:dyDescent="0.25">
      <c r="H219" t="s">
        <v>583</v>
      </c>
    </row>
    <row r="220" spans="1:28" x14ac:dyDescent="0.25">
      <c r="A220">
        <v>107</v>
      </c>
      <c r="B220">
        <v>814</v>
      </c>
      <c r="C220" t="s">
        <v>584</v>
      </c>
      <c r="D220" t="s">
        <v>585</v>
      </c>
      <c r="E220" t="s">
        <v>48</v>
      </c>
      <c r="F220" t="s">
        <v>586</v>
      </c>
      <c r="G220" t="str">
        <f>"201402000896"</f>
        <v>201402000896</v>
      </c>
      <c r="H220">
        <v>781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>
        <v>0</v>
      </c>
      <c r="AB220">
        <v>1051</v>
      </c>
    </row>
    <row r="221" spans="1:28" x14ac:dyDescent="0.25">
      <c r="H221" t="s">
        <v>587</v>
      </c>
    </row>
    <row r="222" spans="1:28" x14ac:dyDescent="0.25">
      <c r="A222">
        <v>108</v>
      </c>
      <c r="B222">
        <v>5169</v>
      </c>
      <c r="C222" t="s">
        <v>588</v>
      </c>
      <c r="D222" t="s">
        <v>589</v>
      </c>
      <c r="E222" t="s">
        <v>40</v>
      </c>
      <c r="F222" t="s">
        <v>590</v>
      </c>
      <c r="G222" t="str">
        <f>"201401000166"</f>
        <v>201401000166</v>
      </c>
      <c r="H222">
        <v>770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50</v>
      </c>
      <c r="O222">
        <v>0</v>
      </c>
      <c r="P222">
        <v>0</v>
      </c>
      <c r="Q222">
        <v>30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0</v>
      </c>
      <c r="AA222">
        <v>0</v>
      </c>
      <c r="AB222">
        <v>1050</v>
      </c>
    </row>
    <row r="223" spans="1:28" x14ac:dyDescent="0.25">
      <c r="H223" t="s">
        <v>591</v>
      </c>
    </row>
    <row r="224" spans="1:28" x14ac:dyDescent="0.25">
      <c r="A224">
        <v>109</v>
      </c>
      <c r="B224">
        <v>5420</v>
      </c>
      <c r="C224" t="s">
        <v>592</v>
      </c>
      <c r="D224" t="s">
        <v>209</v>
      </c>
      <c r="E224" t="s">
        <v>190</v>
      </c>
      <c r="F224" t="s">
        <v>593</v>
      </c>
      <c r="G224" t="str">
        <f>"201101000120"</f>
        <v>201101000120</v>
      </c>
      <c r="H224">
        <v>770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30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0</v>
      </c>
      <c r="AA224">
        <v>0</v>
      </c>
      <c r="AB224">
        <v>1050</v>
      </c>
    </row>
    <row r="225" spans="1:28" x14ac:dyDescent="0.25">
      <c r="H225" t="s">
        <v>594</v>
      </c>
    </row>
    <row r="226" spans="1:28" x14ac:dyDescent="0.25">
      <c r="A226">
        <v>110</v>
      </c>
      <c r="B226">
        <v>1255</v>
      </c>
      <c r="C226" t="s">
        <v>595</v>
      </c>
      <c r="D226" t="s">
        <v>511</v>
      </c>
      <c r="E226" t="s">
        <v>27</v>
      </c>
      <c r="F226" t="s">
        <v>596</v>
      </c>
      <c r="G226" t="str">
        <f>"201406003176"</f>
        <v>201406003176</v>
      </c>
      <c r="H226">
        <v>748</v>
      </c>
      <c r="I226">
        <v>0</v>
      </c>
      <c r="J226">
        <v>0</v>
      </c>
      <c r="K226">
        <v>0</v>
      </c>
      <c r="L226">
        <v>200</v>
      </c>
      <c r="M226">
        <v>30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>
        <v>1048</v>
      </c>
    </row>
    <row r="227" spans="1:28" x14ac:dyDescent="0.25">
      <c r="H227" t="s">
        <v>597</v>
      </c>
    </row>
    <row r="228" spans="1:28" x14ac:dyDescent="0.25">
      <c r="A228">
        <v>111</v>
      </c>
      <c r="B228">
        <v>2031</v>
      </c>
      <c r="C228" t="s">
        <v>598</v>
      </c>
      <c r="D228" t="s">
        <v>238</v>
      </c>
      <c r="E228" t="s">
        <v>534</v>
      </c>
      <c r="F228" t="s">
        <v>599</v>
      </c>
      <c r="G228" t="str">
        <f>"201406013585"</f>
        <v>201406013585</v>
      </c>
      <c r="H228" t="s">
        <v>50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600</v>
      </c>
    </row>
    <row r="229" spans="1:28" x14ac:dyDescent="0.25">
      <c r="H229" t="s">
        <v>601</v>
      </c>
    </row>
    <row r="230" spans="1:28" x14ac:dyDescent="0.25">
      <c r="A230">
        <v>112</v>
      </c>
      <c r="B230">
        <v>3157</v>
      </c>
      <c r="C230" t="s">
        <v>602</v>
      </c>
      <c r="D230" t="s">
        <v>603</v>
      </c>
      <c r="E230" t="s">
        <v>33</v>
      </c>
      <c r="F230" t="s">
        <v>604</v>
      </c>
      <c r="G230" t="str">
        <f>"201406015714"</f>
        <v>201406015714</v>
      </c>
      <c r="H230" t="s">
        <v>605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30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606</v>
      </c>
    </row>
    <row r="231" spans="1:28" x14ac:dyDescent="0.25">
      <c r="H231" t="s">
        <v>607</v>
      </c>
    </row>
    <row r="232" spans="1:28" x14ac:dyDescent="0.25">
      <c r="A232">
        <v>113</v>
      </c>
      <c r="B232">
        <v>846</v>
      </c>
      <c r="C232" t="s">
        <v>498</v>
      </c>
      <c r="D232" t="s">
        <v>313</v>
      </c>
      <c r="E232" t="s">
        <v>40</v>
      </c>
      <c r="F232" t="s">
        <v>608</v>
      </c>
      <c r="G232" t="str">
        <f>"201406007471"</f>
        <v>201406007471</v>
      </c>
      <c r="H232" t="s">
        <v>609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 t="s">
        <v>610</v>
      </c>
    </row>
    <row r="233" spans="1:28" x14ac:dyDescent="0.25">
      <c r="H233" t="s">
        <v>611</v>
      </c>
    </row>
    <row r="234" spans="1:28" x14ac:dyDescent="0.25">
      <c r="A234">
        <v>114</v>
      </c>
      <c r="B234">
        <v>2160</v>
      </c>
      <c r="C234" t="s">
        <v>612</v>
      </c>
      <c r="D234" t="s">
        <v>613</v>
      </c>
      <c r="E234" t="s">
        <v>98</v>
      </c>
      <c r="F234" t="s">
        <v>614</v>
      </c>
      <c r="G234" t="str">
        <f>"200904000466"</f>
        <v>200904000466</v>
      </c>
      <c r="H234" t="s">
        <v>192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50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615</v>
      </c>
    </row>
    <row r="235" spans="1:28" x14ac:dyDescent="0.25">
      <c r="H235" t="s">
        <v>616</v>
      </c>
    </row>
    <row r="236" spans="1:28" x14ac:dyDescent="0.25">
      <c r="A236">
        <v>115</v>
      </c>
      <c r="B236">
        <v>5854</v>
      </c>
      <c r="C236" t="s">
        <v>617</v>
      </c>
      <c r="D236" t="s">
        <v>618</v>
      </c>
      <c r="E236" t="s">
        <v>82</v>
      </c>
      <c r="F236" t="s">
        <v>619</v>
      </c>
      <c r="G236" t="str">
        <f>"201406011084"</f>
        <v>201406011084</v>
      </c>
      <c r="H236">
        <v>770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>
        <v>1040</v>
      </c>
    </row>
    <row r="237" spans="1:28" x14ac:dyDescent="0.25">
      <c r="H237" t="s">
        <v>620</v>
      </c>
    </row>
    <row r="238" spans="1:28" x14ac:dyDescent="0.25">
      <c r="A238">
        <v>116</v>
      </c>
      <c r="B238">
        <v>4933</v>
      </c>
      <c r="C238" t="s">
        <v>621</v>
      </c>
      <c r="D238" t="s">
        <v>560</v>
      </c>
      <c r="E238" t="s">
        <v>215</v>
      </c>
      <c r="F238" t="s">
        <v>622</v>
      </c>
      <c r="G238" t="str">
        <f>"201412000599"</f>
        <v>201412000599</v>
      </c>
      <c r="H238" t="s">
        <v>623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624</v>
      </c>
    </row>
    <row r="239" spans="1:28" x14ac:dyDescent="0.25">
      <c r="H239" t="s">
        <v>625</v>
      </c>
    </row>
    <row r="240" spans="1:28" x14ac:dyDescent="0.25">
      <c r="A240">
        <v>117</v>
      </c>
      <c r="B240">
        <v>973</v>
      </c>
      <c r="C240" t="s">
        <v>626</v>
      </c>
      <c r="D240" t="s">
        <v>533</v>
      </c>
      <c r="E240" t="s">
        <v>19</v>
      </c>
      <c r="F240" t="s">
        <v>627</v>
      </c>
      <c r="G240" t="str">
        <f>"201309000019"</f>
        <v>201309000019</v>
      </c>
      <c r="H240" t="s">
        <v>628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50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629</v>
      </c>
    </row>
    <row r="241" spans="1:28" x14ac:dyDescent="0.25">
      <c r="H241" t="s">
        <v>630</v>
      </c>
    </row>
    <row r="242" spans="1:28" x14ac:dyDescent="0.25">
      <c r="A242">
        <v>118</v>
      </c>
      <c r="B242">
        <v>4776</v>
      </c>
      <c r="C242" t="s">
        <v>631</v>
      </c>
      <c r="D242" t="s">
        <v>632</v>
      </c>
      <c r="E242" t="s">
        <v>98</v>
      </c>
      <c r="F242" t="s">
        <v>633</v>
      </c>
      <c r="G242" t="str">
        <f>"201511013175"</f>
        <v>201511013175</v>
      </c>
      <c r="H242" t="s">
        <v>77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>
        <v>0</v>
      </c>
      <c r="AB242" t="s">
        <v>634</v>
      </c>
    </row>
    <row r="243" spans="1:28" x14ac:dyDescent="0.25">
      <c r="H243" t="s">
        <v>635</v>
      </c>
    </row>
    <row r="244" spans="1:28" x14ac:dyDescent="0.25">
      <c r="A244">
        <v>119</v>
      </c>
      <c r="B244">
        <v>6212</v>
      </c>
      <c r="C244" t="s">
        <v>636</v>
      </c>
      <c r="D244" t="s">
        <v>156</v>
      </c>
      <c r="E244" t="s">
        <v>301</v>
      </c>
      <c r="F244" t="s">
        <v>637</v>
      </c>
      <c r="G244" t="str">
        <f>"201402009933"</f>
        <v>201402009933</v>
      </c>
      <c r="H244" t="s">
        <v>638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18</v>
      </c>
      <c r="AA244">
        <v>306</v>
      </c>
      <c r="AB244" t="s">
        <v>639</v>
      </c>
    </row>
    <row r="245" spans="1:28" x14ac:dyDescent="0.25">
      <c r="H245" t="s">
        <v>515</v>
      </c>
    </row>
    <row r="246" spans="1:28" x14ac:dyDescent="0.25">
      <c r="A246">
        <v>120</v>
      </c>
      <c r="B246">
        <v>5055</v>
      </c>
      <c r="C246" t="s">
        <v>640</v>
      </c>
      <c r="D246" t="s">
        <v>641</v>
      </c>
      <c r="E246" t="s">
        <v>19</v>
      </c>
      <c r="F246" t="s">
        <v>642</v>
      </c>
      <c r="G246" t="str">
        <f>"201406016221"</f>
        <v>201406016221</v>
      </c>
      <c r="H246" t="s">
        <v>643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644</v>
      </c>
    </row>
    <row r="247" spans="1:28" x14ac:dyDescent="0.25">
      <c r="H247" t="s">
        <v>419</v>
      </c>
    </row>
    <row r="248" spans="1:28" x14ac:dyDescent="0.25">
      <c r="A248">
        <v>121</v>
      </c>
      <c r="B248">
        <v>2562</v>
      </c>
      <c r="C248" t="s">
        <v>645</v>
      </c>
      <c r="D248" t="s">
        <v>646</v>
      </c>
      <c r="E248" t="s">
        <v>351</v>
      </c>
      <c r="F248" t="s">
        <v>647</v>
      </c>
      <c r="G248" t="str">
        <f>"201406012772"</f>
        <v>201406012772</v>
      </c>
      <c r="H248" t="s">
        <v>648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>
        <v>0</v>
      </c>
      <c r="AB248" t="s">
        <v>649</v>
      </c>
    </row>
    <row r="249" spans="1:28" x14ac:dyDescent="0.25">
      <c r="H249" t="s">
        <v>650</v>
      </c>
    </row>
    <row r="250" spans="1:28" x14ac:dyDescent="0.25">
      <c r="A250">
        <v>122</v>
      </c>
      <c r="B250">
        <v>4289</v>
      </c>
      <c r="C250" t="s">
        <v>651</v>
      </c>
      <c r="D250" t="s">
        <v>652</v>
      </c>
      <c r="E250" t="s">
        <v>40</v>
      </c>
      <c r="F250" t="s">
        <v>653</v>
      </c>
      <c r="G250" t="str">
        <f>"200712001855"</f>
        <v>200712001855</v>
      </c>
      <c r="H250" t="s">
        <v>57</v>
      </c>
      <c r="I250">
        <v>0</v>
      </c>
      <c r="J250">
        <v>0</v>
      </c>
      <c r="K250">
        <v>0</v>
      </c>
      <c r="L250">
        <v>0</v>
      </c>
      <c r="M250">
        <v>100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>
        <v>0</v>
      </c>
      <c r="AB250" t="s">
        <v>654</v>
      </c>
    </row>
    <row r="251" spans="1:28" x14ac:dyDescent="0.25">
      <c r="H251" t="s">
        <v>207</v>
      </c>
    </row>
    <row r="252" spans="1:28" x14ac:dyDescent="0.25">
      <c r="A252">
        <v>123</v>
      </c>
      <c r="B252">
        <v>2739</v>
      </c>
      <c r="C252" t="s">
        <v>655</v>
      </c>
      <c r="D252" t="s">
        <v>40</v>
      </c>
      <c r="E252" t="s">
        <v>19</v>
      </c>
      <c r="F252" t="s">
        <v>656</v>
      </c>
      <c r="G252" t="str">
        <f>"200712006110"</f>
        <v>200712006110</v>
      </c>
      <c r="H252">
        <v>759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>
        <v>0</v>
      </c>
      <c r="AB252">
        <v>1029</v>
      </c>
    </row>
    <row r="253" spans="1:28" x14ac:dyDescent="0.25">
      <c r="H253" t="s">
        <v>657</v>
      </c>
    </row>
    <row r="254" spans="1:28" x14ac:dyDescent="0.25">
      <c r="A254">
        <v>124</v>
      </c>
      <c r="B254">
        <v>2920</v>
      </c>
      <c r="C254" t="s">
        <v>658</v>
      </c>
      <c r="D254" t="s">
        <v>54</v>
      </c>
      <c r="E254" t="s">
        <v>41</v>
      </c>
      <c r="F254" t="s">
        <v>659</v>
      </c>
      <c r="G254" t="str">
        <f>"201406010554"</f>
        <v>201406010554</v>
      </c>
      <c r="H254">
        <v>726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30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0</v>
      </c>
      <c r="AA254">
        <v>0</v>
      </c>
      <c r="AB254">
        <v>1026</v>
      </c>
    </row>
    <row r="255" spans="1:28" x14ac:dyDescent="0.25">
      <c r="H255" t="s">
        <v>660</v>
      </c>
    </row>
    <row r="256" spans="1:28" x14ac:dyDescent="0.25">
      <c r="A256">
        <v>125</v>
      </c>
      <c r="B256">
        <v>1267</v>
      </c>
      <c r="C256" t="s">
        <v>661</v>
      </c>
      <c r="D256" t="s">
        <v>505</v>
      </c>
      <c r="E256" t="s">
        <v>41</v>
      </c>
      <c r="F256" t="s">
        <v>662</v>
      </c>
      <c r="G256" t="str">
        <f>"00147493"</f>
        <v>00147493</v>
      </c>
      <c r="H256" t="s">
        <v>663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664</v>
      </c>
    </row>
    <row r="257" spans="1:28" x14ac:dyDescent="0.25">
      <c r="H257" t="s">
        <v>665</v>
      </c>
    </row>
    <row r="258" spans="1:28" x14ac:dyDescent="0.25">
      <c r="A258">
        <v>126</v>
      </c>
      <c r="B258">
        <v>3664</v>
      </c>
      <c r="C258" t="s">
        <v>25</v>
      </c>
      <c r="D258" t="s">
        <v>666</v>
      </c>
      <c r="E258" t="s">
        <v>667</v>
      </c>
      <c r="F258" t="s">
        <v>668</v>
      </c>
      <c r="G258" t="str">
        <f>"201405000333"</f>
        <v>201405000333</v>
      </c>
      <c r="H258" t="s">
        <v>669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30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0</v>
      </c>
      <c r="AA258">
        <v>0</v>
      </c>
      <c r="AB258" t="s">
        <v>670</v>
      </c>
    </row>
    <row r="259" spans="1:28" x14ac:dyDescent="0.25">
      <c r="H259" t="s">
        <v>671</v>
      </c>
    </row>
    <row r="260" spans="1:28" x14ac:dyDescent="0.25">
      <c r="A260">
        <v>127</v>
      </c>
      <c r="B260">
        <v>5807</v>
      </c>
      <c r="C260" t="s">
        <v>672</v>
      </c>
      <c r="D260" t="s">
        <v>156</v>
      </c>
      <c r="E260" t="s">
        <v>82</v>
      </c>
      <c r="F260" t="s">
        <v>673</v>
      </c>
      <c r="G260" t="str">
        <f>"00200155"</f>
        <v>00200155</v>
      </c>
      <c r="H260" t="s">
        <v>573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 t="s">
        <v>674</v>
      </c>
    </row>
    <row r="261" spans="1:28" x14ac:dyDescent="0.25">
      <c r="H261" t="s">
        <v>675</v>
      </c>
    </row>
    <row r="262" spans="1:28" x14ac:dyDescent="0.25">
      <c r="A262">
        <v>128</v>
      </c>
      <c r="B262">
        <v>4873</v>
      </c>
      <c r="C262" t="s">
        <v>676</v>
      </c>
      <c r="D262" t="s">
        <v>677</v>
      </c>
      <c r="E262" t="s">
        <v>27</v>
      </c>
      <c r="F262" t="s">
        <v>678</v>
      </c>
      <c r="G262" t="str">
        <f>"00143079"</f>
        <v>00143079</v>
      </c>
      <c r="H262" t="s">
        <v>679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30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 t="s">
        <v>680</v>
      </c>
    </row>
    <row r="263" spans="1:28" x14ac:dyDescent="0.25">
      <c r="H263" t="s">
        <v>681</v>
      </c>
    </row>
    <row r="264" spans="1:28" x14ac:dyDescent="0.25">
      <c r="A264">
        <v>129</v>
      </c>
      <c r="B264">
        <v>2669</v>
      </c>
      <c r="C264" t="s">
        <v>682</v>
      </c>
      <c r="D264" t="s">
        <v>492</v>
      </c>
      <c r="E264" t="s">
        <v>48</v>
      </c>
      <c r="F264" t="s">
        <v>683</v>
      </c>
      <c r="G264" t="str">
        <f>"00235731"</f>
        <v>00235731</v>
      </c>
      <c r="H264" t="s">
        <v>684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0</v>
      </c>
      <c r="Z264">
        <v>0</v>
      </c>
      <c r="AA264">
        <v>0</v>
      </c>
      <c r="AB264" t="s">
        <v>685</v>
      </c>
    </row>
    <row r="265" spans="1:28" x14ac:dyDescent="0.25">
      <c r="H265" t="s">
        <v>686</v>
      </c>
    </row>
    <row r="266" spans="1:28" x14ac:dyDescent="0.25">
      <c r="A266">
        <v>130</v>
      </c>
      <c r="B266">
        <v>2529</v>
      </c>
      <c r="C266" t="s">
        <v>687</v>
      </c>
      <c r="D266" t="s">
        <v>132</v>
      </c>
      <c r="E266" t="s">
        <v>190</v>
      </c>
      <c r="F266" t="s">
        <v>688</v>
      </c>
      <c r="G266" t="str">
        <f>"201406018180"</f>
        <v>201406018180</v>
      </c>
      <c r="H266" t="s">
        <v>106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30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 t="s">
        <v>689</v>
      </c>
    </row>
    <row r="267" spans="1:28" x14ac:dyDescent="0.25">
      <c r="H267" t="s">
        <v>690</v>
      </c>
    </row>
    <row r="268" spans="1:28" x14ac:dyDescent="0.25">
      <c r="A268">
        <v>131</v>
      </c>
      <c r="B268">
        <v>2605</v>
      </c>
      <c r="C268" t="s">
        <v>691</v>
      </c>
      <c r="D268" t="s">
        <v>40</v>
      </c>
      <c r="E268" t="s">
        <v>141</v>
      </c>
      <c r="F268" t="s">
        <v>692</v>
      </c>
      <c r="G268" t="str">
        <f>"201405000685"</f>
        <v>201405000685</v>
      </c>
      <c r="H268" t="s">
        <v>693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1</v>
      </c>
      <c r="Y268">
        <v>0</v>
      </c>
      <c r="Z268">
        <v>0</v>
      </c>
      <c r="AA268">
        <v>0</v>
      </c>
      <c r="AB268" t="s">
        <v>694</v>
      </c>
    </row>
    <row r="269" spans="1:28" x14ac:dyDescent="0.25">
      <c r="H269" t="s">
        <v>695</v>
      </c>
    </row>
    <row r="270" spans="1:28" x14ac:dyDescent="0.25">
      <c r="A270">
        <v>132</v>
      </c>
      <c r="B270">
        <v>5125</v>
      </c>
      <c r="C270" t="s">
        <v>696</v>
      </c>
      <c r="D270" t="s">
        <v>454</v>
      </c>
      <c r="E270" t="s">
        <v>116</v>
      </c>
      <c r="F270" t="s">
        <v>697</v>
      </c>
      <c r="G270" t="str">
        <f>"00159271"</f>
        <v>00159271</v>
      </c>
      <c r="H270" t="s">
        <v>623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1</v>
      </c>
      <c r="Y270">
        <v>0</v>
      </c>
      <c r="Z270">
        <v>12</v>
      </c>
      <c r="AA270">
        <v>204</v>
      </c>
      <c r="AB270" t="s">
        <v>698</v>
      </c>
    </row>
    <row r="271" spans="1:28" x14ac:dyDescent="0.25">
      <c r="H271" t="s">
        <v>207</v>
      </c>
    </row>
    <row r="272" spans="1:28" x14ac:dyDescent="0.25">
      <c r="A272">
        <v>133</v>
      </c>
      <c r="B272">
        <v>2382</v>
      </c>
      <c r="C272" t="s">
        <v>699</v>
      </c>
      <c r="D272" t="s">
        <v>493</v>
      </c>
      <c r="E272" t="s">
        <v>148</v>
      </c>
      <c r="F272" t="s">
        <v>700</v>
      </c>
      <c r="G272" t="str">
        <f>"00006181"</f>
        <v>00006181</v>
      </c>
      <c r="H272">
        <v>748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>
        <v>1018</v>
      </c>
    </row>
    <row r="273" spans="1:28" x14ac:dyDescent="0.25">
      <c r="H273" t="s">
        <v>701</v>
      </c>
    </row>
    <row r="274" spans="1:28" x14ac:dyDescent="0.25">
      <c r="A274">
        <v>134</v>
      </c>
      <c r="B274">
        <v>1392</v>
      </c>
      <c r="C274" t="s">
        <v>702</v>
      </c>
      <c r="D274" t="s">
        <v>703</v>
      </c>
      <c r="E274" t="s">
        <v>27</v>
      </c>
      <c r="F274" t="s">
        <v>704</v>
      </c>
      <c r="G274" t="str">
        <f>"201406009790"</f>
        <v>201406009790</v>
      </c>
      <c r="H274">
        <v>748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0</v>
      </c>
      <c r="AA274">
        <v>0</v>
      </c>
      <c r="AB274">
        <v>1018</v>
      </c>
    </row>
    <row r="275" spans="1:28" x14ac:dyDescent="0.25">
      <c r="H275" t="s">
        <v>705</v>
      </c>
    </row>
    <row r="276" spans="1:28" x14ac:dyDescent="0.25">
      <c r="A276">
        <v>135</v>
      </c>
      <c r="B276">
        <v>5849</v>
      </c>
      <c r="C276" t="s">
        <v>706</v>
      </c>
      <c r="D276" t="s">
        <v>352</v>
      </c>
      <c r="E276" t="s">
        <v>27</v>
      </c>
      <c r="F276" t="s">
        <v>707</v>
      </c>
      <c r="G276" t="str">
        <f>"201403000105"</f>
        <v>201403000105</v>
      </c>
      <c r="H276" t="s">
        <v>708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50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1</v>
      </c>
      <c r="Y276">
        <v>0</v>
      </c>
      <c r="Z276">
        <v>0</v>
      </c>
      <c r="AA276">
        <v>0</v>
      </c>
      <c r="AB276" t="s">
        <v>709</v>
      </c>
    </row>
    <row r="277" spans="1:28" x14ac:dyDescent="0.25">
      <c r="H277" t="s">
        <v>710</v>
      </c>
    </row>
    <row r="278" spans="1:28" x14ac:dyDescent="0.25">
      <c r="A278">
        <v>136</v>
      </c>
      <c r="B278">
        <v>1321</v>
      </c>
      <c r="C278" t="s">
        <v>711</v>
      </c>
      <c r="D278" t="s">
        <v>351</v>
      </c>
      <c r="E278" t="s">
        <v>250</v>
      </c>
      <c r="F278" t="s">
        <v>712</v>
      </c>
      <c r="G278" t="str">
        <f>"201406016100"</f>
        <v>201406016100</v>
      </c>
      <c r="H278" t="s">
        <v>713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50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0</v>
      </c>
      <c r="AA278">
        <v>0</v>
      </c>
      <c r="AB278" t="s">
        <v>714</v>
      </c>
    </row>
    <row r="279" spans="1:28" x14ac:dyDescent="0.25">
      <c r="H279" t="s">
        <v>715</v>
      </c>
    </row>
    <row r="280" spans="1:28" x14ac:dyDescent="0.25">
      <c r="A280">
        <v>137</v>
      </c>
      <c r="B280">
        <v>2713</v>
      </c>
      <c r="C280" t="s">
        <v>716</v>
      </c>
      <c r="D280" t="s">
        <v>238</v>
      </c>
      <c r="E280" t="s">
        <v>98</v>
      </c>
      <c r="F280" t="s">
        <v>717</v>
      </c>
      <c r="G280" t="str">
        <f>"00262832"</f>
        <v>00262832</v>
      </c>
      <c r="H280" t="s">
        <v>718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1</v>
      </c>
      <c r="Y280">
        <v>0</v>
      </c>
      <c r="Z280">
        <v>0</v>
      </c>
      <c r="AA280">
        <v>0</v>
      </c>
      <c r="AB280" t="s">
        <v>719</v>
      </c>
    </row>
    <row r="281" spans="1:28" x14ac:dyDescent="0.25">
      <c r="H281" t="s">
        <v>207</v>
      </c>
    </row>
    <row r="282" spans="1:28" x14ac:dyDescent="0.25">
      <c r="A282">
        <v>138</v>
      </c>
      <c r="B282">
        <v>5955</v>
      </c>
      <c r="C282" t="s">
        <v>720</v>
      </c>
      <c r="D282" t="s">
        <v>156</v>
      </c>
      <c r="E282" t="s">
        <v>721</v>
      </c>
      <c r="F282" t="s">
        <v>722</v>
      </c>
      <c r="G282" t="str">
        <f>"00222051"</f>
        <v>00222051</v>
      </c>
      <c r="H282" t="s">
        <v>648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 t="s">
        <v>723</v>
      </c>
    </row>
    <row r="283" spans="1:28" x14ac:dyDescent="0.25">
      <c r="H283" t="s">
        <v>724</v>
      </c>
    </row>
    <row r="284" spans="1:28" x14ac:dyDescent="0.25">
      <c r="A284">
        <v>139</v>
      </c>
      <c r="B284">
        <v>3928</v>
      </c>
      <c r="C284" t="s">
        <v>725</v>
      </c>
      <c r="D284" t="s">
        <v>351</v>
      </c>
      <c r="E284" t="s">
        <v>250</v>
      </c>
      <c r="F284" t="s">
        <v>726</v>
      </c>
      <c r="G284" t="str">
        <f>"201406011826"</f>
        <v>201406011826</v>
      </c>
      <c r="H284" t="s">
        <v>727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728</v>
      </c>
    </row>
    <row r="285" spans="1:28" x14ac:dyDescent="0.25">
      <c r="H285" t="s">
        <v>729</v>
      </c>
    </row>
    <row r="286" spans="1:28" x14ac:dyDescent="0.25">
      <c r="A286">
        <v>140</v>
      </c>
      <c r="B286">
        <v>638</v>
      </c>
      <c r="C286" t="s">
        <v>730</v>
      </c>
      <c r="D286" t="s">
        <v>463</v>
      </c>
      <c r="E286" t="s">
        <v>566</v>
      </c>
      <c r="F286" t="s">
        <v>731</v>
      </c>
      <c r="G286" t="str">
        <f>"201403000109"</f>
        <v>201403000109</v>
      </c>
      <c r="H286" t="s">
        <v>727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728</v>
      </c>
    </row>
    <row r="287" spans="1:28" x14ac:dyDescent="0.25">
      <c r="H287" t="s">
        <v>732</v>
      </c>
    </row>
    <row r="288" spans="1:28" x14ac:dyDescent="0.25">
      <c r="A288">
        <v>141</v>
      </c>
      <c r="B288">
        <v>5453</v>
      </c>
      <c r="C288" t="s">
        <v>733</v>
      </c>
      <c r="D288" t="s">
        <v>486</v>
      </c>
      <c r="E288" t="s">
        <v>734</v>
      </c>
      <c r="F288" t="s">
        <v>735</v>
      </c>
      <c r="G288" t="str">
        <f>"201511028475"</f>
        <v>201511028475</v>
      </c>
      <c r="H288" t="s">
        <v>736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70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 t="s">
        <v>737</v>
      </c>
    </row>
    <row r="289" spans="1:28" x14ac:dyDescent="0.25">
      <c r="H289">
        <v>1217</v>
      </c>
    </row>
    <row r="290" spans="1:28" x14ac:dyDescent="0.25">
      <c r="A290">
        <v>142</v>
      </c>
      <c r="B290">
        <v>5167</v>
      </c>
      <c r="C290" t="s">
        <v>566</v>
      </c>
      <c r="D290" t="s">
        <v>738</v>
      </c>
      <c r="E290" t="s">
        <v>739</v>
      </c>
      <c r="F290" t="s">
        <v>740</v>
      </c>
      <c r="G290" t="str">
        <f>"00152490"</f>
        <v>00152490</v>
      </c>
      <c r="H290" t="s">
        <v>741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>
        <v>0</v>
      </c>
      <c r="AB290" t="s">
        <v>742</v>
      </c>
    </row>
    <row r="291" spans="1:28" x14ac:dyDescent="0.25">
      <c r="H291" t="s">
        <v>743</v>
      </c>
    </row>
    <row r="292" spans="1:28" x14ac:dyDescent="0.25">
      <c r="A292">
        <v>143</v>
      </c>
      <c r="B292">
        <v>1010</v>
      </c>
      <c r="C292" t="s">
        <v>744</v>
      </c>
      <c r="D292" t="s">
        <v>486</v>
      </c>
      <c r="E292" t="s">
        <v>82</v>
      </c>
      <c r="F292" t="s">
        <v>745</v>
      </c>
      <c r="G292" t="str">
        <f>"200712003664"</f>
        <v>200712003664</v>
      </c>
      <c r="H292">
        <v>759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>
        <v>1009</v>
      </c>
    </row>
    <row r="293" spans="1:28" x14ac:dyDescent="0.25">
      <c r="H293" t="s">
        <v>746</v>
      </c>
    </row>
    <row r="294" spans="1:28" x14ac:dyDescent="0.25">
      <c r="A294">
        <v>144</v>
      </c>
      <c r="B294">
        <v>5280</v>
      </c>
      <c r="C294" t="s">
        <v>747</v>
      </c>
      <c r="D294" t="s">
        <v>748</v>
      </c>
      <c r="E294" t="s">
        <v>27</v>
      </c>
      <c r="F294" t="s">
        <v>749</v>
      </c>
      <c r="G294" t="str">
        <f>"201406017490"</f>
        <v>201406017490</v>
      </c>
      <c r="H294" t="s">
        <v>750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751</v>
      </c>
    </row>
    <row r="295" spans="1:28" x14ac:dyDescent="0.25">
      <c r="H295" t="s">
        <v>752</v>
      </c>
    </row>
    <row r="296" spans="1:28" x14ac:dyDescent="0.25">
      <c r="A296">
        <v>145</v>
      </c>
      <c r="B296">
        <v>5941</v>
      </c>
      <c r="C296" t="s">
        <v>753</v>
      </c>
      <c r="D296" t="s">
        <v>754</v>
      </c>
      <c r="E296" t="s">
        <v>549</v>
      </c>
      <c r="F296" t="s">
        <v>755</v>
      </c>
      <c r="G296" t="str">
        <f>"00316250"</f>
        <v>00316250</v>
      </c>
      <c r="H296" t="s">
        <v>756</v>
      </c>
      <c r="I296">
        <v>150</v>
      </c>
      <c r="J296">
        <v>0</v>
      </c>
      <c r="K296">
        <v>0</v>
      </c>
      <c r="L296">
        <v>0</v>
      </c>
      <c r="M296">
        <v>100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0</v>
      </c>
      <c r="AB296" t="s">
        <v>757</v>
      </c>
    </row>
    <row r="297" spans="1:28" x14ac:dyDescent="0.25">
      <c r="H297" t="s">
        <v>758</v>
      </c>
    </row>
    <row r="298" spans="1:28" x14ac:dyDescent="0.25">
      <c r="A298">
        <v>146</v>
      </c>
      <c r="B298">
        <v>5103</v>
      </c>
      <c r="C298" t="s">
        <v>759</v>
      </c>
      <c r="D298" t="s">
        <v>331</v>
      </c>
      <c r="E298" t="s">
        <v>27</v>
      </c>
      <c r="F298" t="s">
        <v>760</v>
      </c>
      <c r="G298" t="str">
        <f>"201304003330"</f>
        <v>201304003330</v>
      </c>
      <c r="H298" t="s">
        <v>322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50</v>
      </c>
      <c r="O298">
        <v>0</v>
      </c>
      <c r="P298">
        <v>0</v>
      </c>
      <c r="Q298">
        <v>30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0</v>
      </c>
      <c r="AB298" t="s">
        <v>761</v>
      </c>
    </row>
    <row r="299" spans="1:28" x14ac:dyDescent="0.25">
      <c r="H299" t="s">
        <v>762</v>
      </c>
    </row>
    <row r="300" spans="1:28" x14ac:dyDescent="0.25">
      <c r="A300">
        <v>147</v>
      </c>
      <c r="B300">
        <v>5933</v>
      </c>
      <c r="C300" t="s">
        <v>763</v>
      </c>
      <c r="D300" t="s">
        <v>764</v>
      </c>
      <c r="E300" t="s">
        <v>68</v>
      </c>
      <c r="F300" t="s">
        <v>765</v>
      </c>
      <c r="G300" t="str">
        <f>"00357124"</f>
        <v>00357124</v>
      </c>
      <c r="H300">
        <v>803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50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>
        <v>1003</v>
      </c>
    </row>
    <row r="301" spans="1:28" x14ac:dyDescent="0.25">
      <c r="H301" t="s">
        <v>766</v>
      </c>
    </row>
    <row r="302" spans="1:28" x14ac:dyDescent="0.25">
      <c r="A302">
        <v>148</v>
      </c>
      <c r="B302">
        <v>6112</v>
      </c>
      <c r="C302" t="s">
        <v>767</v>
      </c>
      <c r="D302" t="s">
        <v>768</v>
      </c>
      <c r="E302" t="s">
        <v>769</v>
      </c>
      <c r="F302" t="s">
        <v>770</v>
      </c>
      <c r="G302" t="str">
        <f>"00159761"</f>
        <v>00159761</v>
      </c>
      <c r="H302" t="s">
        <v>43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2</v>
      </c>
      <c r="Y302">
        <v>0</v>
      </c>
      <c r="Z302">
        <v>0</v>
      </c>
      <c r="AA302">
        <v>0</v>
      </c>
      <c r="AB302" t="s">
        <v>771</v>
      </c>
    </row>
    <row r="303" spans="1:28" x14ac:dyDescent="0.25">
      <c r="H303" t="s">
        <v>772</v>
      </c>
    </row>
    <row r="304" spans="1:28" x14ac:dyDescent="0.25">
      <c r="A304">
        <v>149</v>
      </c>
      <c r="B304">
        <v>2887</v>
      </c>
      <c r="C304" t="s">
        <v>773</v>
      </c>
      <c r="D304" t="s">
        <v>41</v>
      </c>
      <c r="E304" t="s">
        <v>774</v>
      </c>
      <c r="F304" t="s">
        <v>775</v>
      </c>
      <c r="G304" t="str">
        <f>"201606000143"</f>
        <v>201606000143</v>
      </c>
      <c r="H304" t="s">
        <v>776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2</v>
      </c>
      <c r="AA304">
        <v>34</v>
      </c>
      <c r="AB304" t="s">
        <v>777</v>
      </c>
    </row>
    <row r="305" spans="1:28" x14ac:dyDescent="0.25">
      <c r="H305" t="s">
        <v>778</v>
      </c>
    </row>
    <row r="306" spans="1:28" x14ac:dyDescent="0.25">
      <c r="A306">
        <v>150</v>
      </c>
      <c r="B306">
        <v>4438</v>
      </c>
      <c r="C306" t="s">
        <v>779</v>
      </c>
      <c r="D306" t="s">
        <v>549</v>
      </c>
      <c r="E306" t="s">
        <v>41</v>
      </c>
      <c r="F306" t="s">
        <v>780</v>
      </c>
      <c r="G306" t="str">
        <f>"201401001910"</f>
        <v>201401001910</v>
      </c>
      <c r="H306" t="s">
        <v>781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782</v>
      </c>
    </row>
    <row r="307" spans="1:28" x14ac:dyDescent="0.25">
      <c r="H307" t="s">
        <v>783</v>
      </c>
    </row>
    <row r="308" spans="1:28" x14ac:dyDescent="0.25">
      <c r="A308">
        <v>151</v>
      </c>
      <c r="B308">
        <v>3563</v>
      </c>
      <c r="C308" t="s">
        <v>784</v>
      </c>
      <c r="D308" t="s">
        <v>785</v>
      </c>
      <c r="E308" t="s">
        <v>786</v>
      </c>
      <c r="F308" t="s">
        <v>787</v>
      </c>
      <c r="G308" t="str">
        <f>"201511032501"</f>
        <v>201511032501</v>
      </c>
      <c r="H308" t="s">
        <v>788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1</v>
      </c>
      <c r="Y308">
        <v>0</v>
      </c>
      <c r="Z308">
        <v>18</v>
      </c>
      <c r="AA308">
        <v>306</v>
      </c>
      <c r="AB308" t="s">
        <v>789</v>
      </c>
    </row>
    <row r="309" spans="1:28" x14ac:dyDescent="0.25">
      <c r="H309" t="s">
        <v>790</v>
      </c>
    </row>
    <row r="310" spans="1:28" x14ac:dyDescent="0.25">
      <c r="A310">
        <v>152</v>
      </c>
      <c r="B310">
        <v>1191</v>
      </c>
      <c r="C310" t="s">
        <v>791</v>
      </c>
      <c r="D310" t="s">
        <v>331</v>
      </c>
      <c r="E310" t="s">
        <v>27</v>
      </c>
      <c r="F310" t="s">
        <v>792</v>
      </c>
      <c r="G310" t="str">
        <f>"201405000514"</f>
        <v>201405000514</v>
      </c>
      <c r="H310">
        <v>726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>
        <v>0</v>
      </c>
      <c r="AB310">
        <v>996</v>
      </c>
    </row>
    <row r="311" spans="1:28" x14ac:dyDescent="0.25">
      <c r="H311" t="s">
        <v>793</v>
      </c>
    </row>
    <row r="312" spans="1:28" x14ac:dyDescent="0.25">
      <c r="A312">
        <v>153</v>
      </c>
      <c r="B312">
        <v>993</v>
      </c>
      <c r="C312" t="s">
        <v>794</v>
      </c>
      <c r="D312" t="s">
        <v>331</v>
      </c>
      <c r="E312" t="s">
        <v>795</v>
      </c>
      <c r="F312" t="s">
        <v>796</v>
      </c>
      <c r="G312" t="str">
        <f>"201406004251"</f>
        <v>201406004251</v>
      </c>
      <c r="H312" t="s">
        <v>605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797</v>
      </c>
    </row>
    <row r="313" spans="1:28" x14ac:dyDescent="0.25">
      <c r="H313" t="s">
        <v>798</v>
      </c>
    </row>
    <row r="314" spans="1:28" x14ac:dyDescent="0.25">
      <c r="A314">
        <v>154</v>
      </c>
      <c r="B314">
        <v>3085</v>
      </c>
      <c r="C314" t="s">
        <v>799</v>
      </c>
      <c r="D314" t="s">
        <v>800</v>
      </c>
      <c r="E314" t="s">
        <v>801</v>
      </c>
      <c r="F314" t="s">
        <v>802</v>
      </c>
      <c r="G314" t="str">
        <f>"201410012630"</f>
        <v>201410012630</v>
      </c>
      <c r="H314" t="s">
        <v>803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1</v>
      </c>
      <c r="Y314">
        <v>0</v>
      </c>
      <c r="Z314">
        <v>0</v>
      </c>
      <c r="AA314">
        <v>0</v>
      </c>
      <c r="AB314" t="s">
        <v>804</v>
      </c>
    </row>
    <row r="315" spans="1:28" x14ac:dyDescent="0.25">
      <c r="H315" t="s">
        <v>419</v>
      </c>
    </row>
    <row r="316" spans="1:28" x14ac:dyDescent="0.25">
      <c r="A316">
        <v>155</v>
      </c>
      <c r="B316">
        <v>401</v>
      </c>
      <c r="C316" t="s">
        <v>805</v>
      </c>
      <c r="D316" t="s">
        <v>806</v>
      </c>
      <c r="E316" t="s">
        <v>148</v>
      </c>
      <c r="F316" t="s">
        <v>807</v>
      </c>
      <c r="G316" t="str">
        <f>"00266146"</f>
        <v>00266146</v>
      </c>
      <c r="H316">
        <v>715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2</v>
      </c>
      <c r="Y316">
        <v>0</v>
      </c>
      <c r="Z316">
        <v>0</v>
      </c>
      <c r="AA316">
        <v>0</v>
      </c>
      <c r="AB316">
        <v>985</v>
      </c>
    </row>
    <row r="317" spans="1:28" x14ac:dyDescent="0.25">
      <c r="H317" t="s">
        <v>808</v>
      </c>
    </row>
    <row r="318" spans="1:28" x14ac:dyDescent="0.25">
      <c r="A318">
        <v>156</v>
      </c>
      <c r="B318">
        <v>4127</v>
      </c>
      <c r="C318" t="s">
        <v>809</v>
      </c>
      <c r="D318" t="s">
        <v>147</v>
      </c>
      <c r="E318" t="s">
        <v>810</v>
      </c>
      <c r="F318" t="s">
        <v>811</v>
      </c>
      <c r="G318" t="str">
        <f>"00089475"</f>
        <v>00089475</v>
      </c>
      <c r="H318" t="s">
        <v>812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813</v>
      </c>
    </row>
    <row r="319" spans="1:28" x14ac:dyDescent="0.25">
      <c r="H319" t="s">
        <v>814</v>
      </c>
    </row>
    <row r="320" spans="1:28" x14ac:dyDescent="0.25">
      <c r="A320">
        <v>157</v>
      </c>
      <c r="B320">
        <v>1616</v>
      </c>
      <c r="C320" t="s">
        <v>815</v>
      </c>
      <c r="D320" t="s">
        <v>54</v>
      </c>
      <c r="E320" t="s">
        <v>116</v>
      </c>
      <c r="F320" t="s">
        <v>816</v>
      </c>
      <c r="G320" t="str">
        <f>"00017436"</f>
        <v>00017436</v>
      </c>
      <c r="H320">
        <v>913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>
        <v>983</v>
      </c>
    </row>
    <row r="321" spans="1:28" x14ac:dyDescent="0.25">
      <c r="H321" t="s">
        <v>817</v>
      </c>
    </row>
    <row r="322" spans="1:28" x14ac:dyDescent="0.25">
      <c r="A322">
        <v>158</v>
      </c>
      <c r="B322">
        <v>4671</v>
      </c>
      <c r="C322" t="s">
        <v>818</v>
      </c>
      <c r="D322" t="s">
        <v>126</v>
      </c>
      <c r="E322" t="s">
        <v>397</v>
      </c>
      <c r="F322" t="s">
        <v>819</v>
      </c>
      <c r="G322" t="str">
        <f>"00154337"</f>
        <v>00154337</v>
      </c>
      <c r="H322" t="s">
        <v>291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3</v>
      </c>
      <c r="AA322">
        <v>51</v>
      </c>
      <c r="AB322" t="s">
        <v>820</v>
      </c>
    </row>
    <row r="323" spans="1:28" x14ac:dyDescent="0.25">
      <c r="H323" t="s">
        <v>821</v>
      </c>
    </row>
    <row r="324" spans="1:28" x14ac:dyDescent="0.25">
      <c r="A324">
        <v>159</v>
      </c>
      <c r="B324">
        <v>4512</v>
      </c>
      <c r="C324" t="s">
        <v>822</v>
      </c>
      <c r="D324" t="s">
        <v>82</v>
      </c>
      <c r="E324" t="s">
        <v>823</v>
      </c>
      <c r="F324" t="s">
        <v>824</v>
      </c>
      <c r="G324" t="str">
        <f>"200802008736"</f>
        <v>200802008736</v>
      </c>
      <c r="H324" t="s">
        <v>825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50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30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 t="s">
        <v>826</v>
      </c>
    </row>
    <row r="325" spans="1:28" x14ac:dyDescent="0.25">
      <c r="H325" t="s">
        <v>827</v>
      </c>
    </row>
    <row r="326" spans="1:28" x14ac:dyDescent="0.25">
      <c r="A326">
        <v>160</v>
      </c>
      <c r="B326">
        <v>6268</v>
      </c>
      <c r="C326" t="s">
        <v>828</v>
      </c>
      <c r="D326" t="s">
        <v>368</v>
      </c>
      <c r="E326" t="s">
        <v>48</v>
      </c>
      <c r="F326" t="s">
        <v>829</v>
      </c>
      <c r="G326" t="str">
        <f>"00146581"</f>
        <v>00146581</v>
      </c>
      <c r="H326" t="s">
        <v>375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 t="s">
        <v>830</v>
      </c>
    </row>
    <row r="327" spans="1:28" x14ac:dyDescent="0.25">
      <c r="H327" t="s">
        <v>831</v>
      </c>
    </row>
    <row r="328" spans="1:28" x14ac:dyDescent="0.25">
      <c r="A328">
        <v>161</v>
      </c>
      <c r="B328">
        <v>3710</v>
      </c>
      <c r="C328" t="s">
        <v>832</v>
      </c>
      <c r="D328" t="s">
        <v>560</v>
      </c>
      <c r="E328" t="s">
        <v>82</v>
      </c>
      <c r="F328" t="s">
        <v>833</v>
      </c>
      <c r="G328" t="str">
        <f>"201406013282"</f>
        <v>201406013282</v>
      </c>
      <c r="H328">
        <v>759</v>
      </c>
      <c r="I328">
        <v>150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>
        <v>0</v>
      </c>
      <c r="AB328">
        <v>979</v>
      </c>
    </row>
    <row r="329" spans="1:28" x14ac:dyDescent="0.25">
      <c r="H329" t="s">
        <v>834</v>
      </c>
    </row>
    <row r="330" spans="1:28" x14ac:dyDescent="0.25">
      <c r="A330">
        <v>162</v>
      </c>
      <c r="B330">
        <v>2222</v>
      </c>
      <c r="C330" t="s">
        <v>835</v>
      </c>
      <c r="D330" t="s">
        <v>836</v>
      </c>
      <c r="E330" t="s">
        <v>41</v>
      </c>
      <c r="F330" t="s">
        <v>837</v>
      </c>
      <c r="G330" t="str">
        <f>"200801003527"</f>
        <v>200801003527</v>
      </c>
      <c r="H330">
        <v>792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50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8</v>
      </c>
      <c r="AA330">
        <v>136</v>
      </c>
      <c r="AB330">
        <v>978</v>
      </c>
    </row>
    <row r="331" spans="1:28" x14ac:dyDescent="0.25">
      <c r="H331" t="s">
        <v>838</v>
      </c>
    </row>
    <row r="332" spans="1:28" x14ac:dyDescent="0.25">
      <c r="A332">
        <v>163</v>
      </c>
      <c r="B332">
        <v>1974</v>
      </c>
      <c r="C332" t="s">
        <v>155</v>
      </c>
      <c r="D332" t="s">
        <v>839</v>
      </c>
      <c r="E332" t="s">
        <v>48</v>
      </c>
      <c r="F332" t="s">
        <v>840</v>
      </c>
      <c r="G332" t="str">
        <f>"201405001936"</f>
        <v>201405001936</v>
      </c>
      <c r="H332" t="s">
        <v>63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841</v>
      </c>
    </row>
    <row r="333" spans="1:28" x14ac:dyDescent="0.25">
      <c r="H333" t="s">
        <v>842</v>
      </c>
    </row>
    <row r="334" spans="1:28" x14ac:dyDescent="0.25">
      <c r="A334">
        <v>164</v>
      </c>
      <c r="B334">
        <v>1011</v>
      </c>
      <c r="C334" t="s">
        <v>843</v>
      </c>
      <c r="D334" t="s">
        <v>844</v>
      </c>
      <c r="E334" t="s">
        <v>739</v>
      </c>
      <c r="F334" t="s">
        <v>845</v>
      </c>
      <c r="G334" t="str">
        <f>"201406002907"</f>
        <v>201406002907</v>
      </c>
      <c r="H334">
        <v>726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>
        <v>976</v>
      </c>
    </row>
    <row r="335" spans="1:28" x14ac:dyDescent="0.25">
      <c r="H335" t="s">
        <v>846</v>
      </c>
    </row>
    <row r="336" spans="1:28" x14ac:dyDescent="0.25">
      <c r="A336">
        <v>165</v>
      </c>
      <c r="B336">
        <v>1545</v>
      </c>
      <c r="C336" t="s">
        <v>847</v>
      </c>
      <c r="D336" t="s">
        <v>331</v>
      </c>
      <c r="E336" t="s">
        <v>27</v>
      </c>
      <c r="F336" t="s">
        <v>848</v>
      </c>
      <c r="G336" t="str">
        <f>"200902000567"</f>
        <v>200902000567</v>
      </c>
      <c r="H336">
        <v>704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>
        <v>974</v>
      </c>
    </row>
    <row r="337" spans="1:28" x14ac:dyDescent="0.25">
      <c r="H337" t="s">
        <v>849</v>
      </c>
    </row>
    <row r="338" spans="1:28" x14ac:dyDescent="0.25">
      <c r="A338">
        <v>166</v>
      </c>
      <c r="B338">
        <v>617</v>
      </c>
      <c r="C338" t="s">
        <v>850</v>
      </c>
      <c r="D338" t="s">
        <v>115</v>
      </c>
      <c r="E338" t="s">
        <v>851</v>
      </c>
      <c r="F338" t="s">
        <v>852</v>
      </c>
      <c r="G338" t="str">
        <f>"201406014289"</f>
        <v>201406014289</v>
      </c>
      <c r="H338">
        <v>704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>
        <v>0</v>
      </c>
      <c r="AB338">
        <v>974</v>
      </c>
    </row>
    <row r="339" spans="1:28" x14ac:dyDescent="0.25">
      <c r="H339" t="s">
        <v>853</v>
      </c>
    </row>
    <row r="340" spans="1:28" x14ac:dyDescent="0.25">
      <c r="A340">
        <v>167</v>
      </c>
      <c r="B340">
        <v>654</v>
      </c>
      <c r="C340" t="s">
        <v>854</v>
      </c>
      <c r="D340" t="s">
        <v>115</v>
      </c>
      <c r="E340" t="s">
        <v>41</v>
      </c>
      <c r="F340" t="s">
        <v>855</v>
      </c>
      <c r="G340" t="str">
        <f>"00030794"</f>
        <v>00030794</v>
      </c>
      <c r="H340" t="s">
        <v>856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30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857</v>
      </c>
    </row>
    <row r="341" spans="1:28" x14ac:dyDescent="0.25">
      <c r="H341" t="s">
        <v>858</v>
      </c>
    </row>
    <row r="342" spans="1:28" x14ac:dyDescent="0.25">
      <c r="A342">
        <v>168</v>
      </c>
      <c r="B342">
        <v>4920</v>
      </c>
      <c r="C342" t="s">
        <v>859</v>
      </c>
      <c r="D342" t="s">
        <v>156</v>
      </c>
      <c r="E342" t="s">
        <v>19</v>
      </c>
      <c r="F342" t="s">
        <v>860</v>
      </c>
      <c r="G342" t="str">
        <f>"201406013405"</f>
        <v>201406013405</v>
      </c>
      <c r="H342" t="s">
        <v>861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50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 t="s">
        <v>862</v>
      </c>
    </row>
    <row r="343" spans="1:28" x14ac:dyDescent="0.25">
      <c r="H343" t="s">
        <v>863</v>
      </c>
    </row>
    <row r="344" spans="1:28" x14ac:dyDescent="0.25">
      <c r="A344">
        <v>169</v>
      </c>
      <c r="B344">
        <v>2038</v>
      </c>
      <c r="C344" t="s">
        <v>864</v>
      </c>
      <c r="D344" t="s">
        <v>505</v>
      </c>
      <c r="E344" t="s">
        <v>41</v>
      </c>
      <c r="F344" t="s">
        <v>865</v>
      </c>
      <c r="G344" t="str">
        <f>"200712005349"</f>
        <v>200712005349</v>
      </c>
      <c r="H344" t="s">
        <v>866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50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2</v>
      </c>
      <c r="Y344">
        <v>0</v>
      </c>
      <c r="Z344">
        <v>0</v>
      </c>
      <c r="AA344">
        <v>0</v>
      </c>
      <c r="AB344" t="s">
        <v>867</v>
      </c>
    </row>
    <row r="345" spans="1:28" x14ac:dyDescent="0.25">
      <c r="H345" t="s">
        <v>207</v>
      </c>
    </row>
    <row r="346" spans="1:28" x14ac:dyDescent="0.25">
      <c r="A346">
        <v>170</v>
      </c>
      <c r="B346">
        <v>5812</v>
      </c>
      <c r="C346" t="s">
        <v>868</v>
      </c>
      <c r="D346" t="s">
        <v>486</v>
      </c>
      <c r="E346" t="s">
        <v>82</v>
      </c>
      <c r="F346" t="s">
        <v>869</v>
      </c>
      <c r="G346" t="str">
        <f>"200801011128"</f>
        <v>200801011128</v>
      </c>
      <c r="H346" t="s">
        <v>870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871</v>
      </c>
    </row>
    <row r="347" spans="1:28" x14ac:dyDescent="0.25">
      <c r="H347" t="s">
        <v>872</v>
      </c>
    </row>
    <row r="348" spans="1:28" x14ac:dyDescent="0.25">
      <c r="A348">
        <v>171</v>
      </c>
      <c r="B348">
        <v>4826</v>
      </c>
      <c r="C348" t="s">
        <v>873</v>
      </c>
      <c r="D348" t="s">
        <v>874</v>
      </c>
      <c r="E348" t="s">
        <v>27</v>
      </c>
      <c r="F348" t="s">
        <v>875</v>
      </c>
      <c r="G348" t="str">
        <f>"201406017213"</f>
        <v>201406017213</v>
      </c>
      <c r="H348" t="s">
        <v>57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30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876</v>
      </c>
    </row>
    <row r="349" spans="1:28" x14ac:dyDescent="0.25">
      <c r="H349" t="s">
        <v>877</v>
      </c>
    </row>
    <row r="350" spans="1:28" x14ac:dyDescent="0.25">
      <c r="A350">
        <v>172</v>
      </c>
      <c r="B350">
        <v>756</v>
      </c>
      <c r="C350" t="s">
        <v>878</v>
      </c>
      <c r="D350" t="s">
        <v>486</v>
      </c>
      <c r="E350" t="s">
        <v>352</v>
      </c>
      <c r="F350" t="s">
        <v>879</v>
      </c>
      <c r="G350" t="str">
        <f>"201511011818"</f>
        <v>201511011818</v>
      </c>
      <c r="H350" t="s">
        <v>880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 t="s">
        <v>881</v>
      </c>
    </row>
    <row r="351" spans="1:28" x14ac:dyDescent="0.25">
      <c r="H351" t="s">
        <v>882</v>
      </c>
    </row>
    <row r="352" spans="1:28" x14ac:dyDescent="0.25">
      <c r="A352">
        <v>173</v>
      </c>
      <c r="B352">
        <v>3564</v>
      </c>
      <c r="C352" t="s">
        <v>883</v>
      </c>
      <c r="D352" t="s">
        <v>884</v>
      </c>
      <c r="E352" t="s">
        <v>26</v>
      </c>
      <c r="F352" t="s">
        <v>885</v>
      </c>
      <c r="G352" t="str">
        <f>"200801010601"</f>
        <v>200801010601</v>
      </c>
      <c r="H352" t="s">
        <v>234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50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 t="s">
        <v>886</v>
      </c>
    </row>
    <row r="353" spans="1:28" x14ac:dyDescent="0.25">
      <c r="H353" t="s">
        <v>887</v>
      </c>
    </row>
    <row r="354" spans="1:28" x14ac:dyDescent="0.25">
      <c r="A354">
        <v>174</v>
      </c>
      <c r="B354">
        <v>2485</v>
      </c>
      <c r="C354" t="s">
        <v>888</v>
      </c>
      <c r="D354" t="s">
        <v>19</v>
      </c>
      <c r="E354" t="s">
        <v>721</v>
      </c>
      <c r="F354" t="s">
        <v>889</v>
      </c>
      <c r="G354" t="str">
        <f>"201406000745"</f>
        <v>201406000745</v>
      </c>
      <c r="H354" t="s">
        <v>890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50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2</v>
      </c>
      <c r="Y354">
        <v>0</v>
      </c>
      <c r="Z354">
        <v>0</v>
      </c>
      <c r="AA354">
        <v>0</v>
      </c>
      <c r="AB354" t="s">
        <v>891</v>
      </c>
    </row>
    <row r="355" spans="1:28" x14ac:dyDescent="0.25">
      <c r="H355" t="s">
        <v>892</v>
      </c>
    </row>
    <row r="356" spans="1:28" x14ac:dyDescent="0.25">
      <c r="A356">
        <v>175</v>
      </c>
      <c r="B356">
        <v>1934</v>
      </c>
      <c r="C356" t="s">
        <v>893</v>
      </c>
      <c r="D356" t="s">
        <v>874</v>
      </c>
      <c r="E356" t="s">
        <v>48</v>
      </c>
      <c r="F356" t="s">
        <v>894</v>
      </c>
      <c r="G356" t="str">
        <f>"00145133"</f>
        <v>00145133</v>
      </c>
      <c r="H356" t="s">
        <v>895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50</v>
      </c>
      <c r="O356">
        <v>0</v>
      </c>
      <c r="P356">
        <v>0</v>
      </c>
      <c r="Q356">
        <v>30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8</v>
      </c>
      <c r="AA356">
        <v>136</v>
      </c>
      <c r="AB356" t="s">
        <v>896</v>
      </c>
    </row>
    <row r="357" spans="1:28" x14ac:dyDescent="0.25">
      <c r="H357" t="s">
        <v>897</v>
      </c>
    </row>
    <row r="358" spans="1:28" x14ac:dyDescent="0.25">
      <c r="A358">
        <v>176</v>
      </c>
      <c r="B358">
        <v>1582</v>
      </c>
      <c r="C358" t="s">
        <v>898</v>
      </c>
      <c r="D358" t="s">
        <v>232</v>
      </c>
      <c r="E358" t="s">
        <v>75</v>
      </c>
      <c r="F358" t="s">
        <v>899</v>
      </c>
      <c r="G358" t="str">
        <f>"201405002089"</f>
        <v>201405002089</v>
      </c>
      <c r="H358" t="s">
        <v>359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50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>
        <v>0</v>
      </c>
      <c r="AB358" t="s">
        <v>900</v>
      </c>
    </row>
    <row r="359" spans="1:28" x14ac:dyDescent="0.25">
      <c r="H359" t="s">
        <v>901</v>
      </c>
    </row>
    <row r="360" spans="1:28" x14ac:dyDescent="0.25">
      <c r="A360">
        <v>177</v>
      </c>
      <c r="B360">
        <v>839</v>
      </c>
      <c r="C360" t="s">
        <v>902</v>
      </c>
      <c r="D360" t="s">
        <v>47</v>
      </c>
      <c r="E360" t="s">
        <v>98</v>
      </c>
      <c r="F360" t="s">
        <v>903</v>
      </c>
      <c r="G360" t="str">
        <f>"201406011141"</f>
        <v>201406011141</v>
      </c>
      <c r="H360" t="s">
        <v>159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70</v>
      </c>
      <c r="R360">
        <v>30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0</v>
      </c>
      <c r="AB360" t="s">
        <v>904</v>
      </c>
    </row>
    <row r="361" spans="1:28" x14ac:dyDescent="0.25">
      <c r="H361" t="s">
        <v>905</v>
      </c>
    </row>
    <row r="362" spans="1:28" x14ac:dyDescent="0.25">
      <c r="A362">
        <v>178</v>
      </c>
      <c r="B362">
        <v>1169</v>
      </c>
      <c r="C362" t="s">
        <v>906</v>
      </c>
      <c r="D362" t="s">
        <v>81</v>
      </c>
      <c r="E362" t="s">
        <v>907</v>
      </c>
      <c r="F362" t="s">
        <v>908</v>
      </c>
      <c r="G362" t="str">
        <f>"201401001990"</f>
        <v>201401001990</v>
      </c>
      <c r="H362">
        <v>682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>
        <v>952</v>
      </c>
    </row>
    <row r="363" spans="1:28" x14ac:dyDescent="0.25">
      <c r="H363" t="s">
        <v>909</v>
      </c>
    </row>
    <row r="364" spans="1:28" x14ac:dyDescent="0.25">
      <c r="A364">
        <v>179</v>
      </c>
      <c r="B364">
        <v>4693</v>
      </c>
      <c r="C364" t="s">
        <v>910</v>
      </c>
      <c r="D364" t="s">
        <v>68</v>
      </c>
      <c r="E364" t="s">
        <v>20</v>
      </c>
      <c r="F364" t="s">
        <v>911</v>
      </c>
      <c r="G364" t="str">
        <f>"00007743"</f>
        <v>00007743</v>
      </c>
      <c r="H364" t="s">
        <v>912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0</v>
      </c>
      <c r="AA364">
        <v>0</v>
      </c>
      <c r="AB364" t="s">
        <v>913</v>
      </c>
    </row>
    <row r="365" spans="1:28" x14ac:dyDescent="0.25">
      <c r="H365" t="s">
        <v>914</v>
      </c>
    </row>
    <row r="366" spans="1:28" x14ac:dyDescent="0.25">
      <c r="A366">
        <v>180</v>
      </c>
      <c r="B366">
        <v>5037</v>
      </c>
      <c r="C366" t="s">
        <v>915</v>
      </c>
      <c r="D366" t="s">
        <v>916</v>
      </c>
      <c r="E366" t="s">
        <v>917</v>
      </c>
      <c r="F366" t="s">
        <v>918</v>
      </c>
      <c r="G366" t="str">
        <f>"00166174"</f>
        <v>00166174</v>
      </c>
      <c r="H366" t="s">
        <v>825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50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>
        <v>0</v>
      </c>
      <c r="AB366" t="s">
        <v>919</v>
      </c>
    </row>
    <row r="367" spans="1:28" x14ac:dyDescent="0.25">
      <c r="H367" t="s">
        <v>920</v>
      </c>
    </row>
    <row r="368" spans="1:28" x14ac:dyDescent="0.25">
      <c r="A368">
        <v>181</v>
      </c>
      <c r="B368">
        <v>1711</v>
      </c>
      <c r="C368" t="s">
        <v>921</v>
      </c>
      <c r="D368" t="s">
        <v>331</v>
      </c>
      <c r="E368" t="s">
        <v>82</v>
      </c>
      <c r="F368" t="s">
        <v>922</v>
      </c>
      <c r="G368" t="str">
        <f>"00197721"</f>
        <v>00197721</v>
      </c>
      <c r="H368" t="s">
        <v>923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50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>
        <v>0</v>
      </c>
      <c r="AB368" t="s">
        <v>924</v>
      </c>
    </row>
    <row r="369" spans="1:28" x14ac:dyDescent="0.25">
      <c r="H369" t="s">
        <v>925</v>
      </c>
    </row>
    <row r="370" spans="1:28" x14ac:dyDescent="0.25">
      <c r="A370">
        <v>182</v>
      </c>
      <c r="B370">
        <v>623</v>
      </c>
      <c r="C370" t="s">
        <v>926</v>
      </c>
      <c r="D370" t="s">
        <v>927</v>
      </c>
      <c r="E370" t="s">
        <v>928</v>
      </c>
      <c r="F370" t="s">
        <v>929</v>
      </c>
      <c r="G370" t="str">
        <f>"201402009785"</f>
        <v>201402009785</v>
      </c>
      <c r="H370" t="s">
        <v>930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>
        <v>0</v>
      </c>
      <c r="Z370">
        <v>0</v>
      </c>
      <c r="AA370">
        <v>0</v>
      </c>
      <c r="AB370" t="s">
        <v>931</v>
      </c>
    </row>
    <row r="371" spans="1:28" x14ac:dyDescent="0.25">
      <c r="H371" t="s">
        <v>932</v>
      </c>
    </row>
    <row r="372" spans="1:28" x14ac:dyDescent="0.25">
      <c r="A372">
        <v>183</v>
      </c>
      <c r="B372">
        <v>2208</v>
      </c>
      <c r="C372" t="s">
        <v>933</v>
      </c>
      <c r="D372" t="s">
        <v>220</v>
      </c>
      <c r="E372" t="s">
        <v>27</v>
      </c>
      <c r="F372" t="s">
        <v>934</v>
      </c>
      <c r="G372" t="str">
        <f>"00297856"</f>
        <v>00297856</v>
      </c>
      <c r="H372" t="s">
        <v>935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50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0</v>
      </c>
      <c r="AA372">
        <v>0</v>
      </c>
      <c r="AB372" t="s">
        <v>936</v>
      </c>
    </row>
    <row r="373" spans="1:28" x14ac:dyDescent="0.25">
      <c r="H373" t="s">
        <v>207</v>
      </c>
    </row>
    <row r="374" spans="1:28" x14ac:dyDescent="0.25">
      <c r="A374">
        <v>184</v>
      </c>
      <c r="B374">
        <v>3997</v>
      </c>
      <c r="C374" t="s">
        <v>937</v>
      </c>
      <c r="D374" t="s">
        <v>785</v>
      </c>
      <c r="E374" t="s">
        <v>27</v>
      </c>
      <c r="F374" t="s">
        <v>938</v>
      </c>
      <c r="G374" t="str">
        <f>"00315590"</f>
        <v>00315590</v>
      </c>
      <c r="H374" t="s">
        <v>939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 t="s">
        <v>940</v>
      </c>
    </row>
    <row r="375" spans="1:28" x14ac:dyDescent="0.25">
      <c r="H375" t="s">
        <v>941</v>
      </c>
    </row>
    <row r="376" spans="1:28" x14ac:dyDescent="0.25">
      <c r="A376">
        <v>185</v>
      </c>
      <c r="B376">
        <v>4250</v>
      </c>
      <c r="C376" t="s">
        <v>942</v>
      </c>
      <c r="D376" t="s">
        <v>116</v>
      </c>
      <c r="E376" t="s">
        <v>943</v>
      </c>
      <c r="F376" t="s">
        <v>944</v>
      </c>
      <c r="G376" t="str">
        <f>"00161678"</f>
        <v>00161678</v>
      </c>
      <c r="H376" t="s">
        <v>945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50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 t="s">
        <v>946</v>
      </c>
    </row>
    <row r="377" spans="1:28" x14ac:dyDescent="0.25">
      <c r="H377" t="s">
        <v>947</v>
      </c>
    </row>
    <row r="378" spans="1:28" x14ac:dyDescent="0.25">
      <c r="A378">
        <v>186</v>
      </c>
      <c r="B378">
        <v>1276</v>
      </c>
      <c r="C378" t="s">
        <v>948</v>
      </c>
      <c r="D378" t="s">
        <v>115</v>
      </c>
      <c r="E378" t="s">
        <v>48</v>
      </c>
      <c r="F378" t="s">
        <v>949</v>
      </c>
      <c r="G378" t="str">
        <f>"00023261"</f>
        <v>00023261</v>
      </c>
      <c r="H378" t="s">
        <v>669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>
        <v>0</v>
      </c>
      <c r="AB378" t="s">
        <v>950</v>
      </c>
    </row>
    <row r="379" spans="1:28" x14ac:dyDescent="0.25">
      <c r="H379" t="s">
        <v>951</v>
      </c>
    </row>
    <row r="380" spans="1:28" x14ac:dyDescent="0.25">
      <c r="A380">
        <v>187</v>
      </c>
      <c r="B380">
        <v>6282</v>
      </c>
      <c r="C380" t="s">
        <v>952</v>
      </c>
      <c r="D380" t="s">
        <v>132</v>
      </c>
      <c r="E380" t="s">
        <v>953</v>
      </c>
      <c r="F380" t="s">
        <v>954</v>
      </c>
      <c r="G380" t="str">
        <f>"00011070"</f>
        <v>00011070</v>
      </c>
      <c r="H380" t="s">
        <v>192</v>
      </c>
      <c r="I380">
        <v>0</v>
      </c>
      <c r="J380">
        <v>0</v>
      </c>
      <c r="K380">
        <v>0</v>
      </c>
      <c r="L380">
        <v>0</v>
      </c>
      <c r="M380">
        <v>100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>
        <v>0</v>
      </c>
      <c r="AB380" t="s">
        <v>955</v>
      </c>
    </row>
    <row r="381" spans="1:28" x14ac:dyDescent="0.25">
      <c r="H381" t="s">
        <v>956</v>
      </c>
    </row>
    <row r="382" spans="1:28" x14ac:dyDescent="0.25">
      <c r="A382">
        <v>188</v>
      </c>
      <c r="B382">
        <v>4216</v>
      </c>
      <c r="C382" t="s">
        <v>957</v>
      </c>
      <c r="D382" t="s">
        <v>40</v>
      </c>
      <c r="E382" t="s">
        <v>19</v>
      </c>
      <c r="F382" t="s">
        <v>958</v>
      </c>
      <c r="G382" t="str">
        <f>"201402007050"</f>
        <v>201402007050</v>
      </c>
      <c r="H382" t="s">
        <v>736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>
        <v>0</v>
      </c>
      <c r="AB382" t="s">
        <v>959</v>
      </c>
    </row>
    <row r="383" spans="1:28" x14ac:dyDescent="0.25">
      <c r="H383" t="s">
        <v>960</v>
      </c>
    </row>
    <row r="384" spans="1:28" x14ac:dyDescent="0.25">
      <c r="A384">
        <v>189</v>
      </c>
      <c r="B384">
        <v>2260</v>
      </c>
      <c r="C384" t="s">
        <v>961</v>
      </c>
      <c r="D384" t="s">
        <v>215</v>
      </c>
      <c r="E384" t="s">
        <v>40</v>
      </c>
      <c r="F384" t="s">
        <v>962</v>
      </c>
      <c r="G384" t="str">
        <f>"201402003066"</f>
        <v>201402003066</v>
      </c>
      <c r="H384" t="s">
        <v>963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70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>
        <v>0</v>
      </c>
      <c r="Z384">
        <v>0</v>
      </c>
      <c r="AA384">
        <v>0</v>
      </c>
      <c r="AB384" t="s">
        <v>964</v>
      </c>
    </row>
    <row r="385" spans="1:28" x14ac:dyDescent="0.25">
      <c r="H385" t="s">
        <v>965</v>
      </c>
    </row>
    <row r="386" spans="1:28" x14ac:dyDescent="0.25">
      <c r="A386">
        <v>190</v>
      </c>
      <c r="B386">
        <v>724</v>
      </c>
      <c r="C386" t="s">
        <v>966</v>
      </c>
      <c r="D386" t="s">
        <v>209</v>
      </c>
      <c r="E386" t="s">
        <v>27</v>
      </c>
      <c r="F386" t="s">
        <v>967</v>
      </c>
      <c r="G386" t="str">
        <f>"201402008116"</f>
        <v>201402008116</v>
      </c>
      <c r="H386" t="s">
        <v>422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>
        <v>0</v>
      </c>
      <c r="Z386">
        <v>0</v>
      </c>
      <c r="AA386">
        <v>0</v>
      </c>
      <c r="AB386" t="s">
        <v>968</v>
      </c>
    </row>
    <row r="387" spans="1:28" x14ac:dyDescent="0.25">
      <c r="H387" t="s">
        <v>969</v>
      </c>
    </row>
    <row r="388" spans="1:28" x14ac:dyDescent="0.25">
      <c r="A388">
        <v>191</v>
      </c>
      <c r="B388">
        <v>4742</v>
      </c>
      <c r="C388" t="s">
        <v>970</v>
      </c>
      <c r="D388" t="s">
        <v>156</v>
      </c>
      <c r="E388" t="s">
        <v>971</v>
      </c>
      <c r="F388" t="s">
        <v>972</v>
      </c>
      <c r="G388" t="str">
        <f>"201406013781"</f>
        <v>201406013781</v>
      </c>
      <c r="H388">
        <v>836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50</v>
      </c>
      <c r="O388">
        <v>0</v>
      </c>
      <c r="P388">
        <v>50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1</v>
      </c>
      <c r="Y388">
        <v>0</v>
      </c>
      <c r="Z388">
        <v>0</v>
      </c>
      <c r="AA388">
        <v>0</v>
      </c>
      <c r="AB388">
        <v>936</v>
      </c>
    </row>
    <row r="389" spans="1:28" x14ac:dyDescent="0.25">
      <c r="H389" t="s">
        <v>973</v>
      </c>
    </row>
    <row r="390" spans="1:28" x14ac:dyDescent="0.25">
      <c r="A390">
        <v>192</v>
      </c>
      <c r="B390">
        <v>2579</v>
      </c>
      <c r="C390" t="s">
        <v>974</v>
      </c>
      <c r="D390" t="s">
        <v>721</v>
      </c>
      <c r="E390" t="s">
        <v>549</v>
      </c>
      <c r="F390" t="s">
        <v>975</v>
      </c>
      <c r="G390" t="str">
        <f>"200801005382"</f>
        <v>200801005382</v>
      </c>
      <c r="H390" t="s">
        <v>976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0</v>
      </c>
      <c r="Y390">
        <v>0</v>
      </c>
      <c r="Z390">
        <v>0</v>
      </c>
      <c r="AA390">
        <v>0</v>
      </c>
      <c r="AB390" t="s">
        <v>977</v>
      </c>
    </row>
    <row r="391" spans="1:28" x14ac:dyDescent="0.25">
      <c r="H391" t="s">
        <v>978</v>
      </c>
    </row>
    <row r="392" spans="1:28" x14ac:dyDescent="0.25">
      <c r="A392">
        <v>193</v>
      </c>
      <c r="B392">
        <v>3341</v>
      </c>
      <c r="C392" t="s">
        <v>979</v>
      </c>
      <c r="D392" t="s">
        <v>27</v>
      </c>
      <c r="E392" t="s">
        <v>215</v>
      </c>
      <c r="F392" t="s">
        <v>980</v>
      </c>
      <c r="G392" t="str">
        <f>"201410011973"</f>
        <v>201410011973</v>
      </c>
      <c r="H392" t="s">
        <v>43</v>
      </c>
      <c r="I392">
        <v>0</v>
      </c>
      <c r="J392">
        <v>0</v>
      </c>
      <c r="K392">
        <v>0</v>
      </c>
      <c r="L392">
        <v>0</v>
      </c>
      <c r="M392">
        <v>100</v>
      </c>
      <c r="N392">
        <v>70</v>
      </c>
      <c r="O392">
        <v>0</v>
      </c>
      <c r="P392">
        <v>30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>
        <v>0</v>
      </c>
      <c r="Z392">
        <v>0</v>
      </c>
      <c r="AA392">
        <v>0</v>
      </c>
      <c r="AB392" t="s">
        <v>981</v>
      </c>
    </row>
    <row r="393" spans="1:28" x14ac:dyDescent="0.25">
      <c r="H393" t="s">
        <v>982</v>
      </c>
    </row>
    <row r="394" spans="1:28" x14ac:dyDescent="0.25">
      <c r="A394">
        <v>194</v>
      </c>
      <c r="B394">
        <v>4774</v>
      </c>
      <c r="C394" t="s">
        <v>983</v>
      </c>
      <c r="D394" t="s">
        <v>984</v>
      </c>
      <c r="E394" t="s">
        <v>985</v>
      </c>
      <c r="F394" t="s">
        <v>986</v>
      </c>
      <c r="G394" t="str">
        <f>"00003979"</f>
        <v>00003979</v>
      </c>
      <c r="H394">
        <v>682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50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>
        <v>0</v>
      </c>
      <c r="Z394">
        <v>0</v>
      </c>
      <c r="AA394">
        <v>0</v>
      </c>
      <c r="AB394">
        <v>932</v>
      </c>
    </row>
    <row r="395" spans="1:28" x14ac:dyDescent="0.25">
      <c r="H395" t="s">
        <v>987</v>
      </c>
    </row>
    <row r="396" spans="1:28" x14ac:dyDescent="0.25">
      <c r="A396">
        <v>195</v>
      </c>
      <c r="B396">
        <v>3349</v>
      </c>
      <c r="C396" t="s">
        <v>988</v>
      </c>
      <c r="D396" t="s">
        <v>566</v>
      </c>
      <c r="E396" t="s">
        <v>98</v>
      </c>
      <c r="F396" t="s">
        <v>989</v>
      </c>
      <c r="G396" t="str">
        <f>"201405001899"</f>
        <v>201405001899</v>
      </c>
      <c r="H396">
        <v>682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50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>
        <v>0</v>
      </c>
      <c r="Z396">
        <v>0</v>
      </c>
      <c r="AA396">
        <v>0</v>
      </c>
      <c r="AB396">
        <v>932</v>
      </c>
    </row>
    <row r="397" spans="1:28" x14ac:dyDescent="0.25">
      <c r="H397" t="s">
        <v>990</v>
      </c>
    </row>
    <row r="398" spans="1:28" x14ac:dyDescent="0.25">
      <c r="A398">
        <v>196</v>
      </c>
      <c r="B398">
        <v>4152</v>
      </c>
      <c r="C398" t="s">
        <v>991</v>
      </c>
      <c r="D398" t="s">
        <v>992</v>
      </c>
      <c r="E398" t="s">
        <v>148</v>
      </c>
      <c r="F398" t="s">
        <v>993</v>
      </c>
      <c r="G398" t="str">
        <f>"00361008"</f>
        <v>00361008</v>
      </c>
      <c r="H398">
        <v>880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50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0</v>
      </c>
      <c r="Z398">
        <v>0</v>
      </c>
      <c r="AA398">
        <v>0</v>
      </c>
      <c r="AB398">
        <v>930</v>
      </c>
    </row>
    <row r="399" spans="1:28" x14ac:dyDescent="0.25">
      <c r="H399" t="s">
        <v>994</v>
      </c>
    </row>
    <row r="400" spans="1:28" x14ac:dyDescent="0.25">
      <c r="A400">
        <v>197</v>
      </c>
      <c r="B400">
        <v>2830</v>
      </c>
      <c r="C400" t="s">
        <v>995</v>
      </c>
      <c r="D400" t="s">
        <v>996</v>
      </c>
      <c r="E400" t="s">
        <v>997</v>
      </c>
      <c r="F400" t="s">
        <v>998</v>
      </c>
      <c r="G400" t="str">
        <f>"00199053"</f>
        <v>00199053</v>
      </c>
      <c r="H400" t="s">
        <v>999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50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0</v>
      </c>
      <c r="AA400">
        <v>0</v>
      </c>
      <c r="AB400" t="s">
        <v>1000</v>
      </c>
    </row>
    <row r="401" spans="1:28" x14ac:dyDescent="0.25">
      <c r="H401" t="s">
        <v>1001</v>
      </c>
    </row>
    <row r="402" spans="1:28" x14ac:dyDescent="0.25">
      <c r="A402">
        <v>198</v>
      </c>
      <c r="B402">
        <v>2954</v>
      </c>
      <c r="C402" t="s">
        <v>1002</v>
      </c>
      <c r="D402" t="s">
        <v>1003</v>
      </c>
      <c r="E402" t="s">
        <v>40</v>
      </c>
      <c r="F402" t="s">
        <v>1004</v>
      </c>
      <c r="G402" t="str">
        <f>"00230842"</f>
        <v>00230842</v>
      </c>
      <c r="H402">
        <v>858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>
        <v>0</v>
      </c>
      <c r="Z402">
        <v>0</v>
      </c>
      <c r="AA402">
        <v>0</v>
      </c>
      <c r="AB402">
        <v>928</v>
      </c>
    </row>
    <row r="403" spans="1:28" x14ac:dyDescent="0.25">
      <c r="H403" t="s">
        <v>519</v>
      </c>
    </row>
    <row r="404" spans="1:28" x14ac:dyDescent="0.25">
      <c r="A404">
        <v>199</v>
      </c>
      <c r="B404">
        <v>5478</v>
      </c>
      <c r="C404" t="s">
        <v>1005</v>
      </c>
      <c r="D404" t="s">
        <v>54</v>
      </c>
      <c r="E404" t="s">
        <v>1006</v>
      </c>
      <c r="F404" t="s">
        <v>1007</v>
      </c>
      <c r="G404" t="str">
        <f>"00349341"</f>
        <v>00349341</v>
      </c>
      <c r="H404">
        <v>858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>
        <v>0</v>
      </c>
      <c r="Z404">
        <v>0</v>
      </c>
      <c r="AA404">
        <v>0</v>
      </c>
      <c r="AB404">
        <v>928</v>
      </c>
    </row>
    <row r="405" spans="1:28" x14ac:dyDescent="0.25">
      <c r="H405">
        <v>1217</v>
      </c>
    </row>
    <row r="406" spans="1:28" x14ac:dyDescent="0.25">
      <c r="A406">
        <v>200</v>
      </c>
      <c r="B406">
        <v>3043</v>
      </c>
      <c r="C406" t="s">
        <v>1008</v>
      </c>
      <c r="D406" t="s">
        <v>1009</v>
      </c>
      <c r="E406" t="s">
        <v>27</v>
      </c>
      <c r="F406" t="s">
        <v>1010</v>
      </c>
      <c r="G406" t="str">
        <f>"00354931"</f>
        <v>00354931</v>
      </c>
      <c r="H406" t="s">
        <v>143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50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>
        <v>0</v>
      </c>
      <c r="Z406">
        <v>6</v>
      </c>
      <c r="AA406">
        <v>102</v>
      </c>
      <c r="AB406" t="s">
        <v>1011</v>
      </c>
    </row>
    <row r="407" spans="1:28" x14ac:dyDescent="0.25">
      <c r="H407" t="s">
        <v>1012</v>
      </c>
    </row>
    <row r="408" spans="1:28" x14ac:dyDescent="0.25">
      <c r="A408">
        <v>201</v>
      </c>
      <c r="B408">
        <v>6213</v>
      </c>
      <c r="C408" t="s">
        <v>1013</v>
      </c>
      <c r="D408" t="s">
        <v>1014</v>
      </c>
      <c r="E408" t="s">
        <v>33</v>
      </c>
      <c r="F408" t="s">
        <v>1015</v>
      </c>
      <c r="G408" t="str">
        <f>"201304002291"</f>
        <v>201304002291</v>
      </c>
      <c r="H408">
        <v>704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>
        <v>0</v>
      </c>
      <c r="AB408">
        <v>924</v>
      </c>
    </row>
    <row r="409" spans="1:28" x14ac:dyDescent="0.25">
      <c r="H409" t="s">
        <v>1016</v>
      </c>
    </row>
    <row r="410" spans="1:28" x14ac:dyDescent="0.25">
      <c r="A410">
        <v>202</v>
      </c>
      <c r="B410">
        <v>4546</v>
      </c>
      <c r="C410" t="s">
        <v>1017</v>
      </c>
      <c r="D410" t="s">
        <v>1018</v>
      </c>
      <c r="E410" t="s">
        <v>116</v>
      </c>
      <c r="F410" t="s">
        <v>1019</v>
      </c>
      <c r="G410" t="str">
        <f>"201402006922"</f>
        <v>201402006922</v>
      </c>
      <c r="H410" t="s">
        <v>609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30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0</v>
      </c>
      <c r="Z410">
        <v>0</v>
      </c>
      <c r="AA410">
        <v>0</v>
      </c>
      <c r="AB410" t="s">
        <v>1020</v>
      </c>
    </row>
    <row r="411" spans="1:28" x14ac:dyDescent="0.25">
      <c r="H411" t="s">
        <v>1021</v>
      </c>
    </row>
    <row r="412" spans="1:28" x14ac:dyDescent="0.25">
      <c r="A412">
        <v>203</v>
      </c>
      <c r="B412">
        <v>6229</v>
      </c>
      <c r="C412" t="s">
        <v>1022</v>
      </c>
      <c r="D412" t="s">
        <v>1023</v>
      </c>
      <c r="E412" t="s">
        <v>351</v>
      </c>
      <c r="F412" t="s">
        <v>1024</v>
      </c>
      <c r="G412" t="str">
        <f>"00147111"</f>
        <v>00147111</v>
      </c>
      <c r="H412">
        <v>671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50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>
        <v>0</v>
      </c>
      <c r="Z412">
        <v>0</v>
      </c>
      <c r="AA412">
        <v>0</v>
      </c>
      <c r="AB412">
        <v>921</v>
      </c>
    </row>
    <row r="413" spans="1:28" x14ac:dyDescent="0.25">
      <c r="H413" t="s">
        <v>1025</v>
      </c>
    </row>
    <row r="414" spans="1:28" x14ac:dyDescent="0.25">
      <c r="A414">
        <v>204</v>
      </c>
      <c r="B414">
        <v>5816</v>
      </c>
      <c r="C414" t="s">
        <v>1026</v>
      </c>
      <c r="D414" t="s">
        <v>19</v>
      </c>
      <c r="E414" t="s">
        <v>148</v>
      </c>
      <c r="F414" t="s">
        <v>1027</v>
      </c>
      <c r="G414" t="str">
        <f>"201603000504"</f>
        <v>201603000504</v>
      </c>
      <c r="H414" t="s">
        <v>693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100</v>
      </c>
      <c r="Z414">
        <v>0</v>
      </c>
      <c r="AA414">
        <v>0</v>
      </c>
      <c r="AB414" t="s">
        <v>1028</v>
      </c>
    </row>
    <row r="415" spans="1:28" x14ac:dyDescent="0.25">
      <c r="H415" t="s">
        <v>1029</v>
      </c>
    </row>
    <row r="416" spans="1:28" x14ac:dyDescent="0.25">
      <c r="A416">
        <v>205</v>
      </c>
      <c r="B416">
        <v>5371</v>
      </c>
      <c r="C416" t="s">
        <v>1030</v>
      </c>
      <c r="D416" t="s">
        <v>331</v>
      </c>
      <c r="E416" t="s">
        <v>33</v>
      </c>
      <c r="F416" t="s">
        <v>1031</v>
      </c>
      <c r="G416" t="str">
        <f>"00190787"</f>
        <v>00190787</v>
      </c>
      <c r="H416" t="s">
        <v>1032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0</v>
      </c>
      <c r="AA416">
        <v>0</v>
      </c>
      <c r="AB416" t="s">
        <v>1033</v>
      </c>
    </row>
    <row r="417" spans="1:28" x14ac:dyDescent="0.25">
      <c r="H417" t="s">
        <v>1034</v>
      </c>
    </row>
    <row r="418" spans="1:28" x14ac:dyDescent="0.25">
      <c r="A418">
        <v>206</v>
      </c>
      <c r="B418">
        <v>4008</v>
      </c>
      <c r="C418" t="s">
        <v>155</v>
      </c>
      <c r="D418" t="s">
        <v>1035</v>
      </c>
      <c r="E418" t="s">
        <v>179</v>
      </c>
      <c r="F418" t="s">
        <v>1036</v>
      </c>
      <c r="G418" t="str">
        <f>"00202171"</f>
        <v>00202171</v>
      </c>
      <c r="H418">
        <v>759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30</v>
      </c>
      <c r="Q418">
        <v>30</v>
      </c>
      <c r="R418">
        <v>30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0</v>
      </c>
      <c r="Z418">
        <v>0</v>
      </c>
      <c r="AA418">
        <v>0</v>
      </c>
      <c r="AB418">
        <v>919</v>
      </c>
    </row>
    <row r="419" spans="1:28" x14ac:dyDescent="0.25">
      <c r="H419" t="s">
        <v>1037</v>
      </c>
    </row>
    <row r="420" spans="1:28" x14ac:dyDescent="0.25">
      <c r="A420">
        <v>207</v>
      </c>
      <c r="B420">
        <v>4607</v>
      </c>
      <c r="C420" t="s">
        <v>1038</v>
      </c>
      <c r="D420" t="s">
        <v>331</v>
      </c>
      <c r="E420" t="s">
        <v>82</v>
      </c>
      <c r="F420" t="s">
        <v>1039</v>
      </c>
      <c r="G420" t="str">
        <f>"00366199"</f>
        <v>00366199</v>
      </c>
      <c r="H420" t="s">
        <v>1040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>
        <v>0</v>
      </c>
      <c r="AB420" t="s">
        <v>1041</v>
      </c>
    </row>
    <row r="421" spans="1:28" x14ac:dyDescent="0.25">
      <c r="H421" t="s">
        <v>1042</v>
      </c>
    </row>
    <row r="422" spans="1:28" x14ac:dyDescent="0.25">
      <c r="A422">
        <v>208</v>
      </c>
      <c r="B422">
        <v>3516</v>
      </c>
      <c r="C422" t="s">
        <v>1043</v>
      </c>
      <c r="D422" t="s">
        <v>249</v>
      </c>
      <c r="E422" t="s">
        <v>82</v>
      </c>
      <c r="F422" t="s">
        <v>1044</v>
      </c>
      <c r="G422" t="str">
        <f>"200801006089"</f>
        <v>200801006089</v>
      </c>
      <c r="H422" t="s">
        <v>1045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>
        <v>0</v>
      </c>
      <c r="Z422">
        <v>0</v>
      </c>
      <c r="AA422">
        <v>0</v>
      </c>
      <c r="AB422" t="s">
        <v>1046</v>
      </c>
    </row>
    <row r="423" spans="1:28" x14ac:dyDescent="0.25">
      <c r="H423" t="s">
        <v>1047</v>
      </c>
    </row>
    <row r="424" spans="1:28" x14ac:dyDescent="0.25">
      <c r="A424">
        <v>209</v>
      </c>
      <c r="B424">
        <v>1928</v>
      </c>
      <c r="C424" t="s">
        <v>1048</v>
      </c>
      <c r="D424" t="s">
        <v>1049</v>
      </c>
      <c r="E424" t="s">
        <v>1050</v>
      </c>
      <c r="F424" t="s">
        <v>1051</v>
      </c>
      <c r="G424" t="str">
        <f>"201406009690"</f>
        <v>201406009690</v>
      </c>
      <c r="H424">
        <v>759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50</v>
      </c>
      <c r="R424">
        <v>30</v>
      </c>
      <c r="S424">
        <v>0</v>
      </c>
      <c r="T424">
        <v>0</v>
      </c>
      <c r="U424">
        <v>0</v>
      </c>
      <c r="V424">
        <v>0</v>
      </c>
      <c r="X424">
        <v>0</v>
      </c>
      <c r="Y424">
        <v>0</v>
      </c>
      <c r="Z424">
        <v>0</v>
      </c>
      <c r="AA424">
        <v>0</v>
      </c>
      <c r="AB424">
        <v>909</v>
      </c>
    </row>
    <row r="425" spans="1:28" x14ac:dyDescent="0.25">
      <c r="H425" t="s">
        <v>1052</v>
      </c>
    </row>
    <row r="426" spans="1:28" x14ac:dyDescent="0.25">
      <c r="A426">
        <v>210</v>
      </c>
      <c r="B426">
        <v>370</v>
      </c>
      <c r="C426" t="s">
        <v>1053</v>
      </c>
      <c r="D426" t="s">
        <v>156</v>
      </c>
      <c r="E426" t="s">
        <v>1054</v>
      </c>
      <c r="F426" t="s">
        <v>1055</v>
      </c>
      <c r="G426" t="str">
        <f>"201405001654"</f>
        <v>201405001654</v>
      </c>
      <c r="H426">
        <v>858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50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0</v>
      </c>
      <c r="AA426">
        <v>0</v>
      </c>
      <c r="AB426">
        <v>908</v>
      </c>
    </row>
    <row r="427" spans="1:28" x14ac:dyDescent="0.25">
      <c r="H427" t="s">
        <v>1056</v>
      </c>
    </row>
    <row r="428" spans="1:28" x14ac:dyDescent="0.25">
      <c r="A428">
        <v>211</v>
      </c>
      <c r="B428">
        <v>309</v>
      </c>
      <c r="C428" t="s">
        <v>1057</v>
      </c>
      <c r="D428" t="s">
        <v>331</v>
      </c>
      <c r="E428" t="s">
        <v>739</v>
      </c>
      <c r="F428" t="s">
        <v>1058</v>
      </c>
      <c r="G428" t="str">
        <f>"201406007000"</f>
        <v>201406007000</v>
      </c>
      <c r="H428" t="s">
        <v>1059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50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>
        <v>0</v>
      </c>
      <c r="Z428">
        <v>0</v>
      </c>
      <c r="AA428">
        <v>0</v>
      </c>
      <c r="AB428" t="s">
        <v>1060</v>
      </c>
    </row>
    <row r="429" spans="1:28" x14ac:dyDescent="0.25">
      <c r="H429" t="s">
        <v>1061</v>
      </c>
    </row>
    <row r="430" spans="1:28" x14ac:dyDescent="0.25">
      <c r="A430">
        <v>212</v>
      </c>
      <c r="B430">
        <v>1940</v>
      </c>
      <c r="C430" t="s">
        <v>1062</v>
      </c>
      <c r="D430" t="s">
        <v>1063</v>
      </c>
      <c r="E430" t="s">
        <v>82</v>
      </c>
      <c r="F430" t="s">
        <v>1064</v>
      </c>
      <c r="G430" t="str">
        <f>"00256768"</f>
        <v>00256768</v>
      </c>
      <c r="H430" t="s">
        <v>70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70</v>
      </c>
      <c r="P430">
        <v>0</v>
      </c>
      <c r="Q430">
        <v>0</v>
      </c>
      <c r="R430">
        <v>30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0</v>
      </c>
      <c r="AA430">
        <v>0</v>
      </c>
      <c r="AB430" t="s">
        <v>1065</v>
      </c>
    </row>
    <row r="431" spans="1:28" x14ac:dyDescent="0.25">
      <c r="H431" t="s">
        <v>1066</v>
      </c>
    </row>
    <row r="432" spans="1:28" x14ac:dyDescent="0.25">
      <c r="A432">
        <v>213</v>
      </c>
      <c r="B432">
        <v>2950</v>
      </c>
      <c r="C432" t="s">
        <v>33</v>
      </c>
      <c r="D432" t="s">
        <v>1067</v>
      </c>
      <c r="E432" t="s">
        <v>27</v>
      </c>
      <c r="F432" t="s">
        <v>1068</v>
      </c>
      <c r="G432" t="str">
        <f>"00205500"</f>
        <v>00205500</v>
      </c>
      <c r="H432" t="s">
        <v>1069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0</v>
      </c>
      <c r="Z432">
        <v>0</v>
      </c>
      <c r="AA432">
        <v>0</v>
      </c>
      <c r="AB432" t="s">
        <v>1070</v>
      </c>
    </row>
    <row r="433" spans="1:28" x14ac:dyDescent="0.25">
      <c r="H433" t="s">
        <v>1071</v>
      </c>
    </row>
    <row r="434" spans="1:28" x14ac:dyDescent="0.25">
      <c r="A434">
        <v>214</v>
      </c>
      <c r="B434">
        <v>5269</v>
      </c>
      <c r="C434" t="s">
        <v>1072</v>
      </c>
      <c r="D434" t="s">
        <v>116</v>
      </c>
      <c r="E434" t="s">
        <v>27</v>
      </c>
      <c r="F434" t="s">
        <v>1073</v>
      </c>
      <c r="G434" t="str">
        <f>"00365647"</f>
        <v>00365647</v>
      </c>
      <c r="H434" t="s">
        <v>1074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>
        <v>0</v>
      </c>
      <c r="Z434">
        <v>12</v>
      </c>
      <c r="AA434">
        <v>204</v>
      </c>
      <c r="AB434" t="s">
        <v>1075</v>
      </c>
    </row>
    <row r="435" spans="1:28" x14ac:dyDescent="0.25">
      <c r="H435" t="s">
        <v>1076</v>
      </c>
    </row>
    <row r="436" spans="1:28" x14ac:dyDescent="0.25">
      <c r="A436">
        <v>215</v>
      </c>
      <c r="B436">
        <v>3985</v>
      </c>
      <c r="C436" t="s">
        <v>1077</v>
      </c>
      <c r="D436" t="s">
        <v>132</v>
      </c>
      <c r="E436" t="s">
        <v>19</v>
      </c>
      <c r="F436" t="s">
        <v>1078</v>
      </c>
      <c r="G436" t="str">
        <f>"00150594"</f>
        <v>00150594</v>
      </c>
      <c r="H436" t="s">
        <v>1079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>
        <v>0</v>
      </c>
      <c r="Z436">
        <v>0</v>
      </c>
      <c r="AA436">
        <v>0</v>
      </c>
      <c r="AB436" t="s">
        <v>1080</v>
      </c>
    </row>
    <row r="437" spans="1:28" x14ac:dyDescent="0.25">
      <c r="H437" t="s">
        <v>1081</v>
      </c>
    </row>
    <row r="438" spans="1:28" x14ac:dyDescent="0.25">
      <c r="A438">
        <v>216</v>
      </c>
      <c r="B438">
        <v>3973</v>
      </c>
      <c r="C438" t="s">
        <v>1082</v>
      </c>
      <c r="D438" t="s">
        <v>313</v>
      </c>
      <c r="E438" t="s">
        <v>534</v>
      </c>
      <c r="F438" t="s">
        <v>1083</v>
      </c>
      <c r="G438" t="str">
        <f>"201406012939"</f>
        <v>201406012939</v>
      </c>
      <c r="H438" t="s">
        <v>245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50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6</v>
      </c>
      <c r="AA438">
        <v>102</v>
      </c>
      <c r="AB438" t="s">
        <v>1084</v>
      </c>
    </row>
    <row r="439" spans="1:28" x14ac:dyDescent="0.25">
      <c r="H439" t="s">
        <v>361</v>
      </c>
    </row>
    <row r="440" spans="1:28" x14ac:dyDescent="0.25">
      <c r="A440">
        <v>217</v>
      </c>
      <c r="B440">
        <v>2306</v>
      </c>
      <c r="C440" t="s">
        <v>1085</v>
      </c>
      <c r="D440" t="s">
        <v>1086</v>
      </c>
      <c r="E440" t="s">
        <v>48</v>
      </c>
      <c r="F440" t="s">
        <v>1087</v>
      </c>
      <c r="G440" t="str">
        <f>"201402002461"</f>
        <v>201402002461</v>
      </c>
      <c r="H440" t="s">
        <v>1088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>
        <v>0</v>
      </c>
      <c r="Z440">
        <v>0</v>
      </c>
      <c r="AA440">
        <v>0</v>
      </c>
      <c r="AB440" t="s">
        <v>1089</v>
      </c>
    </row>
    <row r="441" spans="1:28" x14ac:dyDescent="0.25">
      <c r="H441" t="s">
        <v>1090</v>
      </c>
    </row>
    <row r="442" spans="1:28" x14ac:dyDescent="0.25">
      <c r="A442">
        <v>218</v>
      </c>
      <c r="B442">
        <v>5582</v>
      </c>
      <c r="C442" t="s">
        <v>1091</v>
      </c>
      <c r="D442" t="s">
        <v>27</v>
      </c>
      <c r="E442" t="s">
        <v>141</v>
      </c>
      <c r="F442" t="s">
        <v>1092</v>
      </c>
      <c r="G442" t="str">
        <f>"201405000419"</f>
        <v>201405000419</v>
      </c>
      <c r="H442">
        <v>627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>
        <v>0</v>
      </c>
      <c r="AB442">
        <v>897</v>
      </c>
    </row>
    <row r="443" spans="1:28" x14ac:dyDescent="0.25">
      <c r="H443" t="s">
        <v>1093</v>
      </c>
    </row>
    <row r="444" spans="1:28" x14ac:dyDescent="0.25">
      <c r="A444">
        <v>219</v>
      </c>
      <c r="B444">
        <v>3677</v>
      </c>
      <c r="C444" t="s">
        <v>1094</v>
      </c>
      <c r="D444" t="s">
        <v>40</v>
      </c>
      <c r="E444" t="s">
        <v>82</v>
      </c>
      <c r="F444" t="s">
        <v>1095</v>
      </c>
      <c r="G444" t="str">
        <f>"201410001181"</f>
        <v>201410001181</v>
      </c>
      <c r="H444" t="s">
        <v>1096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>
        <v>0</v>
      </c>
      <c r="Z444">
        <v>0</v>
      </c>
      <c r="AA444">
        <v>0</v>
      </c>
      <c r="AB444" t="s">
        <v>1097</v>
      </c>
    </row>
    <row r="445" spans="1:28" x14ac:dyDescent="0.25">
      <c r="H445" t="s">
        <v>1098</v>
      </c>
    </row>
    <row r="446" spans="1:28" x14ac:dyDescent="0.25">
      <c r="A446">
        <v>220</v>
      </c>
      <c r="B446">
        <v>1444</v>
      </c>
      <c r="C446" t="s">
        <v>1099</v>
      </c>
      <c r="D446" t="s">
        <v>560</v>
      </c>
      <c r="E446" t="s">
        <v>493</v>
      </c>
      <c r="F446" t="s">
        <v>1100</v>
      </c>
      <c r="G446" t="str">
        <f>"201511038204"</f>
        <v>201511038204</v>
      </c>
      <c r="H446" t="s">
        <v>411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>
        <v>0</v>
      </c>
      <c r="Z446">
        <v>0</v>
      </c>
      <c r="AA446">
        <v>0</v>
      </c>
      <c r="AB446" t="s">
        <v>1101</v>
      </c>
    </row>
    <row r="447" spans="1:28" x14ac:dyDescent="0.25">
      <c r="H447" t="s">
        <v>1102</v>
      </c>
    </row>
    <row r="448" spans="1:28" x14ac:dyDescent="0.25">
      <c r="A448">
        <v>221</v>
      </c>
      <c r="B448">
        <v>5797</v>
      </c>
      <c r="C448" t="s">
        <v>1103</v>
      </c>
      <c r="D448" t="s">
        <v>1104</v>
      </c>
      <c r="E448" t="s">
        <v>40</v>
      </c>
      <c r="F448" t="s">
        <v>1105</v>
      </c>
      <c r="G448" t="str">
        <f>"00195982"</f>
        <v>00195982</v>
      </c>
      <c r="H448" t="s">
        <v>1106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>
        <v>0</v>
      </c>
      <c r="Z448">
        <v>0</v>
      </c>
      <c r="AA448">
        <v>0</v>
      </c>
      <c r="AB448" t="s">
        <v>1107</v>
      </c>
    </row>
    <row r="449" spans="1:28" x14ac:dyDescent="0.25">
      <c r="H449">
        <v>1217</v>
      </c>
    </row>
    <row r="450" spans="1:28" x14ac:dyDescent="0.25">
      <c r="A450">
        <v>222</v>
      </c>
      <c r="B450">
        <v>2422</v>
      </c>
      <c r="C450" t="s">
        <v>453</v>
      </c>
      <c r="D450" t="s">
        <v>1108</v>
      </c>
      <c r="E450" t="s">
        <v>48</v>
      </c>
      <c r="F450" t="s">
        <v>1109</v>
      </c>
      <c r="G450" t="str">
        <f>"200801000493"</f>
        <v>200801000493</v>
      </c>
      <c r="H450" t="s">
        <v>128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30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0</v>
      </c>
      <c r="AA450">
        <v>0</v>
      </c>
      <c r="AB450" t="s">
        <v>1110</v>
      </c>
    </row>
    <row r="451" spans="1:28" x14ac:dyDescent="0.25">
      <c r="H451" t="s">
        <v>457</v>
      </c>
    </row>
    <row r="452" spans="1:28" x14ac:dyDescent="0.25">
      <c r="A452">
        <v>223</v>
      </c>
      <c r="B452">
        <v>4647</v>
      </c>
      <c r="C452" t="s">
        <v>1111</v>
      </c>
      <c r="D452" t="s">
        <v>82</v>
      </c>
      <c r="E452" t="s">
        <v>40</v>
      </c>
      <c r="F452" t="s">
        <v>1112</v>
      </c>
      <c r="G452" t="str">
        <f>"00158536"</f>
        <v>00158536</v>
      </c>
      <c r="H452" t="s">
        <v>488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>
        <v>0</v>
      </c>
      <c r="Z452">
        <v>0</v>
      </c>
      <c r="AA452">
        <v>0</v>
      </c>
      <c r="AB452" t="s">
        <v>1113</v>
      </c>
    </row>
    <row r="453" spans="1:28" x14ac:dyDescent="0.25">
      <c r="H453" t="s">
        <v>1114</v>
      </c>
    </row>
    <row r="454" spans="1:28" x14ac:dyDescent="0.25">
      <c r="A454">
        <v>224</v>
      </c>
      <c r="B454">
        <v>4375</v>
      </c>
      <c r="C454" t="s">
        <v>1115</v>
      </c>
      <c r="D454" t="s">
        <v>1116</v>
      </c>
      <c r="E454" t="s">
        <v>721</v>
      </c>
      <c r="F454" t="s">
        <v>1117</v>
      </c>
      <c r="G454" t="str">
        <f>"200803000673"</f>
        <v>200803000673</v>
      </c>
      <c r="H454" t="s">
        <v>866</v>
      </c>
      <c r="I454">
        <v>0</v>
      </c>
      <c r="J454">
        <v>0</v>
      </c>
      <c r="K454">
        <v>0</v>
      </c>
      <c r="L454">
        <v>0</v>
      </c>
      <c r="M454">
        <v>100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>
        <v>0</v>
      </c>
      <c r="Z454">
        <v>0</v>
      </c>
      <c r="AA454">
        <v>0</v>
      </c>
      <c r="AB454" t="s">
        <v>1118</v>
      </c>
    </row>
    <row r="455" spans="1:28" x14ac:dyDescent="0.25">
      <c r="H455" t="s">
        <v>1119</v>
      </c>
    </row>
    <row r="456" spans="1:28" x14ac:dyDescent="0.25">
      <c r="A456">
        <v>225</v>
      </c>
      <c r="B456">
        <v>3472</v>
      </c>
      <c r="C456" t="s">
        <v>1120</v>
      </c>
      <c r="D456" t="s">
        <v>467</v>
      </c>
      <c r="E456" t="s">
        <v>27</v>
      </c>
      <c r="F456" t="s">
        <v>1121</v>
      </c>
      <c r="G456" t="str">
        <f>"200809000321"</f>
        <v>200809000321</v>
      </c>
      <c r="H456">
        <v>836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50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0</v>
      </c>
      <c r="Z456">
        <v>0</v>
      </c>
      <c r="AA456">
        <v>0</v>
      </c>
      <c r="AB456">
        <v>886</v>
      </c>
    </row>
    <row r="457" spans="1:28" x14ac:dyDescent="0.25">
      <c r="H457" t="s">
        <v>1122</v>
      </c>
    </row>
    <row r="458" spans="1:28" x14ac:dyDescent="0.25">
      <c r="A458">
        <v>226</v>
      </c>
      <c r="B458">
        <v>2307</v>
      </c>
      <c r="C458" t="s">
        <v>1123</v>
      </c>
      <c r="D458" t="s">
        <v>1124</v>
      </c>
      <c r="E458" t="s">
        <v>19</v>
      </c>
      <c r="F458" t="s">
        <v>1125</v>
      </c>
      <c r="G458" t="str">
        <f>"00251743"</f>
        <v>00251743</v>
      </c>
      <c r="H458">
        <v>715</v>
      </c>
      <c r="I458">
        <v>0</v>
      </c>
      <c r="J458">
        <v>0</v>
      </c>
      <c r="K458">
        <v>0</v>
      </c>
      <c r="L458">
        <v>0</v>
      </c>
      <c r="M458">
        <v>100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>
        <v>0</v>
      </c>
      <c r="Z458">
        <v>0</v>
      </c>
      <c r="AA458">
        <v>0</v>
      </c>
      <c r="AB458">
        <v>885</v>
      </c>
    </row>
    <row r="459" spans="1:28" x14ac:dyDescent="0.25">
      <c r="H459" t="s">
        <v>1126</v>
      </c>
    </row>
    <row r="460" spans="1:28" x14ac:dyDescent="0.25">
      <c r="A460">
        <v>227</v>
      </c>
      <c r="B460">
        <v>4834</v>
      </c>
      <c r="C460" t="s">
        <v>1127</v>
      </c>
      <c r="D460" t="s">
        <v>163</v>
      </c>
      <c r="E460" t="s">
        <v>1128</v>
      </c>
      <c r="F460" t="s">
        <v>1129</v>
      </c>
      <c r="G460" t="str">
        <f>"201412004961"</f>
        <v>201412004961</v>
      </c>
      <c r="H460" t="s">
        <v>628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30</v>
      </c>
      <c r="S460">
        <v>0</v>
      </c>
      <c r="T460">
        <v>0</v>
      </c>
      <c r="U460">
        <v>0</v>
      </c>
      <c r="V460">
        <v>0</v>
      </c>
      <c r="X460">
        <v>0</v>
      </c>
      <c r="Y460">
        <v>0</v>
      </c>
      <c r="Z460">
        <v>0</v>
      </c>
      <c r="AA460">
        <v>0</v>
      </c>
      <c r="AB460" t="s">
        <v>1130</v>
      </c>
    </row>
    <row r="461" spans="1:28" x14ac:dyDescent="0.25">
      <c r="H461" t="s">
        <v>1131</v>
      </c>
    </row>
    <row r="462" spans="1:28" x14ac:dyDescent="0.25">
      <c r="A462">
        <v>228</v>
      </c>
      <c r="B462">
        <v>3323</v>
      </c>
      <c r="C462" t="s">
        <v>1132</v>
      </c>
      <c r="D462" t="s">
        <v>226</v>
      </c>
      <c r="E462" t="s">
        <v>27</v>
      </c>
      <c r="F462" t="s">
        <v>1133</v>
      </c>
      <c r="G462" t="str">
        <f>"00276024"</f>
        <v>00276024</v>
      </c>
      <c r="H462" t="s">
        <v>1134</v>
      </c>
      <c r="I462">
        <v>0</v>
      </c>
      <c r="J462">
        <v>0</v>
      </c>
      <c r="K462">
        <v>0</v>
      </c>
      <c r="L462">
        <v>0</v>
      </c>
      <c r="M462">
        <v>100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>
        <v>0</v>
      </c>
      <c r="AB462" t="s">
        <v>1135</v>
      </c>
    </row>
    <row r="463" spans="1:28" x14ac:dyDescent="0.25">
      <c r="H463">
        <v>1217</v>
      </c>
    </row>
    <row r="464" spans="1:28" x14ac:dyDescent="0.25">
      <c r="A464">
        <v>229</v>
      </c>
      <c r="B464">
        <v>4046</v>
      </c>
      <c r="C464" t="s">
        <v>1136</v>
      </c>
      <c r="D464" t="s">
        <v>1137</v>
      </c>
      <c r="E464" t="s">
        <v>549</v>
      </c>
      <c r="F464" t="s">
        <v>1138</v>
      </c>
      <c r="G464" t="str">
        <f>"00351351"</f>
        <v>00351351</v>
      </c>
      <c r="H464" t="s">
        <v>1139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>
        <v>0</v>
      </c>
      <c r="Z464">
        <v>0</v>
      </c>
      <c r="AA464">
        <v>0</v>
      </c>
      <c r="AB464" t="s">
        <v>1140</v>
      </c>
    </row>
    <row r="465" spans="1:28" x14ac:dyDescent="0.25">
      <c r="H465">
        <v>1217</v>
      </c>
    </row>
    <row r="466" spans="1:28" x14ac:dyDescent="0.25">
      <c r="A466">
        <v>230</v>
      </c>
      <c r="B466">
        <v>241</v>
      </c>
      <c r="C466" t="s">
        <v>1141</v>
      </c>
      <c r="D466" t="s">
        <v>132</v>
      </c>
      <c r="E466" t="s">
        <v>98</v>
      </c>
      <c r="F466" t="s">
        <v>1142</v>
      </c>
      <c r="G466" t="str">
        <f>"200801006740"</f>
        <v>200801006740</v>
      </c>
      <c r="H466">
        <v>693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50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8</v>
      </c>
      <c r="AA466">
        <v>136</v>
      </c>
      <c r="AB466">
        <v>879</v>
      </c>
    </row>
    <row r="467" spans="1:28" x14ac:dyDescent="0.25">
      <c r="H467" t="s">
        <v>1143</v>
      </c>
    </row>
    <row r="468" spans="1:28" x14ac:dyDescent="0.25">
      <c r="A468">
        <v>231</v>
      </c>
      <c r="B468">
        <v>1454</v>
      </c>
      <c r="C468" t="s">
        <v>1144</v>
      </c>
      <c r="D468" t="s">
        <v>116</v>
      </c>
      <c r="E468" t="s">
        <v>1145</v>
      </c>
      <c r="F468" t="s">
        <v>1146</v>
      </c>
      <c r="G468" t="str">
        <f>"00215491"</f>
        <v>00215491</v>
      </c>
      <c r="H468" t="s">
        <v>890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0</v>
      </c>
      <c r="Y468">
        <v>0</v>
      </c>
      <c r="Z468">
        <v>6</v>
      </c>
      <c r="AA468">
        <v>102</v>
      </c>
      <c r="AB468" t="s">
        <v>1147</v>
      </c>
    </row>
    <row r="469" spans="1:28" x14ac:dyDescent="0.25">
      <c r="H469" t="s">
        <v>1148</v>
      </c>
    </row>
    <row r="470" spans="1:28" x14ac:dyDescent="0.25">
      <c r="A470">
        <v>232</v>
      </c>
      <c r="B470">
        <v>2872</v>
      </c>
      <c r="C470" t="s">
        <v>1149</v>
      </c>
      <c r="D470" t="s">
        <v>486</v>
      </c>
      <c r="E470" t="s">
        <v>250</v>
      </c>
      <c r="F470" t="s">
        <v>1150</v>
      </c>
      <c r="G470" t="str">
        <f>"201405000287"</f>
        <v>201405000287</v>
      </c>
      <c r="H470" t="s">
        <v>935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50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0</v>
      </c>
      <c r="Z470">
        <v>0</v>
      </c>
      <c r="AA470">
        <v>0</v>
      </c>
      <c r="AB470" t="s">
        <v>1151</v>
      </c>
    </row>
    <row r="471" spans="1:28" x14ac:dyDescent="0.25">
      <c r="H471" t="s">
        <v>1152</v>
      </c>
    </row>
    <row r="472" spans="1:28" x14ac:dyDescent="0.25">
      <c r="A472">
        <v>233</v>
      </c>
      <c r="B472">
        <v>4744</v>
      </c>
      <c r="C472" t="s">
        <v>1153</v>
      </c>
      <c r="D472" t="s">
        <v>313</v>
      </c>
      <c r="E472" t="s">
        <v>1050</v>
      </c>
      <c r="F472" t="s">
        <v>1154</v>
      </c>
      <c r="G472" t="str">
        <f>"00260346"</f>
        <v>00260346</v>
      </c>
      <c r="H472" t="s">
        <v>1155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50</v>
      </c>
      <c r="O472">
        <v>0</v>
      </c>
      <c r="P472">
        <v>0</v>
      </c>
      <c r="Q472">
        <v>30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>
        <v>0</v>
      </c>
      <c r="AB472" t="s">
        <v>1156</v>
      </c>
    </row>
    <row r="473" spans="1:28" x14ac:dyDescent="0.25">
      <c r="H473" t="s">
        <v>1157</v>
      </c>
    </row>
    <row r="474" spans="1:28" x14ac:dyDescent="0.25">
      <c r="A474">
        <v>234</v>
      </c>
      <c r="B474">
        <v>3498</v>
      </c>
      <c r="C474" t="s">
        <v>1158</v>
      </c>
      <c r="D474" t="s">
        <v>1014</v>
      </c>
      <c r="E474" t="s">
        <v>19</v>
      </c>
      <c r="F474" t="s">
        <v>1159</v>
      </c>
      <c r="G474" t="str">
        <f>"201511042583"</f>
        <v>201511042583</v>
      </c>
      <c r="H474">
        <v>704</v>
      </c>
      <c r="I474">
        <v>0</v>
      </c>
      <c r="J474">
        <v>0</v>
      </c>
      <c r="K474">
        <v>0</v>
      </c>
      <c r="L474">
        <v>0</v>
      </c>
      <c r="M474">
        <v>100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0</v>
      </c>
      <c r="AA474">
        <v>0</v>
      </c>
      <c r="AB474">
        <v>874</v>
      </c>
    </row>
    <row r="475" spans="1:28" x14ac:dyDescent="0.25">
      <c r="H475" t="s">
        <v>1160</v>
      </c>
    </row>
    <row r="476" spans="1:28" x14ac:dyDescent="0.25">
      <c r="A476">
        <v>235</v>
      </c>
      <c r="B476">
        <v>2290</v>
      </c>
      <c r="C476" t="s">
        <v>1161</v>
      </c>
      <c r="D476" t="s">
        <v>1162</v>
      </c>
      <c r="E476" t="s">
        <v>721</v>
      </c>
      <c r="F476" t="s">
        <v>1163</v>
      </c>
      <c r="G476" t="str">
        <f>"00321886"</f>
        <v>00321886</v>
      </c>
      <c r="H476" t="s">
        <v>1164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0</v>
      </c>
      <c r="AB476" t="s">
        <v>1165</v>
      </c>
    </row>
    <row r="477" spans="1:28" x14ac:dyDescent="0.25">
      <c r="H477" t="s">
        <v>1166</v>
      </c>
    </row>
    <row r="478" spans="1:28" x14ac:dyDescent="0.25">
      <c r="A478">
        <v>236</v>
      </c>
      <c r="B478">
        <v>1439</v>
      </c>
      <c r="C478" t="s">
        <v>588</v>
      </c>
      <c r="D478" t="s">
        <v>1167</v>
      </c>
      <c r="E478" t="s">
        <v>19</v>
      </c>
      <c r="F478" t="s">
        <v>1168</v>
      </c>
      <c r="G478" t="str">
        <f>"201405002221"</f>
        <v>201405002221</v>
      </c>
      <c r="H478" t="s">
        <v>1164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0</v>
      </c>
      <c r="AB478" t="s">
        <v>1165</v>
      </c>
    </row>
    <row r="479" spans="1:28" x14ac:dyDescent="0.25">
      <c r="H479" t="s">
        <v>1169</v>
      </c>
    </row>
    <row r="480" spans="1:28" x14ac:dyDescent="0.25">
      <c r="A480">
        <v>237</v>
      </c>
      <c r="B480">
        <v>773</v>
      </c>
      <c r="C480" t="s">
        <v>1170</v>
      </c>
      <c r="D480" t="s">
        <v>115</v>
      </c>
      <c r="E480" t="s">
        <v>82</v>
      </c>
      <c r="F480" t="s">
        <v>1171</v>
      </c>
      <c r="G480" t="str">
        <f>"00153383"</f>
        <v>00153383</v>
      </c>
      <c r="H480" t="s">
        <v>1172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50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2</v>
      </c>
      <c r="Y480">
        <v>0</v>
      </c>
      <c r="Z480">
        <v>0</v>
      </c>
      <c r="AA480">
        <v>0</v>
      </c>
      <c r="AB480" t="s">
        <v>1173</v>
      </c>
    </row>
    <row r="481" spans="1:28" x14ac:dyDescent="0.25">
      <c r="H481" t="s">
        <v>1174</v>
      </c>
    </row>
    <row r="482" spans="1:28" x14ac:dyDescent="0.25">
      <c r="A482">
        <v>238</v>
      </c>
      <c r="B482">
        <v>1228</v>
      </c>
      <c r="C482" t="s">
        <v>1175</v>
      </c>
      <c r="D482" t="s">
        <v>226</v>
      </c>
      <c r="E482" t="s">
        <v>27</v>
      </c>
      <c r="F482" t="s">
        <v>1176</v>
      </c>
      <c r="G482" t="str">
        <f>"201406001121"</f>
        <v>201406001121</v>
      </c>
      <c r="H482">
        <v>770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50</v>
      </c>
      <c r="O482">
        <v>0</v>
      </c>
      <c r="P482">
        <v>50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>
        <v>0</v>
      </c>
      <c r="Z482">
        <v>0</v>
      </c>
      <c r="AA482">
        <v>0</v>
      </c>
      <c r="AB482">
        <v>870</v>
      </c>
    </row>
    <row r="483" spans="1:28" x14ac:dyDescent="0.25">
      <c r="H483" t="s">
        <v>1177</v>
      </c>
    </row>
    <row r="484" spans="1:28" x14ac:dyDescent="0.25">
      <c r="A484">
        <v>239</v>
      </c>
      <c r="B484">
        <v>2627</v>
      </c>
      <c r="C484" t="s">
        <v>1178</v>
      </c>
      <c r="D484" t="s">
        <v>331</v>
      </c>
      <c r="E484" t="s">
        <v>1179</v>
      </c>
      <c r="F484" t="s">
        <v>1180</v>
      </c>
      <c r="G484" t="str">
        <f>"00185776"</f>
        <v>00185776</v>
      </c>
      <c r="H484" t="s">
        <v>628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50</v>
      </c>
      <c r="O484">
        <v>0</v>
      </c>
      <c r="P484">
        <v>0</v>
      </c>
      <c r="Q484">
        <v>30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>
        <v>0</v>
      </c>
      <c r="Z484">
        <v>0</v>
      </c>
      <c r="AA484">
        <v>0</v>
      </c>
      <c r="AB484" t="s">
        <v>1181</v>
      </c>
    </row>
    <row r="485" spans="1:28" x14ac:dyDescent="0.25">
      <c r="H485" t="s">
        <v>1182</v>
      </c>
    </row>
    <row r="486" spans="1:28" x14ac:dyDescent="0.25">
      <c r="A486">
        <v>240</v>
      </c>
      <c r="B486">
        <v>6253</v>
      </c>
      <c r="C486" t="s">
        <v>1183</v>
      </c>
      <c r="D486" t="s">
        <v>331</v>
      </c>
      <c r="E486" t="s">
        <v>41</v>
      </c>
      <c r="F486" t="s">
        <v>1184</v>
      </c>
      <c r="G486" t="str">
        <f>"201406005790"</f>
        <v>201406005790</v>
      </c>
      <c r="H486" t="s">
        <v>628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50</v>
      </c>
      <c r="O486">
        <v>30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>
        <v>0</v>
      </c>
      <c r="AB486" t="s">
        <v>1181</v>
      </c>
    </row>
    <row r="487" spans="1:28" x14ac:dyDescent="0.25">
      <c r="H487" t="s">
        <v>1185</v>
      </c>
    </row>
    <row r="488" spans="1:28" x14ac:dyDescent="0.25">
      <c r="A488">
        <v>241</v>
      </c>
      <c r="B488">
        <v>5839</v>
      </c>
      <c r="C488" t="s">
        <v>1186</v>
      </c>
      <c r="D488" t="s">
        <v>1187</v>
      </c>
      <c r="E488" t="s">
        <v>19</v>
      </c>
      <c r="F488" t="s">
        <v>1188</v>
      </c>
      <c r="G488" t="str">
        <f>"201402003677"</f>
        <v>201402003677</v>
      </c>
      <c r="H488">
        <v>693</v>
      </c>
      <c r="I488">
        <v>0</v>
      </c>
      <c r="J488">
        <v>0</v>
      </c>
      <c r="K488">
        <v>0</v>
      </c>
      <c r="L488">
        <v>0</v>
      </c>
      <c r="M488">
        <v>100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2</v>
      </c>
      <c r="Y488">
        <v>0</v>
      </c>
      <c r="Z488">
        <v>0</v>
      </c>
      <c r="AA488">
        <v>0</v>
      </c>
      <c r="AB488">
        <v>863</v>
      </c>
    </row>
    <row r="489" spans="1:28" x14ac:dyDescent="0.25">
      <c r="H489" t="s">
        <v>1189</v>
      </c>
    </row>
    <row r="490" spans="1:28" x14ac:dyDescent="0.25">
      <c r="A490">
        <v>242</v>
      </c>
      <c r="B490">
        <v>1535</v>
      </c>
      <c r="C490" t="s">
        <v>1190</v>
      </c>
      <c r="D490" t="s">
        <v>27</v>
      </c>
      <c r="E490" t="s">
        <v>82</v>
      </c>
      <c r="F490" t="s">
        <v>1191</v>
      </c>
      <c r="G490" t="str">
        <f>"200805000797"</f>
        <v>200805000797</v>
      </c>
      <c r="H490">
        <v>693</v>
      </c>
      <c r="I490">
        <v>0</v>
      </c>
      <c r="J490">
        <v>0</v>
      </c>
      <c r="K490">
        <v>0</v>
      </c>
      <c r="L490">
        <v>0</v>
      </c>
      <c r="M490">
        <v>100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0</v>
      </c>
      <c r="Z490">
        <v>0</v>
      </c>
      <c r="AA490">
        <v>0</v>
      </c>
      <c r="AB490">
        <v>863</v>
      </c>
    </row>
    <row r="491" spans="1:28" x14ac:dyDescent="0.25">
      <c r="H491" t="s">
        <v>1192</v>
      </c>
    </row>
    <row r="492" spans="1:28" x14ac:dyDescent="0.25">
      <c r="A492">
        <v>243</v>
      </c>
      <c r="B492">
        <v>4484</v>
      </c>
      <c r="C492" t="s">
        <v>1193</v>
      </c>
      <c r="D492" t="s">
        <v>1194</v>
      </c>
      <c r="E492" t="s">
        <v>351</v>
      </c>
      <c r="F492" t="s">
        <v>1195</v>
      </c>
      <c r="G492" t="str">
        <f>"200801009211"</f>
        <v>200801009211</v>
      </c>
      <c r="H492" t="s">
        <v>643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30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0</v>
      </c>
      <c r="AA492">
        <v>0</v>
      </c>
      <c r="AB492" t="s">
        <v>1196</v>
      </c>
    </row>
    <row r="493" spans="1:28" x14ac:dyDescent="0.25">
      <c r="H493" t="s">
        <v>1197</v>
      </c>
    </row>
    <row r="494" spans="1:28" x14ac:dyDescent="0.25">
      <c r="A494">
        <v>244</v>
      </c>
      <c r="B494">
        <v>3963</v>
      </c>
      <c r="C494" t="s">
        <v>1198</v>
      </c>
      <c r="D494" t="s">
        <v>505</v>
      </c>
      <c r="E494" t="s">
        <v>19</v>
      </c>
      <c r="F494" t="s">
        <v>1199</v>
      </c>
      <c r="G494" t="str">
        <f>"201406006085"</f>
        <v>201406006085</v>
      </c>
      <c r="H494">
        <v>792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>
        <v>0</v>
      </c>
      <c r="Z494">
        <v>0</v>
      </c>
      <c r="AA494">
        <v>0</v>
      </c>
      <c r="AB494">
        <v>862</v>
      </c>
    </row>
    <row r="495" spans="1:28" x14ac:dyDescent="0.25">
      <c r="H495" t="s">
        <v>1200</v>
      </c>
    </row>
    <row r="496" spans="1:28" x14ac:dyDescent="0.25">
      <c r="A496">
        <v>245</v>
      </c>
      <c r="B496">
        <v>1971</v>
      </c>
      <c r="C496" t="s">
        <v>1201</v>
      </c>
      <c r="D496" t="s">
        <v>122</v>
      </c>
      <c r="E496" t="s">
        <v>41</v>
      </c>
      <c r="F496" t="s">
        <v>1202</v>
      </c>
      <c r="G496" t="str">
        <f>"200805000510"</f>
        <v>200805000510</v>
      </c>
      <c r="H496">
        <v>792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1</v>
      </c>
      <c r="Y496">
        <v>0</v>
      </c>
      <c r="Z496">
        <v>0</v>
      </c>
      <c r="AA496">
        <v>0</v>
      </c>
      <c r="AB496">
        <v>862</v>
      </c>
    </row>
    <row r="497" spans="1:28" x14ac:dyDescent="0.25">
      <c r="H497" t="s">
        <v>1203</v>
      </c>
    </row>
    <row r="498" spans="1:28" x14ac:dyDescent="0.25">
      <c r="A498">
        <v>246</v>
      </c>
      <c r="B498">
        <v>2061</v>
      </c>
      <c r="C498" t="s">
        <v>1204</v>
      </c>
      <c r="D498" t="s">
        <v>560</v>
      </c>
      <c r="E498" t="s">
        <v>40</v>
      </c>
      <c r="F498" t="s">
        <v>1205</v>
      </c>
      <c r="G498" t="str">
        <f>"201406002802"</f>
        <v>201406002802</v>
      </c>
      <c r="H498" t="s">
        <v>422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6</v>
      </c>
      <c r="AA498">
        <v>102</v>
      </c>
      <c r="AB498" t="s">
        <v>1206</v>
      </c>
    </row>
    <row r="499" spans="1:28" x14ac:dyDescent="0.25">
      <c r="H499" t="s">
        <v>1207</v>
      </c>
    </row>
    <row r="500" spans="1:28" x14ac:dyDescent="0.25">
      <c r="A500">
        <v>247</v>
      </c>
      <c r="B500">
        <v>2883</v>
      </c>
      <c r="C500" t="s">
        <v>1208</v>
      </c>
      <c r="D500" t="s">
        <v>927</v>
      </c>
      <c r="E500" t="s">
        <v>19</v>
      </c>
      <c r="F500" t="s">
        <v>1209</v>
      </c>
      <c r="G500" t="str">
        <f>"00167438"</f>
        <v>00167438</v>
      </c>
      <c r="H500" t="s">
        <v>727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70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0</v>
      </c>
      <c r="Y500">
        <v>0</v>
      </c>
      <c r="Z500">
        <v>0</v>
      </c>
      <c r="AA500">
        <v>0</v>
      </c>
      <c r="AB500" t="s">
        <v>1210</v>
      </c>
    </row>
    <row r="501" spans="1:28" x14ac:dyDescent="0.25">
      <c r="H501" t="s">
        <v>1211</v>
      </c>
    </row>
    <row r="502" spans="1:28" x14ac:dyDescent="0.25">
      <c r="A502">
        <v>248</v>
      </c>
      <c r="B502">
        <v>5587</v>
      </c>
      <c r="C502" t="s">
        <v>921</v>
      </c>
      <c r="D502" t="s">
        <v>703</v>
      </c>
      <c r="E502" t="s">
        <v>41</v>
      </c>
      <c r="F502" t="s">
        <v>1212</v>
      </c>
      <c r="G502" t="str">
        <f>"00338403"</f>
        <v>00338403</v>
      </c>
      <c r="H502" t="s">
        <v>1139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50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1</v>
      </c>
      <c r="Y502">
        <v>0</v>
      </c>
      <c r="Z502">
        <v>0</v>
      </c>
      <c r="AA502">
        <v>0</v>
      </c>
      <c r="AB502" t="s">
        <v>1213</v>
      </c>
    </row>
    <row r="503" spans="1:28" x14ac:dyDescent="0.25">
      <c r="H503" t="s">
        <v>1214</v>
      </c>
    </row>
    <row r="504" spans="1:28" x14ac:dyDescent="0.25">
      <c r="A504">
        <v>249</v>
      </c>
      <c r="B504">
        <v>4970</v>
      </c>
      <c r="C504" t="s">
        <v>1215</v>
      </c>
      <c r="D504" t="s">
        <v>1216</v>
      </c>
      <c r="E504" t="s">
        <v>82</v>
      </c>
      <c r="F504" t="s">
        <v>1217</v>
      </c>
      <c r="G504" t="str">
        <f>"00227152"</f>
        <v>00227152</v>
      </c>
      <c r="H504">
        <v>759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50</v>
      </c>
      <c r="O504">
        <v>0</v>
      </c>
      <c r="P504">
        <v>0</v>
      </c>
      <c r="Q504">
        <v>50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>
        <v>0</v>
      </c>
      <c r="AB504">
        <v>859</v>
      </c>
    </row>
    <row r="505" spans="1:28" x14ac:dyDescent="0.25">
      <c r="H505">
        <v>1217</v>
      </c>
    </row>
    <row r="506" spans="1:28" x14ac:dyDescent="0.25">
      <c r="A506">
        <v>250</v>
      </c>
      <c r="B506">
        <v>2252</v>
      </c>
      <c r="C506" t="s">
        <v>1218</v>
      </c>
      <c r="D506" t="s">
        <v>415</v>
      </c>
      <c r="E506" t="s">
        <v>534</v>
      </c>
      <c r="F506" t="s">
        <v>1219</v>
      </c>
      <c r="G506" t="str">
        <f>"200712000747"</f>
        <v>200712000747</v>
      </c>
      <c r="H506">
        <v>759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70</v>
      </c>
      <c r="O506">
        <v>0</v>
      </c>
      <c r="P506">
        <v>0</v>
      </c>
      <c r="Q506">
        <v>30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0</v>
      </c>
      <c r="Y506">
        <v>0</v>
      </c>
      <c r="Z506">
        <v>0</v>
      </c>
      <c r="AA506">
        <v>0</v>
      </c>
      <c r="AB506">
        <v>859</v>
      </c>
    </row>
    <row r="507" spans="1:28" x14ac:dyDescent="0.25">
      <c r="H507" t="s">
        <v>1220</v>
      </c>
    </row>
    <row r="508" spans="1:28" x14ac:dyDescent="0.25">
      <c r="A508">
        <v>251</v>
      </c>
      <c r="B508">
        <v>4059</v>
      </c>
      <c r="C508" t="s">
        <v>1221</v>
      </c>
      <c r="D508" t="s">
        <v>126</v>
      </c>
      <c r="E508" t="s">
        <v>534</v>
      </c>
      <c r="F508" t="s">
        <v>1222</v>
      </c>
      <c r="G508" t="str">
        <f>"201511028142"</f>
        <v>201511028142</v>
      </c>
      <c r="H508" t="s">
        <v>1223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2</v>
      </c>
      <c r="Y508">
        <v>0</v>
      </c>
      <c r="Z508">
        <v>0</v>
      </c>
      <c r="AA508">
        <v>0</v>
      </c>
      <c r="AB508" t="s">
        <v>1224</v>
      </c>
    </row>
    <row r="509" spans="1:28" x14ac:dyDescent="0.25">
      <c r="H509" t="s">
        <v>1225</v>
      </c>
    </row>
    <row r="510" spans="1:28" x14ac:dyDescent="0.25">
      <c r="A510">
        <v>252</v>
      </c>
      <c r="B510">
        <v>1654</v>
      </c>
      <c r="C510" t="s">
        <v>1226</v>
      </c>
      <c r="D510" t="s">
        <v>40</v>
      </c>
      <c r="E510" t="s">
        <v>301</v>
      </c>
      <c r="F510" t="s">
        <v>1227</v>
      </c>
      <c r="G510" t="str">
        <f>"00230178"</f>
        <v>00230178</v>
      </c>
      <c r="H510" t="s">
        <v>1228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>
        <v>0</v>
      </c>
      <c r="Z510">
        <v>0</v>
      </c>
      <c r="AA510">
        <v>0</v>
      </c>
      <c r="AB510" t="s">
        <v>1229</v>
      </c>
    </row>
    <row r="511" spans="1:28" x14ac:dyDescent="0.25">
      <c r="H511" t="s">
        <v>1230</v>
      </c>
    </row>
    <row r="512" spans="1:28" x14ac:dyDescent="0.25">
      <c r="A512">
        <v>253</v>
      </c>
      <c r="B512">
        <v>2693</v>
      </c>
      <c r="C512" t="s">
        <v>1231</v>
      </c>
      <c r="D512" t="s">
        <v>156</v>
      </c>
      <c r="E512" t="s">
        <v>1128</v>
      </c>
      <c r="F512" t="s">
        <v>1232</v>
      </c>
      <c r="G512" t="str">
        <f>"200712005597"</f>
        <v>200712005597</v>
      </c>
      <c r="H512" t="s">
        <v>663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30</v>
      </c>
      <c r="S512">
        <v>0</v>
      </c>
      <c r="T512">
        <v>0</v>
      </c>
      <c r="U512">
        <v>0</v>
      </c>
      <c r="V512">
        <v>0</v>
      </c>
      <c r="X512">
        <v>2</v>
      </c>
      <c r="Y512">
        <v>0</v>
      </c>
      <c r="Z512">
        <v>0</v>
      </c>
      <c r="AA512">
        <v>0</v>
      </c>
      <c r="AB512" t="s">
        <v>1233</v>
      </c>
    </row>
    <row r="513" spans="1:28" x14ac:dyDescent="0.25">
      <c r="H513" t="s">
        <v>1234</v>
      </c>
    </row>
    <row r="514" spans="1:28" x14ac:dyDescent="0.25">
      <c r="A514">
        <v>254</v>
      </c>
      <c r="B514">
        <v>4730</v>
      </c>
      <c r="C514" t="s">
        <v>1235</v>
      </c>
      <c r="D514" t="s">
        <v>1009</v>
      </c>
      <c r="E514" t="s">
        <v>409</v>
      </c>
      <c r="F514" t="s">
        <v>1236</v>
      </c>
      <c r="G514" t="str">
        <f>"201406018578"</f>
        <v>201406018578</v>
      </c>
      <c r="H514" t="s">
        <v>443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50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>
        <v>0</v>
      </c>
      <c r="AB514" t="s">
        <v>1237</v>
      </c>
    </row>
    <row r="515" spans="1:28" x14ac:dyDescent="0.25">
      <c r="H515" t="s">
        <v>1238</v>
      </c>
    </row>
    <row r="516" spans="1:28" x14ac:dyDescent="0.25">
      <c r="A516">
        <v>255</v>
      </c>
      <c r="B516">
        <v>6273</v>
      </c>
      <c r="C516" t="s">
        <v>1239</v>
      </c>
      <c r="D516" t="s">
        <v>1240</v>
      </c>
      <c r="E516" t="s">
        <v>98</v>
      </c>
      <c r="F516" t="s">
        <v>1241</v>
      </c>
      <c r="G516" t="str">
        <f>"00212000"</f>
        <v>00212000</v>
      </c>
      <c r="H516" t="s">
        <v>1242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>
        <v>0</v>
      </c>
      <c r="AB516" t="s">
        <v>1243</v>
      </c>
    </row>
    <row r="517" spans="1:28" x14ac:dyDescent="0.25">
      <c r="H517" t="s">
        <v>1244</v>
      </c>
    </row>
    <row r="518" spans="1:28" x14ac:dyDescent="0.25">
      <c r="A518">
        <v>256</v>
      </c>
      <c r="B518">
        <v>4051</v>
      </c>
      <c r="C518" t="s">
        <v>1245</v>
      </c>
      <c r="D518" t="s">
        <v>1128</v>
      </c>
      <c r="E518" t="s">
        <v>351</v>
      </c>
      <c r="F518" t="s">
        <v>1246</v>
      </c>
      <c r="G518" t="str">
        <f>"00354224"</f>
        <v>00354224</v>
      </c>
      <c r="H518" t="s">
        <v>240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50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4</v>
      </c>
      <c r="AA518">
        <v>68</v>
      </c>
      <c r="AB518" t="s">
        <v>1247</v>
      </c>
    </row>
    <row r="519" spans="1:28" x14ac:dyDescent="0.25">
      <c r="H519" t="s">
        <v>1248</v>
      </c>
    </row>
    <row r="520" spans="1:28" x14ac:dyDescent="0.25">
      <c r="A520">
        <v>257</v>
      </c>
      <c r="B520">
        <v>5431</v>
      </c>
      <c r="C520" t="s">
        <v>1249</v>
      </c>
      <c r="D520" t="s">
        <v>800</v>
      </c>
      <c r="E520" t="s">
        <v>351</v>
      </c>
      <c r="F520" t="s">
        <v>1250</v>
      </c>
      <c r="G520" t="str">
        <f>"00184309"</f>
        <v>00184309</v>
      </c>
      <c r="H520" t="s">
        <v>43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50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2</v>
      </c>
      <c r="Y520">
        <v>0</v>
      </c>
      <c r="Z520">
        <v>0</v>
      </c>
      <c r="AA520">
        <v>0</v>
      </c>
      <c r="AB520" t="s">
        <v>1251</v>
      </c>
    </row>
    <row r="521" spans="1:28" x14ac:dyDescent="0.25">
      <c r="H521" t="s">
        <v>207</v>
      </c>
    </row>
    <row r="522" spans="1:28" x14ac:dyDescent="0.25">
      <c r="A522">
        <v>258</v>
      </c>
      <c r="B522">
        <v>231</v>
      </c>
      <c r="C522" t="s">
        <v>1252</v>
      </c>
      <c r="D522" t="s">
        <v>1253</v>
      </c>
      <c r="E522" t="s">
        <v>566</v>
      </c>
      <c r="F522" t="s">
        <v>1254</v>
      </c>
      <c r="G522" t="str">
        <f>"00280822"</f>
        <v>00280822</v>
      </c>
      <c r="H522" t="s">
        <v>693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70</v>
      </c>
      <c r="O522">
        <v>0</v>
      </c>
      <c r="P522">
        <v>30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2</v>
      </c>
      <c r="Y522">
        <v>0</v>
      </c>
      <c r="Z522">
        <v>0</v>
      </c>
      <c r="AA522">
        <v>0</v>
      </c>
      <c r="AB522" t="s">
        <v>1255</v>
      </c>
    </row>
    <row r="523" spans="1:28" x14ac:dyDescent="0.25">
      <c r="H523" t="s">
        <v>1256</v>
      </c>
    </row>
    <row r="524" spans="1:28" x14ac:dyDescent="0.25">
      <c r="A524">
        <v>259</v>
      </c>
      <c r="B524">
        <v>4423</v>
      </c>
      <c r="C524" t="s">
        <v>1257</v>
      </c>
      <c r="D524" t="s">
        <v>1258</v>
      </c>
      <c r="E524" t="s">
        <v>27</v>
      </c>
      <c r="F524" t="s">
        <v>1259</v>
      </c>
      <c r="G524" t="str">
        <f>"201410003193"</f>
        <v>201410003193</v>
      </c>
      <c r="H524" t="s">
        <v>245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30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0</v>
      </c>
      <c r="AA524">
        <v>0</v>
      </c>
      <c r="AB524" t="s">
        <v>1260</v>
      </c>
    </row>
    <row r="525" spans="1:28" x14ac:dyDescent="0.25">
      <c r="H525" t="s">
        <v>1261</v>
      </c>
    </row>
    <row r="526" spans="1:28" x14ac:dyDescent="0.25">
      <c r="A526">
        <v>260</v>
      </c>
      <c r="B526">
        <v>6183</v>
      </c>
      <c r="C526" t="s">
        <v>155</v>
      </c>
      <c r="D526" t="s">
        <v>1262</v>
      </c>
      <c r="E526" t="s">
        <v>351</v>
      </c>
      <c r="F526" t="s">
        <v>1263</v>
      </c>
      <c r="G526" t="str">
        <f>"201406002893"</f>
        <v>201406002893</v>
      </c>
      <c r="H526" t="s">
        <v>1264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3</v>
      </c>
      <c r="Y526">
        <v>0</v>
      </c>
      <c r="Z526">
        <v>0</v>
      </c>
      <c r="AA526">
        <v>0</v>
      </c>
      <c r="AB526" t="s">
        <v>1265</v>
      </c>
    </row>
    <row r="527" spans="1:28" x14ac:dyDescent="0.25">
      <c r="H527" t="s">
        <v>1266</v>
      </c>
    </row>
    <row r="528" spans="1:28" x14ac:dyDescent="0.25">
      <c r="A528">
        <v>261</v>
      </c>
      <c r="B528">
        <v>5150</v>
      </c>
      <c r="C528" t="s">
        <v>1267</v>
      </c>
      <c r="D528" t="s">
        <v>1268</v>
      </c>
      <c r="E528" t="s">
        <v>82</v>
      </c>
      <c r="F528" t="s">
        <v>1269</v>
      </c>
      <c r="G528" t="str">
        <f>"201402005149"</f>
        <v>201402005149</v>
      </c>
      <c r="H528" t="s">
        <v>1270</v>
      </c>
      <c r="I528">
        <v>0</v>
      </c>
      <c r="J528">
        <v>0</v>
      </c>
      <c r="K528">
        <v>0</v>
      </c>
      <c r="L528">
        <v>0</v>
      </c>
      <c r="M528">
        <v>100</v>
      </c>
      <c r="N528">
        <v>50</v>
      </c>
      <c r="O528">
        <v>0</v>
      </c>
      <c r="P528">
        <v>0</v>
      </c>
      <c r="Q528">
        <v>0</v>
      </c>
      <c r="R528">
        <v>30</v>
      </c>
      <c r="S528">
        <v>0</v>
      </c>
      <c r="T528">
        <v>0</v>
      </c>
      <c r="U528">
        <v>0</v>
      </c>
      <c r="V528">
        <v>0</v>
      </c>
      <c r="X528">
        <v>0</v>
      </c>
      <c r="Y528">
        <v>0</v>
      </c>
      <c r="Z528">
        <v>0</v>
      </c>
      <c r="AA528">
        <v>0</v>
      </c>
      <c r="AB528" t="s">
        <v>1265</v>
      </c>
    </row>
    <row r="529" spans="1:28" x14ac:dyDescent="0.25">
      <c r="H529" t="s">
        <v>1271</v>
      </c>
    </row>
    <row r="530" spans="1:28" x14ac:dyDescent="0.25">
      <c r="A530">
        <v>262</v>
      </c>
      <c r="B530">
        <v>280</v>
      </c>
      <c r="C530" t="s">
        <v>1272</v>
      </c>
      <c r="D530" t="s">
        <v>331</v>
      </c>
      <c r="E530" t="s">
        <v>98</v>
      </c>
      <c r="F530" t="s">
        <v>1273</v>
      </c>
      <c r="G530" t="str">
        <f>"201303000181"</f>
        <v>201303000181</v>
      </c>
      <c r="H530">
        <v>748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30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0</v>
      </c>
      <c r="Z530">
        <v>0</v>
      </c>
      <c r="AA530">
        <v>0</v>
      </c>
      <c r="AB530">
        <v>848</v>
      </c>
    </row>
    <row r="531" spans="1:28" x14ac:dyDescent="0.25">
      <c r="H531" t="s">
        <v>1274</v>
      </c>
    </row>
    <row r="532" spans="1:28" x14ac:dyDescent="0.25">
      <c r="A532">
        <v>263</v>
      </c>
      <c r="B532">
        <v>5322</v>
      </c>
      <c r="C532" t="s">
        <v>1275</v>
      </c>
      <c r="D532" t="s">
        <v>1276</v>
      </c>
      <c r="E532" t="s">
        <v>19</v>
      </c>
      <c r="F532" t="s">
        <v>1277</v>
      </c>
      <c r="G532" t="str">
        <f>"00194004"</f>
        <v>00194004</v>
      </c>
      <c r="H532" t="s">
        <v>303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30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>
        <v>0</v>
      </c>
      <c r="Z532">
        <v>0</v>
      </c>
      <c r="AA532">
        <v>0</v>
      </c>
      <c r="AB532" t="s">
        <v>1278</v>
      </c>
    </row>
    <row r="533" spans="1:28" x14ac:dyDescent="0.25">
      <c r="H533" t="s">
        <v>1279</v>
      </c>
    </row>
    <row r="534" spans="1:28" x14ac:dyDescent="0.25">
      <c r="A534">
        <v>264</v>
      </c>
      <c r="B534">
        <v>998</v>
      </c>
      <c r="C534" t="s">
        <v>1280</v>
      </c>
      <c r="D534" t="s">
        <v>40</v>
      </c>
      <c r="E534" t="s">
        <v>27</v>
      </c>
      <c r="F534" t="s">
        <v>1281</v>
      </c>
      <c r="G534" t="str">
        <f>"201406011957"</f>
        <v>201406011957</v>
      </c>
      <c r="H534" t="s">
        <v>50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>
        <v>0</v>
      </c>
      <c r="Z534">
        <v>0</v>
      </c>
      <c r="AA534">
        <v>0</v>
      </c>
      <c r="AB534" t="s">
        <v>1282</v>
      </c>
    </row>
    <row r="535" spans="1:28" x14ac:dyDescent="0.25">
      <c r="H535" t="s">
        <v>1283</v>
      </c>
    </row>
    <row r="536" spans="1:28" x14ac:dyDescent="0.25">
      <c r="A536">
        <v>265</v>
      </c>
      <c r="B536">
        <v>4731</v>
      </c>
      <c r="C536" t="s">
        <v>1284</v>
      </c>
      <c r="D536" t="s">
        <v>1194</v>
      </c>
      <c r="E536" t="s">
        <v>148</v>
      </c>
      <c r="F536" t="s">
        <v>1285</v>
      </c>
      <c r="G536" t="str">
        <f>"200803000728"</f>
        <v>200803000728</v>
      </c>
      <c r="H536" t="s">
        <v>50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1</v>
      </c>
      <c r="Y536">
        <v>0</v>
      </c>
      <c r="Z536">
        <v>0</v>
      </c>
      <c r="AA536">
        <v>0</v>
      </c>
      <c r="AB536" t="s">
        <v>1282</v>
      </c>
    </row>
    <row r="537" spans="1:28" x14ac:dyDescent="0.25">
      <c r="H537" t="s">
        <v>1286</v>
      </c>
    </row>
    <row r="538" spans="1:28" x14ac:dyDescent="0.25">
      <c r="A538">
        <v>266</v>
      </c>
      <c r="B538">
        <v>4663</v>
      </c>
      <c r="C538" t="s">
        <v>1287</v>
      </c>
      <c r="D538" t="s">
        <v>1288</v>
      </c>
      <c r="E538" t="s">
        <v>48</v>
      </c>
      <c r="F538" t="s">
        <v>1289</v>
      </c>
      <c r="G538" t="str">
        <f>"00231043"</f>
        <v>00231043</v>
      </c>
      <c r="H538" t="s">
        <v>513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0</v>
      </c>
      <c r="Z538">
        <v>2</v>
      </c>
      <c r="AA538">
        <v>34</v>
      </c>
      <c r="AB538" t="s">
        <v>1290</v>
      </c>
    </row>
    <row r="539" spans="1:28" x14ac:dyDescent="0.25">
      <c r="H539" t="s">
        <v>1291</v>
      </c>
    </row>
    <row r="540" spans="1:28" x14ac:dyDescent="0.25">
      <c r="A540">
        <v>267</v>
      </c>
      <c r="B540">
        <v>4551</v>
      </c>
      <c r="C540" t="s">
        <v>1292</v>
      </c>
      <c r="D540" t="s">
        <v>178</v>
      </c>
      <c r="E540" t="s">
        <v>116</v>
      </c>
      <c r="F540" t="s">
        <v>1293</v>
      </c>
      <c r="G540" t="str">
        <f>"201411001030"</f>
        <v>201411001030</v>
      </c>
      <c r="H540" t="s">
        <v>1294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>
        <v>0</v>
      </c>
      <c r="AB540" t="s">
        <v>1295</v>
      </c>
    </row>
    <row r="541" spans="1:28" x14ac:dyDescent="0.25">
      <c r="H541" t="s">
        <v>1296</v>
      </c>
    </row>
    <row r="542" spans="1:28" x14ac:dyDescent="0.25">
      <c r="A542">
        <v>268</v>
      </c>
      <c r="B542">
        <v>2367</v>
      </c>
      <c r="C542" t="s">
        <v>1297</v>
      </c>
      <c r="D542" t="s">
        <v>331</v>
      </c>
      <c r="E542" t="s">
        <v>48</v>
      </c>
      <c r="F542" t="s">
        <v>1298</v>
      </c>
      <c r="G542" t="str">
        <f>"200802008984"</f>
        <v>200802008984</v>
      </c>
      <c r="H542" t="s">
        <v>143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>
        <v>0</v>
      </c>
      <c r="Z542">
        <v>0</v>
      </c>
      <c r="AA542">
        <v>0</v>
      </c>
      <c r="AB542" t="s">
        <v>1299</v>
      </c>
    </row>
    <row r="543" spans="1:28" x14ac:dyDescent="0.25">
      <c r="H543" t="s">
        <v>1300</v>
      </c>
    </row>
    <row r="544" spans="1:28" x14ac:dyDescent="0.25">
      <c r="A544">
        <v>269</v>
      </c>
      <c r="B544">
        <v>5732</v>
      </c>
      <c r="C544" t="s">
        <v>1301</v>
      </c>
      <c r="D544" t="s">
        <v>748</v>
      </c>
      <c r="E544" t="s">
        <v>82</v>
      </c>
      <c r="F544" t="s">
        <v>1302</v>
      </c>
      <c r="G544" t="str">
        <f>"00255810"</f>
        <v>00255810</v>
      </c>
      <c r="H544" t="s">
        <v>271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>
        <v>0</v>
      </c>
      <c r="Z544">
        <v>0</v>
      </c>
      <c r="AA544">
        <v>0</v>
      </c>
      <c r="AB544" t="s">
        <v>1303</v>
      </c>
    </row>
    <row r="545" spans="1:28" x14ac:dyDescent="0.25">
      <c r="H545" t="s">
        <v>1304</v>
      </c>
    </row>
    <row r="546" spans="1:28" x14ac:dyDescent="0.25">
      <c r="A546">
        <v>270</v>
      </c>
      <c r="B546">
        <v>1474</v>
      </c>
      <c r="C546" t="s">
        <v>1305</v>
      </c>
      <c r="D546" t="s">
        <v>238</v>
      </c>
      <c r="E546" t="s">
        <v>48</v>
      </c>
      <c r="F546" t="s">
        <v>1306</v>
      </c>
      <c r="G546" t="str">
        <f>"201406010452"</f>
        <v>201406010452</v>
      </c>
      <c r="H546" t="s">
        <v>252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>
        <v>0</v>
      </c>
      <c r="Z546">
        <v>0</v>
      </c>
      <c r="AA546">
        <v>0</v>
      </c>
      <c r="AB546" t="s">
        <v>1307</v>
      </c>
    </row>
    <row r="547" spans="1:28" x14ac:dyDescent="0.25">
      <c r="H547" t="s">
        <v>1308</v>
      </c>
    </row>
    <row r="548" spans="1:28" x14ac:dyDescent="0.25">
      <c r="A548">
        <v>271</v>
      </c>
      <c r="B548">
        <v>3030</v>
      </c>
      <c r="C548" t="s">
        <v>1309</v>
      </c>
      <c r="D548" t="s">
        <v>41</v>
      </c>
      <c r="E548" t="s">
        <v>116</v>
      </c>
      <c r="F548" t="s">
        <v>1310</v>
      </c>
      <c r="G548" t="str">
        <f>"00346798"</f>
        <v>00346798</v>
      </c>
      <c r="H548" t="s">
        <v>708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0</v>
      </c>
      <c r="Z548">
        <v>0</v>
      </c>
      <c r="AA548">
        <v>0</v>
      </c>
      <c r="AB548" t="s">
        <v>1311</v>
      </c>
    </row>
    <row r="549" spans="1:28" x14ac:dyDescent="0.25">
      <c r="H549" t="s">
        <v>1312</v>
      </c>
    </row>
    <row r="550" spans="1:28" x14ac:dyDescent="0.25">
      <c r="A550">
        <v>272</v>
      </c>
      <c r="B550">
        <v>4314</v>
      </c>
      <c r="C550" t="s">
        <v>1313</v>
      </c>
      <c r="D550" t="s">
        <v>505</v>
      </c>
      <c r="E550" t="s">
        <v>1314</v>
      </c>
      <c r="F550" t="s">
        <v>1315</v>
      </c>
      <c r="G550" t="str">
        <f>"200802002257"</f>
        <v>200802002257</v>
      </c>
      <c r="H550" t="s">
        <v>240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30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>
        <v>0</v>
      </c>
      <c r="Z550">
        <v>0</v>
      </c>
      <c r="AA550">
        <v>0</v>
      </c>
      <c r="AB550" t="s">
        <v>1316</v>
      </c>
    </row>
    <row r="551" spans="1:28" x14ac:dyDescent="0.25">
      <c r="H551" t="s">
        <v>1317</v>
      </c>
    </row>
    <row r="552" spans="1:28" x14ac:dyDescent="0.25">
      <c r="A552">
        <v>273</v>
      </c>
      <c r="B552">
        <v>4569</v>
      </c>
      <c r="C552" t="s">
        <v>1318</v>
      </c>
      <c r="D552" t="s">
        <v>486</v>
      </c>
      <c r="E552" t="s">
        <v>40</v>
      </c>
      <c r="F552" t="s">
        <v>1319</v>
      </c>
      <c r="G552" t="str">
        <f>"00362699"</f>
        <v>00362699</v>
      </c>
      <c r="H552" t="s">
        <v>643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>
        <v>0</v>
      </c>
      <c r="Z552">
        <v>0</v>
      </c>
      <c r="AA552">
        <v>0</v>
      </c>
      <c r="AB552" t="s">
        <v>1320</v>
      </c>
    </row>
    <row r="553" spans="1:28" x14ac:dyDescent="0.25">
      <c r="H553" t="s">
        <v>1321</v>
      </c>
    </row>
    <row r="554" spans="1:28" x14ac:dyDescent="0.25">
      <c r="A554">
        <v>274</v>
      </c>
      <c r="B554">
        <v>139</v>
      </c>
      <c r="C554" t="s">
        <v>937</v>
      </c>
      <c r="D554" t="s">
        <v>82</v>
      </c>
      <c r="E554" t="s">
        <v>48</v>
      </c>
      <c r="F554" t="s">
        <v>1322</v>
      </c>
      <c r="G554" t="str">
        <f>"00251594"</f>
        <v>00251594</v>
      </c>
      <c r="H554" t="s">
        <v>159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50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>
        <v>0</v>
      </c>
      <c r="Z554">
        <v>0</v>
      </c>
      <c r="AA554">
        <v>0</v>
      </c>
      <c r="AB554" t="s">
        <v>1323</v>
      </c>
    </row>
    <row r="555" spans="1:28" x14ac:dyDescent="0.25">
      <c r="H555" t="s">
        <v>1324</v>
      </c>
    </row>
    <row r="556" spans="1:28" x14ac:dyDescent="0.25">
      <c r="A556">
        <v>275</v>
      </c>
      <c r="B556">
        <v>5043</v>
      </c>
      <c r="C556" t="s">
        <v>1325</v>
      </c>
      <c r="D556" t="s">
        <v>566</v>
      </c>
      <c r="E556" t="s">
        <v>409</v>
      </c>
      <c r="F556" t="s">
        <v>1326</v>
      </c>
      <c r="G556" t="str">
        <f>"200802004732"</f>
        <v>200802004732</v>
      </c>
      <c r="H556" t="s">
        <v>1327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30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>
        <v>0</v>
      </c>
      <c r="Z556">
        <v>0</v>
      </c>
      <c r="AA556">
        <v>0</v>
      </c>
      <c r="AB556" t="s">
        <v>1328</v>
      </c>
    </row>
    <row r="557" spans="1:28" x14ac:dyDescent="0.25">
      <c r="H557" t="s">
        <v>1329</v>
      </c>
    </row>
    <row r="558" spans="1:28" x14ac:dyDescent="0.25">
      <c r="A558">
        <v>276</v>
      </c>
      <c r="B558">
        <v>1786</v>
      </c>
      <c r="C558" t="s">
        <v>1330</v>
      </c>
      <c r="D558" t="s">
        <v>1331</v>
      </c>
      <c r="E558" t="s">
        <v>48</v>
      </c>
      <c r="F558" t="s">
        <v>1332</v>
      </c>
      <c r="G558" t="str">
        <f>"201511024616"</f>
        <v>201511024616</v>
      </c>
      <c r="H558" t="s">
        <v>1333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>
        <v>0</v>
      </c>
      <c r="Z558">
        <v>0</v>
      </c>
      <c r="AA558">
        <v>0</v>
      </c>
      <c r="AB558" t="s">
        <v>1334</v>
      </c>
    </row>
    <row r="559" spans="1:28" x14ac:dyDescent="0.25">
      <c r="H559" t="s">
        <v>1335</v>
      </c>
    </row>
    <row r="560" spans="1:28" x14ac:dyDescent="0.25">
      <c r="A560">
        <v>277</v>
      </c>
      <c r="B560">
        <v>2732</v>
      </c>
      <c r="C560" t="s">
        <v>1336</v>
      </c>
      <c r="D560" t="s">
        <v>1337</v>
      </c>
      <c r="E560" t="s">
        <v>82</v>
      </c>
      <c r="F560" t="s">
        <v>1338</v>
      </c>
      <c r="G560" t="str">
        <f>"00200334"</f>
        <v>00200334</v>
      </c>
      <c r="H560">
        <v>759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0</v>
      </c>
      <c r="Z560">
        <v>0</v>
      </c>
      <c r="AA560">
        <v>0</v>
      </c>
      <c r="AB560">
        <v>829</v>
      </c>
    </row>
    <row r="561" spans="1:28" x14ac:dyDescent="0.25">
      <c r="H561" t="s">
        <v>1339</v>
      </c>
    </row>
    <row r="562" spans="1:28" x14ac:dyDescent="0.25">
      <c r="A562">
        <v>278</v>
      </c>
      <c r="B562">
        <v>2363</v>
      </c>
      <c r="C562" t="s">
        <v>1340</v>
      </c>
      <c r="D562" t="s">
        <v>768</v>
      </c>
      <c r="E562" t="s">
        <v>116</v>
      </c>
      <c r="F562" t="s">
        <v>1341</v>
      </c>
      <c r="G562" t="str">
        <f>"200802007889"</f>
        <v>200802007889</v>
      </c>
      <c r="H562">
        <v>759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>
        <v>0</v>
      </c>
      <c r="Z562">
        <v>0</v>
      </c>
      <c r="AA562">
        <v>0</v>
      </c>
      <c r="AB562">
        <v>829</v>
      </c>
    </row>
    <row r="563" spans="1:28" x14ac:dyDescent="0.25">
      <c r="H563" t="s">
        <v>1342</v>
      </c>
    </row>
    <row r="564" spans="1:28" x14ac:dyDescent="0.25">
      <c r="A564">
        <v>279</v>
      </c>
      <c r="B564">
        <v>6226</v>
      </c>
      <c r="C564" t="s">
        <v>1343</v>
      </c>
      <c r="D564" t="s">
        <v>560</v>
      </c>
      <c r="E564" t="s">
        <v>68</v>
      </c>
      <c r="F564" t="s">
        <v>1344</v>
      </c>
      <c r="G564" t="str">
        <f>"200805000679"</f>
        <v>200805000679</v>
      </c>
      <c r="H564">
        <v>759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>
        <v>0</v>
      </c>
      <c r="Z564">
        <v>0</v>
      </c>
      <c r="AA564">
        <v>0</v>
      </c>
      <c r="AB564">
        <v>829</v>
      </c>
    </row>
    <row r="565" spans="1:28" x14ac:dyDescent="0.25">
      <c r="H565" t="s">
        <v>1345</v>
      </c>
    </row>
    <row r="566" spans="1:28" x14ac:dyDescent="0.25">
      <c r="A566">
        <v>280</v>
      </c>
      <c r="B566">
        <v>2886</v>
      </c>
      <c r="C566" t="s">
        <v>1346</v>
      </c>
      <c r="D566" t="s">
        <v>232</v>
      </c>
      <c r="E566" t="s">
        <v>352</v>
      </c>
      <c r="F566" t="s">
        <v>1347</v>
      </c>
      <c r="G566" t="str">
        <f>"201510002460"</f>
        <v>201510002460</v>
      </c>
      <c r="H566">
        <v>759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2</v>
      </c>
      <c r="Y566">
        <v>0</v>
      </c>
      <c r="Z566">
        <v>0</v>
      </c>
      <c r="AA566">
        <v>0</v>
      </c>
      <c r="AB566">
        <v>829</v>
      </c>
    </row>
    <row r="567" spans="1:28" x14ac:dyDescent="0.25">
      <c r="H567" t="s">
        <v>1348</v>
      </c>
    </row>
    <row r="568" spans="1:28" x14ac:dyDescent="0.25">
      <c r="A568">
        <v>281</v>
      </c>
      <c r="B568">
        <v>5463</v>
      </c>
      <c r="C568" t="s">
        <v>1349</v>
      </c>
      <c r="D568" t="s">
        <v>1350</v>
      </c>
      <c r="E568" t="s">
        <v>48</v>
      </c>
      <c r="F568" t="s">
        <v>1351</v>
      </c>
      <c r="G568" t="str">
        <f>"201511014242"</f>
        <v>201511014242</v>
      </c>
      <c r="H568" t="s">
        <v>1264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50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2</v>
      </c>
      <c r="Y568">
        <v>0</v>
      </c>
      <c r="Z568">
        <v>0</v>
      </c>
      <c r="AA568">
        <v>0</v>
      </c>
      <c r="AB568" t="s">
        <v>1352</v>
      </c>
    </row>
    <row r="569" spans="1:28" x14ac:dyDescent="0.25">
      <c r="H569" t="s">
        <v>1353</v>
      </c>
    </row>
    <row r="570" spans="1:28" x14ac:dyDescent="0.25">
      <c r="A570">
        <v>282</v>
      </c>
      <c r="B570">
        <v>4737</v>
      </c>
      <c r="C570" t="s">
        <v>1354</v>
      </c>
      <c r="D570" t="s">
        <v>232</v>
      </c>
      <c r="E570" t="s">
        <v>68</v>
      </c>
      <c r="F570" t="s">
        <v>1355</v>
      </c>
      <c r="G570" t="str">
        <f>"00148193"</f>
        <v>00148193</v>
      </c>
      <c r="H570">
        <v>748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50</v>
      </c>
      <c r="O570">
        <v>0</v>
      </c>
      <c r="P570">
        <v>0</v>
      </c>
      <c r="Q570">
        <v>30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0</v>
      </c>
      <c r="Z570">
        <v>0</v>
      </c>
      <c r="AA570">
        <v>0</v>
      </c>
      <c r="AB570">
        <v>828</v>
      </c>
    </row>
    <row r="571" spans="1:28" x14ac:dyDescent="0.25">
      <c r="H571" t="s">
        <v>1356</v>
      </c>
    </row>
    <row r="572" spans="1:28" x14ac:dyDescent="0.25">
      <c r="A572">
        <v>283</v>
      </c>
      <c r="B572">
        <v>4025</v>
      </c>
      <c r="C572" t="s">
        <v>1357</v>
      </c>
      <c r="D572" t="s">
        <v>1358</v>
      </c>
      <c r="E572" t="s">
        <v>27</v>
      </c>
      <c r="F572" t="s">
        <v>1359</v>
      </c>
      <c r="G572" t="str">
        <f>"200801008779"</f>
        <v>200801008779</v>
      </c>
      <c r="H572" t="s">
        <v>638</v>
      </c>
      <c r="I572">
        <v>0</v>
      </c>
      <c r="J572">
        <v>0</v>
      </c>
      <c r="K572">
        <v>0</v>
      </c>
      <c r="L572">
        <v>0</v>
      </c>
      <c r="M572">
        <v>100</v>
      </c>
      <c r="N572">
        <v>50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2</v>
      </c>
      <c r="Y572">
        <v>0</v>
      </c>
      <c r="Z572">
        <v>0</v>
      </c>
      <c r="AA572">
        <v>0</v>
      </c>
      <c r="AB572" t="s">
        <v>1360</v>
      </c>
    </row>
    <row r="573" spans="1:28" x14ac:dyDescent="0.25">
      <c r="H573" t="s">
        <v>1361</v>
      </c>
    </row>
    <row r="574" spans="1:28" x14ac:dyDescent="0.25">
      <c r="A574">
        <v>284</v>
      </c>
      <c r="B574">
        <v>3288</v>
      </c>
      <c r="C574" t="s">
        <v>1362</v>
      </c>
      <c r="D574" t="s">
        <v>646</v>
      </c>
      <c r="E574" t="s">
        <v>27</v>
      </c>
      <c r="F574" t="s">
        <v>1363</v>
      </c>
      <c r="G574" t="str">
        <f>"00195592"</f>
        <v>00195592</v>
      </c>
      <c r="H574" t="s">
        <v>205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1</v>
      </c>
      <c r="Y574">
        <v>0</v>
      </c>
      <c r="Z574">
        <v>0</v>
      </c>
      <c r="AA574">
        <v>0</v>
      </c>
      <c r="AB574" t="s">
        <v>1364</v>
      </c>
    </row>
    <row r="575" spans="1:28" x14ac:dyDescent="0.25">
      <c r="H575" t="s">
        <v>1365</v>
      </c>
    </row>
    <row r="576" spans="1:28" x14ac:dyDescent="0.25">
      <c r="A576">
        <v>285</v>
      </c>
      <c r="B576">
        <v>4085</v>
      </c>
      <c r="C576" t="s">
        <v>1366</v>
      </c>
      <c r="D576" t="s">
        <v>40</v>
      </c>
      <c r="E576" t="s">
        <v>98</v>
      </c>
      <c r="F576" t="s">
        <v>1367</v>
      </c>
      <c r="G576" t="str">
        <f>"00135267"</f>
        <v>00135267</v>
      </c>
      <c r="H576" t="s">
        <v>205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>
        <v>0</v>
      </c>
      <c r="Z576">
        <v>0</v>
      </c>
      <c r="AA576">
        <v>0</v>
      </c>
      <c r="AB576" t="s">
        <v>1364</v>
      </c>
    </row>
    <row r="577" spans="1:28" x14ac:dyDescent="0.25">
      <c r="H577" t="s">
        <v>1368</v>
      </c>
    </row>
    <row r="578" spans="1:28" x14ac:dyDescent="0.25">
      <c r="A578">
        <v>286</v>
      </c>
      <c r="B578">
        <v>4902</v>
      </c>
      <c r="C578" t="s">
        <v>1369</v>
      </c>
      <c r="D578" t="s">
        <v>40</v>
      </c>
      <c r="E578" t="s">
        <v>549</v>
      </c>
      <c r="F578" t="s">
        <v>1370</v>
      </c>
      <c r="G578" t="str">
        <f>"00206086"</f>
        <v>00206086</v>
      </c>
      <c r="H578" t="s">
        <v>1371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30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>
        <v>0</v>
      </c>
      <c r="Z578">
        <v>0</v>
      </c>
      <c r="AA578">
        <v>0</v>
      </c>
      <c r="AB578" t="s">
        <v>1372</v>
      </c>
    </row>
    <row r="579" spans="1:28" x14ac:dyDescent="0.25">
      <c r="H579" t="s">
        <v>1373</v>
      </c>
    </row>
    <row r="580" spans="1:28" x14ac:dyDescent="0.25">
      <c r="A580">
        <v>287</v>
      </c>
      <c r="B580">
        <v>3981</v>
      </c>
      <c r="C580" t="s">
        <v>1374</v>
      </c>
      <c r="D580" t="s">
        <v>1145</v>
      </c>
      <c r="E580" t="s">
        <v>409</v>
      </c>
      <c r="F580" t="s">
        <v>1375</v>
      </c>
      <c r="G580" t="str">
        <f>"201406003755"</f>
        <v>201406003755</v>
      </c>
      <c r="H580" t="s">
        <v>684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>
        <v>0</v>
      </c>
      <c r="Z580">
        <v>0</v>
      </c>
      <c r="AA580">
        <v>0</v>
      </c>
      <c r="AB580" t="s">
        <v>1376</v>
      </c>
    </row>
    <row r="581" spans="1:28" x14ac:dyDescent="0.25">
      <c r="H581" t="s">
        <v>1377</v>
      </c>
    </row>
    <row r="582" spans="1:28" x14ac:dyDescent="0.25">
      <c r="A582">
        <v>288</v>
      </c>
      <c r="B582">
        <v>1221</v>
      </c>
      <c r="C582" t="s">
        <v>1378</v>
      </c>
      <c r="D582" t="s">
        <v>104</v>
      </c>
      <c r="E582" t="s">
        <v>82</v>
      </c>
      <c r="F582" t="s">
        <v>1379</v>
      </c>
      <c r="G582" t="str">
        <f>"201506004152"</f>
        <v>201506004152</v>
      </c>
      <c r="H582" t="s">
        <v>106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30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0</v>
      </c>
      <c r="Z582">
        <v>0</v>
      </c>
      <c r="AA582">
        <v>0</v>
      </c>
      <c r="AB582" t="s">
        <v>1380</v>
      </c>
    </row>
    <row r="583" spans="1:28" x14ac:dyDescent="0.25">
      <c r="H583">
        <v>1217</v>
      </c>
    </row>
    <row r="584" spans="1:28" x14ac:dyDescent="0.25">
      <c r="A584">
        <v>289</v>
      </c>
      <c r="B584">
        <v>286</v>
      </c>
      <c r="C584" t="s">
        <v>1381</v>
      </c>
      <c r="D584" t="s">
        <v>331</v>
      </c>
      <c r="E584" t="s">
        <v>19</v>
      </c>
      <c r="F584" t="s">
        <v>1382</v>
      </c>
      <c r="G584" t="str">
        <f>"201406003418"</f>
        <v>201406003418</v>
      </c>
      <c r="H584">
        <v>770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50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0</v>
      </c>
      <c r="Z584">
        <v>0</v>
      </c>
      <c r="AA584">
        <v>0</v>
      </c>
      <c r="AB584">
        <v>820</v>
      </c>
    </row>
    <row r="585" spans="1:28" x14ac:dyDescent="0.25">
      <c r="H585" t="s">
        <v>1383</v>
      </c>
    </row>
    <row r="586" spans="1:28" x14ac:dyDescent="0.25">
      <c r="A586">
        <v>290</v>
      </c>
      <c r="B586">
        <v>1190</v>
      </c>
      <c r="C586" t="s">
        <v>1384</v>
      </c>
      <c r="D586" t="s">
        <v>748</v>
      </c>
      <c r="E586" t="s">
        <v>40</v>
      </c>
      <c r="F586" t="s">
        <v>1385</v>
      </c>
      <c r="G586" t="str">
        <f>"200712001006"</f>
        <v>200712001006</v>
      </c>
      <c r="H586">
        <v>770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50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>
        <v>0</v>
      </c>
      <c r="Z586">
        <v>0</v>
      </c>
      <c r="AA586">
        <v>0</v>
      </c>
      <c r="AB586">
        <v>820</v>
      </c>
    </row>
    <row r="587" spans="1:28" x14ac:dyDescent="0.25">
      <c r="H587" t="s">
        <v>1386</v>
      </c>
    </row>
    <row r="588" spans="1:28" x14ac:dyDescent="0.25">
      <c r="A588">
        <v>291</v>
      </c>
      <c r="B588">
        <v>2568</v>
      </c>
      <c r="C588" t="s">
        <v>1387</v>
      </c>
      <c r="D588" t="s">
        <v>1388</v>
      </c>
      <c r="E588" t="s">
        <v>19</v>
      </c>
      <c r="F588" t="s">
        <v>1389</v>
      </c>
      <c r="G588" t="str">
        <f>"201406006744"</f>
        <v>201406006744</v>
      </c>
      <c r="H588" t="s">
        <v>1390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2</v>
      </c>
      <c r="Y588">
        <v>0</v>
      </c>
      <c r="Z588">
        <v>8</v>
      </c>
      <c r="AA588">
        <v>136</v>
      </c>
      <c r="AB588" t="s">
        <v>1391</v>
      </c>
    </row>
    <row r="589" spans="1:28" x14ac:dyDescent="0.25">
      <c r="H589" t="s">
        <v>207</v>
      </c>
    </row>
    <row r="590" spans="1:28" x14ac:dyDescent="0.25">
      <c r="A590">
        <v>292</v>
      </c>
      <c r="B590">
        <v>3977</v>
      </c>
      <c r="C590" t="s">
        <v>1392</v>
      </c>
      <c r="D590" t="s">
        <v>132</v>
      </c>
      <c r="E590" t="s">
        <v>19</v>
      </c>
      <c r="F590" t="s">
        <v>1393</v>
      </c>
      <c r="G590" t="str">
        <f>"00146383"</f>
        <v>00146383</v>
      </c>
      <c r="H590" t="s">
        <v>861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30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2</v>
      </c>
      <c r="Y590">
        <v>0</v>
      </c>
      <c r="Z590">
        <v>0</v>
      </c>
      <c r="AA590">
        <v>0</v>
      </c>
      <c r="AB590" t="s">
        <v>1394</v>
      </c>
    </row>
    <row r="591" spans="1:28" x14ac:dyDescent="0.25">
      <c r="H591" t="s">
        <v>1395</v>
      </c>
    </row>
    <row r="592" spans="1:28" x14ac:dyDescent="0.25">
      <c r="A592">
        <v>293</v>
      </c>
      <c r="B592">
        <v>1399</v>
      </c>
      <c r="C592" t="s">
        <v>1396</v>
      </c>
      <c r="D592" t="s">
        <v>1397</v>
      </c>
      <c r="E592" t="s">
        <v>1128</v>
      </c>
      <c r="F592" t="s">
        <v>1398</v>
      </c>
      <c r="G592" t="str">
        <f>"201406003894"</f>
        <v>201406003894</v>
      </c>
      <c r="H592" t="s">
        <v>895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30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>
        <v>0</v>
      </c>
      <c r="Z592">
        <v>0</v>
      </c>
      <c r="AA592">
        <v>0</v>
      </c>
      <c r="AB592" t="s">
        <v>1399</v>
      </c>
    </row>
    <row r="593" spans="1:28" x14ac:dyDescent="0.25">
      <c r="H593" t="s">
        <v>1400</v>
      </c>
    </row>
    <row r="594" spans="1:28" x14ac:dyDescent="0.25">
      <c r="A594">
        <v>294</v>
      </c>
      <c r="B594">
        <v>5498</v>
      </c>
      <c r="C594" t="s">
        <v>1401</v>
      </c>
      <c r="D594" t="s">
        <v>748</v>
      </c>
      <c r="E594" t="s">
        <v>351</v>
      </c>
      <c r="F594" t="s">
        <v>1402</v>
      </c>
      <c r="G594" t="str">
        <f>"00195840"</f>
        <v>00195840</v>
      </c>
      <c r="H594" t="s">
        <v>245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>
        <v>0</v>
      </c>
      <c r="Z594">
        <v>0</v>
      </c>
      <c r="AA594">
        <v>0</v>
      </c>
      <c r="AB594" t="s">
        <v>1403</v>
      </c>
    </row>
    <row r="595" spans="1:28" x14ac:dyDescent="0.25">
      <c r="H595" t="s">
        <v>1404</v>
      </c>
    </row>
    <row r="596" spans="1:28" x14ac:dyDescent="0.25">
      <c r="A596">
        <v>295</v>
      </c>
      <c r="B596">
        <v>74</v>
      </c>
      <c r="C596" t="s">
        <v>1405</v>
      </c>
      <c r="D596" t="s">
        <v>646</v>
      </c>
      <c r="E596" t="s">
        <v>19</v>
      </c>
      <c r="F596" t="s">
        <v>1406</v>
      </c>
      <c r="G596" t="str">
        <f>"201511029070"</f>
        <v>201511029070</v>
      </c>
      <c r="H596">
        <v>748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>
        <v>0</v>
      </c>
      <c r="Z596">
        <v>0</v>
      </c>
      <c r="AA596">
        <v>0</v>
      </c>
      <c r="AB596">
        <v>818</v>
      </c>
    </row>
    <row r="597" spans="1:28" x14ac:dyDescent="0.25">
      <c r="H597" t="s">
        <v>1407</v>
      </c>
    </row>
    <row r="598" spans="1:28" x14ac:dyDescent="0.25">
      <c r="A598">
        <v>296</v>
      </c>
      <c r="B598">
        <v>5157</v>
      </c>
      <c r="C598" t="s">
        <v>1408</v>
      </c>
      <c r="D598" t="s">
        <v>1409</v>
      </c>
      <c r="E598" t="s">
        <v>157</v>
      </c>
      <c r="F598" t="s">
        <v>1410</v>
      </c>
      <c r="G598" t="str">
        <f>"00269771"</f>
        <v>00269771</v>
      </c>
      <c r="H598" t="s">
        <v>1411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70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>
        <v>0</v>
      </c>
      <c r="Z598">
        <v>0</v>
      </c>
      <c r="AA598">
        <v>0</v>
      </c>
      <c r="AB598" t="s">
        <v>1412</v>
      </c>
    </row>
    <row r="599" spans="1:28" x14ac:dyDescent="0.25">
      <c r="H599" t="s">
        <v>1413</v>
      </c>
    </row>
    <row r="600" spans="1:28" x14ac:dyDescent="0.25">
      <c r="A600">
        <v>297</v>
      </c>
      <c r="B600">
        <v>422</v>
      </c>
      <c r="C600" t="s">
        <v>1414</v>
      </c>
      <c r="D600" t="s">
        <v>618</v>
      </c>
      <c r="E600" t="s">
        <v>373</v>
      </c>
      <c r="F600" t="s">
        <v>1415</v>
      </c>
      <c r="G600" t="str">
        <f>"200802003747"</f>
        <v>200802003747</v>
      </c>
      <c r="H600">
        <v>737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0</v>
      </c>
      <c r="Q600">
        <v>30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>
        <v>0</v>
      </c>
      <c r="Z600">
        <v>0</v>
      </c>
      <c r="AA600">
        <v>0</v>
      </c>
      <c r="AB600">
        <v>817</v>
      </c>
    </row>
    <row r="601" spans="1:28" x14ac:dyDescent="0.25">
      <c r="H601" t="s">
        <v>1416</v>
      </c>
    </row>
    <row r="602" spans="1:28" x14ac:dyDescent="0.25">
      <c r="A602">
        <v>298</v>
      </c>
      <c r="B602">
        <v>3543</v>
      </c>
      <c r="C602" t="s">
        <v>1417</v>
      </c>
      <c r="D602" t="s">
        <v>1035</v>
      </c>
      <c r="E602" t="s">
        <v>1276</v>
      </c>
      <c r="F602" t="s">
        <v>1418</v>
      </c>
      <c r="G602" t="str">
        <f>"00346555"</f>
        <v>00346555</v>
      </c>
      <c r="H602" t="s">
        <v>623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50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>
        <v>0</v>
      </c>
      <c r="Z602">
        <v>0</v>
      </c>
      <c r="AA602">
        <v>0</v>
      </c>
      <c r="AB602" t="s">
        <v>1419</v>
      </c>
    </row>
    <row r="603" spans="1:28" x14ac:dyDescent="0.25">
      <c r="H603" t="s">
        <v>1420</v>
      </c>
    </row>
    <row r="604" spans="1:28" x14ac:dyDescent="0.25">
      <c r="A604">
        <v>299</v>
      </c>
      <c r="B604">
        <v>1936</v>
      </c>
      <c r="C604" t="s">
        <v>1421</v>
      </c>
      <c r="D604" t="s">
        <v>178</v>
      </c>
      <c r="E604" t="s">
        <v>27</v>
      </c>
      <c r="F604" t="s">
        <v>1422</v>
      </c>
      <c r="G604" t="str">
        <f>"00317537"</f>
        <v>00317537</v>
      </c>
      <c r="H604">
        <v>715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30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0</v>
      </c>
      <c r="Z604">
        <v>0</v>
      </c>
      <c r="AA604">
        <v>0</v>
      </c>
      <c r="AB604">
        <v>815</v>
      </c>
    </row>
    <row r="605" spans="1:28" x14ac:dyDescent="0.25">
      <c r="H605" t="s">
        <v>1423</v>
      </c>
    </row>
    <row r="606" spans="1:28" x14ac:dyDescent="0.25">
      <c r="A606">
        <v>300</v>
      </c>
      <c r="B606">
        <v>563</v>
      </c>
      <c r="C606" t="s">
        <v>1424</v>
      </c>
      <c r="D606" t="s">
        <v>1425</v>
      </c>
      <c r="E606" t="s">
        <v>40</v>
      </c>
      <c r="F606" t="s">
        <v>1426</v>
      </c>
      <c r="G606" t="str">
        <f>"200712002330"</f>
        <v>200712002330</v>
      </c>
      <c r="H606" t="s">
        <v>77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50</v>
      </c>
      <c r="O606">
        <v>0</v>
      </c>
      <c r="P606">
        <v>0</v>
      </c>
      <c r="Q606">
        <v>30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>
        <v>0</v>
      </c>
      <c r="Z606">
        <v>0</v>
      </c>
      <c r="AA606">
        <v>0</v>
      </c>
      <c r="AB606" t="s">
        <v>1427</v>
      </c>
    </row>
    <row r="607" spans="1:28" x14ac:dyDescent="0.25">
      <c r="H607" t="s">
        <v>1428</v>
      </c>
    </row>
    <row r="608" spans="1:28" x14ac:dyDescent="0.25">
      <c r="A608">
        <v>301</v>
      </c>
      <c r="B608">
        <v>324</v>
      </c>
      <c r="C608" t="s">
        <v>1429</v>
      </c>
      <c r="D608" t="s">
        <v>1430</v>
      </c>
      <c r="E608" t="s">
        <v>1431</v>
      </c>
      <c r="F608" t="s">
        <v>1432</v>
      </c>
      <c r="G608" t="str">
        <f>"00301004"</f>
        <v>00301004</v>
      </c>
      <c r="H608" t="s">
        <v>718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>
        <v>0</v>
      </c>
      <c r="Z608">
        <v>0</v>
      </c>
      <c r="AA608">
        <v>0</v>
      </c>
      <c r="AB608" t="s">
        <v>1433</v>
      </c>
    </row>
    <row r="609" spans="1:28" x14ac:dyDescent="0.25">
      <c r="H609" t="s">
        <v>1434</v>
      </c>
    </row>
    <row r="610" spans="1:28" x14ac:dyDescent="0.25">
      <c r="A610">
        <v>302</v>
      </c>
      <c r="B610">
        <v>509</v>
      </c>
      <c r="C610" t="s">
        <v>1435</v>
      </c>
      <c r="D610" t="s">
        <v>238</v>
      </c>
      <c r="E610" t="s">
        <v>1436</v>
      </c>
      <c r="F610" t="s">
        <v>1437</v>
      </c>
      <c r="G610" t="str">
        <f>"201406012175"</f>
        <v>201406012175</v>
      </c>
      <c r="H610" t="s">
        <v>718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70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0</v>
      </c>
      <c r="Z610">
        <v>0</v>
      </c>
      <c r="AA610">
        <v>0</v>
      </c>
      <c r="AB610" t="s">
        <v>1433</v>
      </c>
    </row>
    <row r="611" spans="1:28" x14ac:dyDescent="0.25">
      <c r="H611" t="s">
        <v>1438</v>
      </c>
    </row>
    <row r="612" spans="1:28" x14ac:dyDescent="0.25">
      <c r="A612">
        <v>303</v>
      </c>
      <c r="B612">
        <v>4044</v>
      </c>
      <c r="C612" t="s">
        <v>1439</v>
      </c>
      <c r="D612" t="s">
        <v>1440</v>
      </c>
      <c r="E612" t="s">
        <v>40</v>
      </c>
      <c r="F612" t="s">
        <v>1441</v>
      </c>
      <c r="G612" t="str">
        <f>"00149259"</f>
        <v>00149259</v>
      </c>
      <c r="H612" t="s">
        <v>1442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50</v>
      </c>
      <c r="O612">
        <v>50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>
        <v>0</v>
      </c>
      <c r="Z612">
        <v>0</v>
      </c>
      <c r="AA612">
        <v>0</v>
      </c>
      <c r="AB612" t="s">
        <v>1443</v>
      </c>
    </row>
    <row r="613" spans="1:28" x14ac:dyDescent="0.25">
      <c r="H613" t="s">
        <v>1444</v>
      </c>
    </row>
    <row r="614" spans="1:28" x14ac:dyDescent="0.25">
      <c r="A614">
        <v>304</v>
      </c>
      <c r="B614">
        <v>1737</v>
      </c>
      <c r="C614" t="s">
        <v>1445</v>
      </c>
      <c r="D614" t="s">
        <v>1446</v>
      </c>
      <c r="E614" t="s">
        <v>1314</v>
      </c>
      <c r="F614" t="s">
        <v>1447</v>
      </c>
      <c r="G614" t="str">
        <f>"00318166"</f>
        <v>00318166</v>
      </c>
      <c r="H614" t="s">
        <v>197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>
        <v>0</v>
      </c>
      <c r="Z614">
        <v>0</v>
      </c>
      <c r="AA614">
        <v>0</v>
      </c>
      <c r="AB614" t="s">
        <v>1448</v>
      </c>
    </row>
    <row r="615" spans="1:28" x14ac:dyDescent="0.25">
      <c r="H615" t="s">
        <v>1449</v>
      </c>
    </row>
    <row r="616" spans="1:28" x14ac:dyDescent="0.25">
      <c r="A616">
        <v>305</v>
      </c>
      <c r="B616">
        <v>4397</v>
      </c>
      <c r="C616" t="s">
        <v>1450</v>
      </c>
      <c r="D616" t="s">
        <v>82</v>
      </c>
      <c r="E616" t="s">
        <v>27</v>
      </c>
      <c r="F616" t="s">
        <v>1451</v>
      </c>
      <c r="G616" t="str">
        <f>"00364801"</f>
        <v>00364801</v>
      </c>
      <c r="H616">
        <v>737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>
        <v>0</v>
      </c>
      <c r="Z616">
        <v>0</v>
      </c>
      <c r="AA616">
        <v>0</v>
      </c>
      <c r="AB616">
        <v>807</v>
      </c>
    </row>
    <row r="617" spans="1:28" x14ac:dyDescent="0.25">
      <c r="H617" t="s">
        <v>1452</v>
      </c>
    </row>
    <row r="618" spans="1:28" x14ac:dyDescent="0.25">
      <c r="A618">
        <v>306</v>
      </c>
      <c r="B618">
        <v>1268</v>
      </c>
      <c r="C618" t="s">
        <v>1453</v>
      </c>
      <c r="D618" t="s">
        <v>27</v>
      </c>
      <c r="E618" t="s">
        <v>48</v>
      </c>
      <c r="F618" t="s">
        <v>1454</v>
      </c>
      <c r="G618" t="str">
        <f>"00300226"</f>
        <v>00300226</v>
      </c>
      <c r="H618">
        <v>737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>
        <v>0</v>
      </c>
      <c r="Z618">
        <v>0</v>
      </c>
      <c r="AA618">
        <v>0</v>
      </c>
      <c r="AB618">
        <v>807</v>
      </c>
    </row>
    <row r="619" spans="1:28" x14ac:dyDescent="0.25">
      <c r="H619" t="s">
        <v>1455</v>
      </c>
    </row>
    <row r="620" spans="1:28" x14ac:dyDescent="0.25">
      <c r="A620">
        <v>307</v>
      </c>
      <c r="B620">
        <v>1691</v>
      </c>
      <c r="C620" t="s">
        <v>1456</v>
      </c>
      <c r="D620" t="s">
        <v>1457</v>
      </c>
      <c r="E620" t="s">
        <v>352</v>
      </c>
      <c r="F620" t="s">
        <v>1458</v>
      </c>
      <c r="G620" t="str">
        <f>"201406013978"</f>
        <v>201406013978</v>
      </c>
      <c r="H620">
        <v>737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>
        <v>0</v>
      </c>
      <c r="Z620">
        <v>0</v>
      </c>
      <c r="AA620">
        <v>0</v>
      </c>
      <c r="AB620">
        <v>807</v>
      </c>
    </row>
    <row r="621" spans="1:28" x14ac:dyDescent="0.25">
      <c r="H621" t="s">
        <v>1459</v>
      </c>
    </row>
    <row r="622" spans="1:28" x14ac:dyDescent="0.25">
      <c r="A622">
        <v>308</v>
      </c>
      <c r="B622">
        <v>4036</v>
      </c>
      <c r="C622" t="s">
        <v>1460</v>
      </c>
      <c r="D622" t="s">
        <v>1461</v>
      </c>
      <c r="E622" t="s">
        <v>82</v>
      </c>
      <c r="F622" t="s">
        <v>1462</v>
      </c>
      <c r="G622" t="str">
        <f>"201406011934"</f>
        <v>201406011934</v>
      </c>
      <c r="H622" t="s">
        <v>1463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50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>
        <v>0</v>
      </c>
      <c r="Z622">
        <v>0</v>
      </c>
      <c r="AA622">
        <v>0</v>
      </c>
      <c r="AB622" t="s">
        <v>1464</v>
      </c>
    </row>
    <row r="623" spans="1:28" x14ac:dyDescent="0.25">
      <c r="H623" t="s">
        <v>1465</v>
      </c>
    </row>
    <row r="624" spans="1:28" x14ac:dyDescent="0.25">
      <c r="A624">
        <v>309</v>
      </c>
      <c r="B624">
        <v>2824</v>
      </c>
      <c r="C624" t="s">
        <v>1466</v>
      </c>
      <c r="D624" t="s">
        <v>1467</v>
      </c>
      <c r="E624" t="s">
        <v>116</v>
      </c>
      <c r="F624" t="s">
        <v>1468</v>
      </c>
      <c r="G624" t="str">
        <f>"00278787"</f>
        <v>00278787</v>
      </c>
      <c r="H624" t="s">
        <v>240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0</v>
      </c>
      <c r="Y624">
        <v>0</v>
      </c>
      <c r="Z624">
        <v>0</v>
      </c>
      <c r="AA624">
        <v>0</v>
      </c>
      <c r="AB624" t="s">
        <v>1469</v>
      </c>
    </row>
    <row r="625" spans="1:28" x14ac:dyDescent="0.25">
      <c r="H625" t="s">
        <v>1470</v>
      </c>
    </row>
    <row r="626" spans="1:28" x14ac:dyDescent="0.25">
      <c r="A626">
        <v>310</v>
      </c>
      <c r="B626">
        <v>1894</v>
      </c>
      <c r="C626" t="s">
        <v>1471</v>
      </c>
      <c r="D626" t="s">
        <v>40</v>
      </c>
      <c r="E626" t="s">
        <v>27</v>
      </c>
      <c r="F626" t="s">
        <v>1472</v>
      </c>
      <c r="G626" t="str">
        <f>"00110930"</f>
        <v>00110930</v>
      </c>
      <c r="H626">
        <v>704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70</v>
      </c>
      <c r="O626">
        <v>0</v>
      </c>
      <c r="P626">
        <v>30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>
        <v>0</v>
      </c>
      <c r="Z626">
        <v>0</v>
      </c>
      <c r="AA626">
        <v>0</v>
      </c>
      <c r="AB626">
        <v>804</v>
      </c>
    </row>
    <row r="627" spans="1:28" x14ac:dyDescent="0.25">
      <c r="H627" t="s">
        <v>1473</v>
      </c>
    </row>
    <row r="628" spans="1:28" x14ac:dyDescent="0.25">
      <c r="A628">
        <v>311</v>
      </c>
      <c r="B628">
        <v>1611</v>
      </c>
      <c r="C628" t="s">
        <v>1474</v>
      </c>
      <c r="D628" t="s">
        <v>27</v>
      </c>
      <c r="E628" t="s">
        <v>351</v>
      </c>
      <c r="F628" t="s">
        <v>1475</v>
      </c>
      <c r="G628" t="str">
        <f>"201601000064"</f>
        <v>201601000064</v>
      </c>
      <c r="H628" t="s">
        <v>43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0</v>
      </c>
      <c r="Y628">
        <v>0</v>
      </c>
      <c r="Z628">
        <v>0</v>
      </c>
      <c r="AA628">
        <v>0</v>
      </c>
      <c r="AB628" t="s">
        <v>1476</v>
      </c>
    </row>
    <row r="629" spans="1:28" x14ac:dyDescent="0.25">
      <c r="H629" t="s">
        <v>1477</v>
      </c>
    </row>
    <row r="630" spans="1:28" x14ac:dyDescent="0.25">
      <c r="A630">
        <v>312</v>
      </c>
      <c r="B630">
        <v>5762</v>
      </c>
      <c r="C630" t="s">
        <v>1478</v>
      </c>
      <c r="D630" t="s">
        <v>68</v>
      </c>
      <c r="E630" t="s">
        <v>27</v>
      </c>
      <c r="F630" t="s">
        <v>1479</v>
      </c>
      <c r="G630" t="str">
        <f>"201212000054"</f>
        <v>201212000054</v>
      </c>
      <c r="H630" t="s">
        <v>43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0</v>
      </c>
      <c r="Z630">
        <v>0</v>
      </c>
      <c r="AA630">
        <v>0</v>
      </c>
      <c r="AB630" t="s">
        <v>1476</v>
      </c>
    </row>
    <row r="631" spans="1:28" x14ac:dyDescent="0.25">
      <c r="H631" t="s">
        <v>1480</v>
      </c>
    </row>
    <row r="632" spans="1:28" x14ac:dyDescent="0.25">
      <c r="A632">
        <v>313</v>
      </c>
      <c r="B632">
        <v>3378</v>
      </c>
      <c r="C632" t="s">
        <v>1481</v>
      </c>
      <c r="D632" t="s">
        <v>368</v>
      </c>
      <c r="E632" t="s">
        <v>40</v>
      </c>
      <c r="F632" t="s">
        <v>1482</v>
      </c>
      <c r="G632" t="str">
        <f>"201402011677"</f>
        <v>201402011677</v>
      </c>
      <c r="H632" t="s">
        <v>375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>
        <v>0</v>
      </c>
      <c r="Z632">
        <v>0</v>
      </c>
      <c r="AA632">
        <v>0</v>
      </c>
      <c r="AB632" t="s">
        <v>1483</v>
      </c>
    </row>
    <row r="633" spans="1:28" x14ac:dyDescent="0.25">
      <c r="H633" t="s">
        <v>1484</v>
      </c>
    </row>
    <row r="634" spans="1:28" x14ac:dyDescent="0.25">
      <c r="A634">
        <v>314</v>
      </c>
      <c r="B634">
        <v>4653</v>
      </c>
      <c r="C634" t="s">
        <v>1485</v>
      </c>
      <c r="D634" t="s">
        <v>486</v>
      </c>
      <c r="E634" t="s">
        <v>1050</v>
      </c>
      <c r="F634" t="s">
        <v>1486</v>
      </c>
      <c r="G634" t="str">
        <f>"00285103"</f>
        <v>00285103</v>
      </c>
      <c r="H634" t="s">
        <v>375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2</v>
      </c>
      <c r="Y634">
        <v>0</v>
      </c>
      <c r="Z634">
        <v>0</v>
      </c>
      <c r="AA634">
        <v>0</v>
      </c>
      <c r="AB634" t="s">
        <v>1483</v>
      </c>
    </row>
    <row r="635" spans="1:28" x14ac:dyDescent="0.25">
      <c r="H635" t="s">
        <v>1487</v>
      </c>
    </row>
    <row r="636" spans="1:28" x14ac:dyDescent="0.25">
      <c r="A636">
        <v>315</v>
      </c>
      <c r="B636">
        <v>5835</v>
      </c>
      <c r="C636" t="s">
        <v>1488</v>
      </c>
      <c r="D636" t="s">
        <v>1489</v>
      </c>
      <c r="E636" t="s">
        <v>40</v>
      </c>
      <c r="F636" t="s">
        <v>1490</v>
      </c>
      <c r="G636" t="str">
        <f>"00334462"</f>
        <v>00334462</v>
      </c>
      <c r="H636" t="s">
        <v>861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50</v>
      </c>
      <c r="O636">
        <v>0</v>
      </c>
      <c r="P636">
        <v>30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>
        <v>0</v>
      </c>
      <c r="Z636">
        <v>0</v>
      </c>
      <c r="AA636">
        <v>0</v>
      </c>
      <c r="AB636" t="s">
        <v>1491</v>
      </c>
    </row>
    <row r="637" spans="1:28" x14ac:dyDescent="0.25">
      <c r="H637" t="s">
        <v>45</v>
      </c>
    </row>
    <row r="638" spans="1:28" x14ac:dyDescent="0.25">
      <c r="A638">
        <v>316</v>
      </c>
      <c r="B638">
        <v>49</v>
      </c>
      <c r="C638" t="s">
        <v>1492</v>
      </c>
      <c r="D638" t="s">
        <v>839</v>
      </c>
      <c r="E638" t="s">
        <v>26</v>
      </c>
      <c r="F638" t="s">
        <v>1493</v>
      </c>
      <c r="G638" t="str">
        <f>"00264726"</f>
        <v>00264726</v>
      </c>
      <c r="H638" t="s">
        <v>245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50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2</v>
      </c>
      <c r="Y638">
        <v>0</v>
      </c>
      <c r="Z638">
        <v>0</v>
      </c>
      <c r="AA638">
        <v>0</v>
      </c>
      <c r="AB638" t="s">
        <v>1494</v>
      </c>
    </row>
    <row r="639" spans="1:28" x14ac:dyDescent="0.25">
      <c r="H639" t="s">
        <v>1495</v>
      </c>
    </row>
    <row r="640" spans="1:28" x14ac:dyDescent="0.25">
      <c r="A640">
        <v>317</v>
      </c>
      <c r="B640">
        <v>221</v>
      </c>
      <c r="C640" t="s">
        <v>1496</v>
      </c>
      <c r="D640" t="s">
        <v>238</v>
      </c>
      <c r="E640" t="s">
        <v>27</v>
      </c>
      <c r="F640" t="s">
        <v>1497</v>
      </c>
      <c r="G640" t="str">
        <f>"00214883"</f>
        <v>00214883</v>
      </c>
      <c r="H640" t="s">
        <v>84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>
        <v>0</v>
      </c>
      <c r="Z640">
        <v>0</v>
      </c>
      <c r="AA640">
        <v>0</v>
      </c>
      <c r="AB640" t="s">
        <v>1498</v>
      </c>
    </row>
    <row r="641" spans="1:28" x14ac:dyDescent="0.25">
      <c r="H641" t="s">
        <v>1499</v>
      </c>
    </row>
    <row r="642" spans="1:28" x14ac:dyDescent="0.25">
      <c r="A642">
        <v>318</v>
      </c>
      <c r="B642">
        <v>3765</v>
      </c>
      <c r="C642" t="s">
        <v>1500</v>
      </c>
      <c r="D642" t="s">
        <v>1501</v>
      </c>
      <c r="E642" t="s">
        <v>1502</v>
      </c>
      <c r="F642" t="s">
        <v>1503</v>
      </c>
      <c r="G642" t="str">
        <f>"201406009972"</f>
        <v>201406009972</v>
      </c>
      <c r="H642">
        <v>748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50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>
        <v>0</v>
      </c>
      <c r="Z642">
        <v>0</v>
      </c>
      <c r="AA642">
        <v>0</v>
      </c>
      <c r="AB642">
        <v>798</v>
      </c>
    </row>
    <row r="643" spans="1:28" x14ac:dyDescent="0.25">
      <c r="H643" t="s">
        <v>1504</v>
      </c>
    </row>
    <row r="644" spans="1:28" x14ac:dyDescent="0.25">
      <c r="A644">
        <v>319</v>
      </c>
      <c r="B644">
        <v>5214</v>
      </c>
      <c r="C644" t="s">
        <v>1505</v>
      </c>
      <c r="D644" t="s">
        <v>81</v>
      </c>
      <c r="E644" t="s">
        <v>1506</v>
      </c>
      <c r="F644" t="s">
        <v>1507</v>
      </c>
      <c r="G644" t="str">
        <f>"00363121"</f>
        <v>00363121</v>
      </c>
      <c r="H644" t="s">
        <v>1411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30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>
        <v>0</v>
      </c>
      <c r="Z644">
        <v>0</v>
      </c>
      <c r="AA644">
        <v>0</v>
      </c>
      <c r="AB644" t="s">
        <v>1508</v>
      </c>
    </row>
    <row r="645" spans="1:28" x14ac:dyDescent="0.25">
      <c r="H645" t="s">
        <v>207</v>
      </c>
    </row>
    <row r="646" spans="1:28" x14ac:dyDescent="0.25">
      <c r="A646">
        <v>320</v>
      </c>
      <c r="B646">
        <v>3479</v>
      </c>
      <c r="C646" t="s">
        <v>1509</v>
      </c>
      <c r="D646" t="s">
        <v>505</v>
      </c>
      <c r="E646" t="s">
        <v>721</v>
      </c>
      <c r="F646" t="s">
        <v>1510</v>
      </c>
      <c r="G646" t="str">
        <f>"00151583"</f>
        <v>00151583</v>
      </c>
      <c r="H646" t="s">
        <v>1511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2</v>
      </c>
      <c r="Y646">
        <v>0</v>
      </c>
      <c r="Z646">
        <v>0</v>
      </c>
      <c r="AA646">
        <v>0</v>
      </c>
      <c r="AB646" t="s">
        <v>1512</v>
      </c>
    </row>
    <row r="647" spans="1:28" x14ac:dyDescent="0.25">
      <c r="H647" t="s">
        <v>1513</v>
      </c>
    </row>
    <row r="648" spans="1:28" x14ac:dyDescent="0.25">
      <c r="A648">
        <v>321</v>
      </c>
      <c r="B648">
        <v>3772</v>
      </c>
      <c r="C648" t="s">
        <v>1514</v>
      </c>
      <c r="D648" t="s">
        <v>331</v>
      </c>
      <c r="E648" t="s">
        <v>493</v>
      </c>
      <c r="F648" t="s">
        <v>1515</v>
      </c>
      <c r="G648" t="str">
        <f>"00353196"</f>
        <v>00353196</v>
      </c>
      <c r="H648">
        <v>726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>
        <v>0</v>
      </c>
      <c r="Z648">
        <v>0</v>
      </c>
      <c r="AA648">
        <v>0</v>
      </c>
      <c r="AB648">
        <v>796</v>
      </c>
    </row>
    <row r="649" spans="1:28" x14ac:dyDescent="0.25">
      <c r="H649" t="s">
        <v>1516</v>
      </c>
    </row>
    <row r="650" spans="1:28" x14ac:dyDescent="0.25">
      <c r="A650">
        <v>322</v>
      </c>
      <c r="B650">
        <v>5301</v>
      </c>
      <c r="C650" t="s">
        <v>1517</v>
      </c>
      <c r="D650" t="s">
        <v>646</v>
      </c>
      <c r="E650" t="s">
        <v>41</v>
      </c>
      <c r="F650" t="s">
        <v>1518</v>
      </c>
      <c r="G650" t="str">
        <f>"00250429"</f>
        <v>00250429</v>
      </c>
      <c r="H650" t="s">
        <v>776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70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>
        <v>0</v>
      </c>
      <c r="Z650">
        <v>0</v>
      </c>
      <c r="AA650">
        <v>0</v>
      </c>
      <c r="AB650" t="s">
        <v>1519</v>
      </c>
    </row>
    <row r="651" spans="1:28" x14ac:dyDescent="0.25">
      <c r="H651" t="s">
        <v>1520</v>
      </c>
    </row>
    <row r="652" spans="1:28" x14ac:dyDescent="0.25">
      <c r="A652">
        <v>323</v>
      </c>
      <c r="B652">
        <v>2855</v>
      </c>
      <c r="C652" t="s">
        <v>1521</v>
      </c>
      <c r="D652" t="s">
        <v>1522</v>
      </c>
      <c r="E652" t="s">
        <v>1523</v>
      </c>
      <c r="F652" t="s">
        <v>1524</v>
      </c>
      <c r="G652" t="str">
        <f>"00332721"</f>
        <v>00332721</v>
      </c>
      <c r="H652" t="s">
        <v>605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50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>
        <v>0</v>
      </c>
      <c r="Z652">
        <v>0</v>
      </c>
      <c r="AA652">
        <v>0</v>
      </c>
      <c r="AB652" t="s">
        <v>1525</v>
      </c>
    </row>
    <row r="653" spans="1:28" x14ac:dyDescent="0.25">
      <c r="H653" t="s">
        <v>1526</v>
      </c>
    </row>
    <row r="654" spans="1:28" x14ac:dyDescent="0.25">
      <c r="A654">
        <v>324</v>
      </c>
      <c r="B654">
        <v>1659</v>
      </c>
      <c r="C654" t="s">
        <v>921</v>
      </c>
      <c r="D654" t="s">
        <v>19</v>
      </c>
      <c r="E654" t="s">
        <v>40</v>
      </c>
      <c r="F654" t="s">
        <v>1527</v>
      </c>
      <c r="G654" t="str">
        <f>"201604001599"</f>
        <v>201604001599</v>
      </c>
      <c r="H654" t="s">
        <v>679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>
        <v>0</v>
      </c>
      <c r="Z654">
        <v>0</v>
      </c>
      <c r="AA654">
        <v>0</v>
      </c>
      <c r="AB654" t="s">
        <v>1528</v>
      </c>
    </row>
    <row r="655" spans="1:28" x14ac:dyDescent="0.25">
      <c r="H655" t="s">
        <v>1529</v>
      </c>
    </row>
    <row r="656" spans="1:28" x14ac:dyDescent="0.25">
      <c r="A656">
        <v>325</v>
      </c>
      <c r="B656">
        <v>306</v>
      </c>
      <c r="C656" t="s">
        <v>1530</v>
      </c>
      <c r="D656" t="s">
        <v>1531</v>
      </c>
      <c r="E656" t="s">
        <v>40</v>
      </c>
      <c r="F656" t="s">
        <v>1532</v>
      </c>
      <c r="G656" t="str">
        <f>"00219586"</f>
        <v>00219586</v>
      </c>
      <c r="H656" t="s">
        <v>679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>
        <v>0</v>
      </c>
      <c r="Z656">
        <v>0</v>
      </c>
      <c r="AA656">
        <v>0</v>
      </c>
      <c r="AB656" t="s">
        <v>1528</v>
      </c>
    </row>
    <row r="657" spans="1:28" x14ac:dyDescent="0.25">
      <c r="H657" t="s">
        <v>1533</v>
      </c>
    </row>
    <row r="658" spans="1:28" x14ac:dyDescent="0.25">
      <c r="A658">
        <v>326</v>
      </c>
      <c r="B658">
        <v>4210</v>
      </c>
      <c r="C658" t="s">
        <v>1534</v>
      </c>
      <c r="D658" t="s">
        <v>115</v>
      </c>
      <c r="E658" t="s">
        <v>41</v>
      </c>
      <c r="F658" t="s">
        <v>1535</v>
      </c>
      <c r="G658" t="str">
        <f>"200906000338"</f>
        <v>200906000338</v>
      </c>
      <c r="H658">
        <v>682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50</v>
      </c>
      <c r="O658">
        <v>0</v>
      </c>
      <c r="P658">
        <v>0</v>
      </c>
      <c r="Q658">
        <v>30</v>
      </c>
      <c r="R658">
        <v>30</v>
      </c>
      <c r="S658">
        <v>0</v>
      </c>
      <c r="T658">
        <v>0</v>
      </c>
      <c r="U658">
        <v>0</v>
      </c>
      <c r="V658">
        <v>0</v>
      </c>
      <c r="X658">
        <v>0</v>
      </c>
      <c r="Y658">
        <v>0</v>
      </c>
      <c r="Z658">
        <v>0</v>
      </c>
      <c r="AA658">
        <v>0</v>
      </c>
      <c r="AB658">
        <v>792</v>
      </c>
    </row>
    <row r="659" spans="1:28" x14ac:dyDescent="0.25">
      <c r="H659" t="s">
        <v>1536</v>
      </c>
    </row>
    <row r="660" spans="1:28" x14ac:dyDescent="0.25">
      <c r="A660">
        <v>327</v>
      </c>
      <c r="B660">
        <v>1099</v>
      </c>
      <c r="C660" t="s">
        <v>1537</v>
      </c>
      <c r="D660" t="s">
        <v>238</v>
      </c>
      <c r="E660" t="s">
        <v>40</v>
      </c>
      <c r="F660" t="s">
        <v>1538</v>
      </c>
      <c r="G660" t="str">
        <f>"201409002531"</f>
        <v>201409002531</v>
      </c>
      <c r="H660" t="s">
        <v>1539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0</v>
      </c>
      <c r="Z660">
        <v>0</v>
      </c>
      <c r="AA660">
        <v>0</v>
      </c>
      <c r="AB660" t="s">
        <v>1540</v>
      </c>
    </row>
    <row r="661" spans="1:28" x14ac:dyDescent="0.25">
      <c r="H661" t="s">
        <v>207</v>
      </c>
    </row>
    <row r="662" spans="1:28" x14ac:dyDescent="0.25">
      <c r="A662">
        <v>328</v>
      </c>
      <c r="B662">
        <v>3534</v>
      </c>
      <c r="C662" t="s">
        <v>1541</v>
      </c>
      <c r="D662" t="s">
        <v>19</v>
      </c>
      <c r="E662" t="s">
        <v>351</v>
      </c>
      <c r="F662" t="s">
        <v>1542</v>
      </c>
      <c r="G662" t="str">
        <f>"00343046"</f>
        <v>00343046</v>
      </c>
      <c r="H662" t="s">
        <v>861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>
        <v>0</v>
      </c>
      <c r="Z662">
        <v>0</v>
      </c>
      <c r="AA662">
        <v>0</v>
      </c>
      <c r="AB662" t="s">
        <v>1543</v>
      </c>
    </row>
    <row r="663" spans="1:28" x14ac:dyDescent="0.25">
      <c r="H663" t="s">
        <v>1544</v>
      </c>
    </row>
    <row r="664" spans="1:28" x14ac:dyDescent="0.25">
      <c r="A664">
        <v>329</v>
      </c>
      <c r="B664">
        <v>2336</v>
      </c>
      <c r="C664" t="s">
        <v>1545</v>
      </c>
      <c r="D664" t="s">
        <v>104</v>
      </c>
      <c r="E664" t="s">
        <v>493</v>
      </c>
      <c r="F664" t="s">
        <v>1546</v>
      </c>
      <c r="G664" t="str">
        <f>"00103481"</f>
        <v>00103481</v>
      </c>
      <c r="H664" t="s">
        <v>861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>
        <v>0</v>
      </c>
      <c r="Z664">
        <v>0</v>
      </c>
      <c r="AA664">
        <v>0</v>
      </c>
      <c r="AB664" t="s">
        <v>1543</v>
      </c>
    </row>
    <row r="665" spans="1:28" x14ac:dyDescent="0.25">
      <c r="H665" t="s">
        <v>207</v>
      </c>
    </row>
    <row r="666" spans="1:28" x14ac:dyDescent="0.25">
      <c r="A666">
        <v>330</v>
      </c>
      <c r="B666">
        <v>3391</v>
      </c>
      <c r="C666" t="s">
        <v>1547</v>
      </c>
      <c r="D666" t="s">
        <v>313</v>
      </c>
      <c r="E666" t="s">
        <v>1548</v>
      </c>
      <c r="F666" t="s">
        <v>1549</v>
      </c>
      <c r="G666" t="str">
        <f>"00368309"</f>
        <v>00368309</v>
      </c>
      <c r="H666" t="s">
        <v>861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2</v>
      </c>
      <c r="Y666">
        <v>0</v>
      </c>
      <c r="Z666">
        <v>0</v>
      </c>
      <c r="AA666">
        <v>0</v>
      </c>
      <c r="AB666" t="s">
        <v>1543</v>
      </c>
    </row>
    <row r="667" spans="1:28" x14ac:dyDescent="0.25">
      <c r="H667" t="s">
        <v>1550</v>
      </c>
    </row>
    <row r="668" spans="1:28" x14ac:dyDescent="0.25">
      <c r="A668">
        <v>331</v>
      </c>
      <c r="B668">
        <v>2441</v>
      </c>
      <c r="C668" t="s">
        <v>1551</v>
      </c>
      <c r="D668" t="s">
        <v>313</v>
      </c>
      <c r="E668" t="s">
        <v>48</v>
      </c>
      <c r="F668" t="s">
        <v>1552</v>
      </c>
      <c r="G668" t="str">
        <f>"200901000679"</f>
        <v>200901000679</v>
      </c>
      <c r="H668" t="s">
        <v>895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50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>
        <v>0</v>
      </c>
      <c r="Z668">
        <v>0</v>
      </c>
      <c r="AA668">
        <v>0</v>
      </c>
      <c r="AB668" t="s">
        <v>1553</v>
      </c>
    </row>
    <row r="669" spans="1:28" x14ac:dyDescent="0.25">
      <c r="H669" t="s">
        <v>1554</v>
      </c>
    </row>
    <row r="670" spans="1:28" x14ac:dyDescent="0.25">
      <c r="A670">
        <v>332</v>
      </c>
      <c r="B670">
        <v>1841</v>
      </c>
      <c r="C670" t="s">
        <v>1555</v>
      </c>
      <c r="D670" t="s">
        <v>313</v>
      </c>
      <c r="E670" t="s">
        <v>368</v>
      </c>
      <c r="F670" t="s">
        <v>1556</v>
      </c>
      <c r="G670" t="str">
        <f>"201402002197"</f>
        <v>201402002197</v>
      </c>
      <c r="H670" t="s">
        <v>895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50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2</v>
      </c>
      <c r="Y670">
        <v>0</v>
      </c>
      <c r="Z670">
        <v>0</v>
      </c>
      <c r="AA670">
        <v>0</v>
      </c>
      <c r="AB670" t="s">
        <v>1553</v>
      </c>
    </row>
    <row r="671" spans="1:28" x14ac:dyDescent="0.25">
      <c r="H671" t="s">
        <v>1557</v>
      </c>
    </row>
    <row r="672" spans="1:28" x14ac:dyDescent="0.25">
      <c r="A672">
        <v>333</v>
      </c>
      <c r="B672">
        <v>2663</v>
      </c>
      <c r="C672" t="s">
        <v>1558</v>
      </c>
      <c r="D672" t="s">
        <v>132</v>
      </c>
      <c r="E672" t="s">
        <v>40</v>
      </c>
      <c r="F672" t="s">
        <v>1559</v>
      </c>
      <c r="G672" t="str">
        <f>"201406011374"</f>
        <v>201406011374</v>
      </c>
      <c r="H672" t="s">
        <v>422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30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>
        <v>0</v>
      </c>
      <c r="Z672">
        <v>0</v>
      </c>
      <c r="AA672">
        <v>0</v>
      </c>
      <c r="AB672" t="s">
        <v>1560</v>
      </c>
    </row>
    <row r="673" spans="1:28" x14ac:dyDescent="0.25">
      <c r="H673" t="s">
        <v>1321</v>
      </c>
    </row>
    <row r="674" spans="1:28" x14ac:dyDescent="0.25">
      <c r="A674">
        <v>334</v>
      </c>
      <c r="B674">
        <v>3718</v>
      </c>
      <c r="C674" t="s">
        <v>1561</v>
      </c>
      <c r="D674" t="s">
        <v>82</v>
      </c>
      <c r="E674" t="s">
        <v>549</v>
      </c>
      <c r="F674" t="s">
        <v>1562</v>
      </c>
      <c r="G674" t="str">
        <f>"201406012589"</f>
        <v>201406012589</v>
      </c>
      <c r="H674" t="s">
        <v>866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>
        <v>0</v>
      </c>
      <c r="Z674">
        <v>0</v>
      </c>
      <c r="AA674">
        <v>0</v>
      </c>
      <c r="AB674" t="s">
        <v>1563</v>
      </c>
    </row>
    <row r="675" spans="1:28" x14ac:dyDescent="0.25">
      <c r="H675" t="s">
        <v>1564</v>
      </c>
    </row>
    <row r="676" spans="1:28" x14ac:dyDescent="0.25">
      <c r="A676">
        <v>335</v>
      </c>
      <c r="B676">
        <v>6120</v>
      </c>
      <c r="C676" t="s">
        <v>1565</v>
      </c>
      <c r="D676" t="s">
        <v>126</v>
      </c>
      <c r="E676" t="s">
        <v>352</v>
      </c>
      <c r="F676" t="s">
        <v>1566</v>
      </c>
      <c r="G676" t="str">
        <f>"00364261"</f>
        <v>00364261</v>
      </c>
      <c r="H676" t="s">
        <v>529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>
        <v>0</v>
      </c>
      <c r="Z676">
        <v>0</v>
      </c>
      <c r="AA676">
        <v>0</v>
      </c>
      <c r="AB676" t="s">
        <v>1567</v>
      </c>
    </row>
    <row r="677" spans="1:28" x14ac:dyDescent="0.25">
      <c r="H677" t="s">
        <v>1071</v>
      </c>
    </row>
    <row r="678" spans="1:28" x14ac:dyDescent="0.25">
      <c r="A678">
        <v>336</v>
      </c>
      <c r="B678">
        <v>2892</v>
      </c>
      <c r="C678" t="s">
        <v>1568</v>
      </c>
      <c r="D678" t="s">
        <v>836</v>
      </c>
      <c r="E678" t="s">
        <v>82</v>
      </c>
      <c r="F678" t="s">
        <v>1569</v>
      </c>
      <c r="G678" t="str">
        <f>"201402002700"</f>
        <v>201402002700</v>
      </c>
      <c r="H678">
        <v>737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50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>
        <v>0</v>
      </c>
      <c r="Z678">
        <v>0</v>
      </c>
      <c r="AA678">
        <v>0</v>
      </c>
      <c r="AB678">
        <v>787</v>
      </c>
    </row>
    <row r="679" spans="1:28" x14ac:dyDescent="0.25">
      <c r="H679" t="s">
        <v>1570</v>
      </c>
    </row>
    <row r="680" spans="1:28" x14ac:dyDescent="0.25">
      <c r="A680">
        <v>337</v>
      </c>
      <c r="B680">
        <v>4079</v>
      </c>
      <c r="C680" t="s">
        <v>1571</v>
      </c>
      <c r="D680" t="s">
        <v>549</v>
      </c>
      <c r="E680" t="s">
        <v>27</v>
      </c>
      <c r="F680" t="s">
        <v>1572</v>
      </c>
      <c r="G680" t="str">
        <f>"201405000291"</f>
        <v>201405000291</v>
      </c>
      <c r="H680" t="s">
        <v>29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>
        <v>0</v>
      </c>
      <c r="Z680">
        <v>0</v>
      </c>
      <c r="AA680">
        <v>0</v>
      </c>
      <c r="AB680" t="s">
        <v>1573</v>
      </c>
    </row>
    <row r="681" spans="1:28" x14ac:dyDescent="0.25">
      <c r="H681" t="s">
        <v>1574</v>
      </c>
    </row>
    <row r="682" spans="1:28" x14ac:dyDescent="0.25">
      <c r="A682">
        <v>338</v>
      </c>
      <c r="B682">
        <v>892</v>
      </c>
      <c r="C682" t="s">
        <v>1575</v>
      </c>
      <c r="D682" t="s">
        <v>82</v>
      </c>
      <c r="E682" t="s">
        <v>41</v>
      </c>
      <c r="F682" t="s">
        <v>1576</v>
      </c>
      <c r="G682" t="str">
        <f>"201511023232"</f>
        <v>201511023232</v>
      </c>
      <c r="H682" t="s">
        <v>70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50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>
        <v>0</v>
      </c>
      <c r="Z682">
        <v>0</v>
      </c>
      <c r="AA682">
        <v>0</v>
      </c>
      <c r="AB682" t="s">
        <v>1577</v>
      </c>
    </row>
    <row r="683" spans="1:28" x14ac:dyDescent="0.25">
      <c r="H683" t="s">
        <v>1578</v>
      </c>
    </row>
    <row r="684" spans="1:28" x14ac:dyDescent="0.25">
      <c r="A684">
        <v>339</v>
      </c>
      <c r="B684">
        <v>5479</v>
      </c>
      <c r="C684" t="s">
        <v>1579</v>
      </c>
      <c r="D684" t="s">
        <v>511</v>
      </c>
      <c r="E684" t="s">
        <v>566</v>
      </c>
      <c r="F684" t="s">
        <v>1580</v>
      </c>
      <c r="G684" t="str">
        <f>"00283088"</f>
        <v>00283088</v>
      </c>
      <c r="H684">
        <v>715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2</v>
      </c>
      <c r="Y684">
        <v>0</v>
      </c>
      <c r="Z684">
        <v>0</v>
      </c>
      <c r="AA684">
        <v>0</v>
      </c>
      <c r="AB684">
        <v>785</v>
      </c>
    </row>
    <row r="685" spans="1:28" x14ac:dyDescent="0.25">
      <c r="H685" t="s">
        <v>207</v>
      </c>
    </row>
    <row r="686" spans="1:28" x14ac:dyDescent="0.25">
      <c r="A686">
        <v>340</v>
      </c>
      <c r="B686">
        <v>4983</v>
      </c>
      <c r="C686" t="s">
        <v>1581</v>
      </c>
      <c r="D686" t="s">
        <v>115</v>
      </c>
      <c r="E686" t="s">
        <v>1582</v>
      </c>
      <c r="F686" t="s">
        <v>1583</v>
      </c>
      <c r="G686" t="str">
        <f>"00242010"</f>
        <v>00242010</v>
      </c>
      <c r="H686">
        <v>715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X686">
        <v>0</v>
      </c>
      <c r="Y686">
        <v>0</v>
      </c>
      <c r="Z686">
        <v>0</v>
      </c>
      <c r="AA686">
        <v>0</v>
      </c>
      <c r="AB686">
        <v>785</v>
      </c>
    </row>
    <row r="687" spans="1:28" x14ac:dyDescent="0.25">
      <c r="H687" t="s">
        <v>1584</v>
      </c>
    </row>
    <row r="688" spans="1:28" x14ac:dyDescent="0.25">
      <c r="A688">
        <v>341</v>
      </c>
      <c r="B688">
        <v>2935</v>
      </c>
      <c r="C688" t="s">
        <v>1585</v>
      </c>
      <c r="D688" t="s">
        <v>1586</v>
      </c>
      <c r="E688" t="s">
        <v>41</v>
      </c>
      <c r="F688" t="s">
        <v>1587</v>
      </c>
      <c r="G688" t="str">
        <f>"201405000250"</f>
        <v>201405000250</v>
      </c>
      <c r="H688" t="s">
        <v>240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50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1</v>
      </c>
      <c r="Y688">
        <v>0</v>
      </c>
      <c r="Z688">
        <v>0</v>
      </c>
      <c r="AA688">
        <v>0</v>
      </c>
      <c r="AB688" t="s">
        <v>1588</v>
      </c>
    </row>
    <row r="689" spans="1:28" x14ac:dyDescent="0.25">
      <c r="H689" t="s">
        <v>1589</v>
      </c>
    </row>
    <row r="690" spans="1:28" x14ac:dyDescent="0.25">
      <c r="A690">
        <v>342</v>
      </c>
      <c r="B690">
        <v>705</v>
      </c>
      <c r="C690" t="s">
        <v>1590</v>
      </c>
      <c r="D690" t="s">
        <v>301</v>
      </c>
      <c r="E690" t="s">
        <v>190</v>
      </c>
      <c r="F690" t="s">
        <v>1591</v>
      </c>
      <c r="G690" t="str">
        <f>"00040630"</f>
        <v>00040630</v>
      </c>
      <c r="H690" t="s">
        <v>812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0</v>
      </c>
      <c r="Y690">
        <v>0</v>
      </c>
      <c r="Z690">
        <v>0</v>
      </c>
      <c r="AA690">
        <v>0</v>
      </c>
      <c r="AB690" t="s">
        <v>1592</v>
      </c>
    </row>
    <row r="691" spans="1:28" x14ac:dyDescent="0.25">
      <c r="H691">
        <v>1217</v>
      </c>
    </row>
    <row r="692" spans="1:28" x14ac:dyDescent="0.25">
      <c r="A692">
        <v>343</v>
      </c>
      <c r="B692">
        <v>4444</v>
      </c>
      <c r="C692" t="s">
        <v>1593</v>
      </c>
      <c r="D692" t="s">
        <v>1594</v>
      </c>
      <c r="E692" t="s">
        <v>98</v>
      </c>
      <c r="F692" t="s">
        <v>1595</v>
      </c>
      <c r="G692" t="str">
        <f>"00361075"</f>
        <v>00361075</v>
      </c>
      <c r="H692" t="s">
        <v>43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50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0</v>
      </c>
      <c r="Z692">
        <v>0</v>
      </c>
      <c r="AA692">
        <v>0</v>
      </c>
      <c r="AB692" t="s">
        <v>1596</v>
      </c>
    </row>
    <row r="693" spans="1:28" x14ac:dyDescent="0.25">
      <c r="H693" t="s">
        <v>1597</v>
      </c>
    </row>
    <row r="694" spans="1:28" x14ac:dyDescent="0.25">
      <c r="A694">
        <v>344</v>
      </c>
      <c r="B694">
        <v>2315</v>
      </c>
      <c r="C694" t="s">
        <v>1598</v>
      </c>
      <c r="D694" t="s">
        <v>40</v>
      </c>
      <c r="E694" t="s">
        <v>549</v>
      </c>
      <c r="F694" t="s">
        <v>1599</v>
      </c>
      <c r="G694" t="str">
        <f>"00150101"</f>
        <v>00150101</v>
      </c>
      <c r="H694" t="s">
        <v>291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0</v>
      </c>
      <c r="Z694">
        <v>0</v>
      </c>
      <c r="AA694">
        <v>0</v>
      </c>
      <c r="AB694" t="s">
        <v>1600</v>
      </c>
    </row>
    <row r="695" spans="1:28" x14ac:dyDescent="0.25">
      <c r="H695" t="s">
        <v>1601</v>
      </c>
    </row>
    <row r="696" spans="1:28" x14ac:dyDescent="0.25">
      <c r="A696">
        <v>345</v>
      </c>
      <c r="B696">
        <v>806</v>
      </c>
      <c r="C696" t="s">
        <v>1602</v>
      </c>
      <c r="D696" t="s">
        <v>209</v>
      </c>
      <c r="E696" t="s">
        <v>82</v>
      </c>
      <c r="F696" t="s">
        <v>1603</v>
      </c>
      <c r="G696" t="str">
        <f>"201512004078"</f>
        <v>201512004078</v>
      </c>
      <c r="H696" t="s">
        <v>1327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50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2</v>
      </c>
      <c r="Y696">
        <v>0</v>
      </c>
      <c r="Z696">
        <v>0</v>
      </c>
      <c r="AA696">
        <v>0</v>
      </c>
      <c r="AB696" t="s">
        <v>1604</v>
      </c>
    </row>
    <row r="697" spans="1:28" x14ac:dyDescent="0.25">
      <c r="H697" t="s">
        <v>207</v>
      </c>
    </row>
    <row r="698" spans="1:28" x14ac:dyDescent="0.25">
      <c r="A698">
        <v>346</v>
      </c>
      <c r="B698">
        <v>2516</v>
      </c>
      <c r="C698" t="s">
        <v>1605</v>
      </c>
      <c r="D698" t="s">
        <v>313</v>
      </c>
      <c r="E698" t="s">
        <v>147</v>
      </c>
      <c r="F698" t="s">
        <v>1606</v>
      </c>
      <c r="G698" t="str">
        <f>"00333434"</f>
        <v>00333434</v>
      </c>
      <c r="H698" t="s">
        <v>1134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>
        <v>0</v>
      </c>
      <c r="Z698">
        <v>0</v>
      </c>
      <c r="AA698">
        <v>0</v>
      </c>
      <c r="AB698" t="s">
        <v>1607</v>
      </c>
    </row>
    <row r="699" spans="1:28" x14ac:dyDescent="0.25">
      <c r="H699">
        <v>1217</v>
      </c>
    </row>
    <row r="700" spans="1:28" x14ac:dyDescent="0.25">
      <c r="A700">
        <v>347</v>
      </c>
      <c r="B700">
        <v>3816</v>
      </c>
      <c r="C700" t="s">
        <v>1608</v>
      </c>
      <c r="D700" t="s">
        <v>368</v>
      </c>
      <c r="E700" t="s">
        <v>19</v>
      </c>
      <c r="F700" t="s">
        <v>1609</v>
      </c>
      <c r="G700" t="str">
        <f>"201502001694"</f>
        <v>201502001694</v>
      </c>
      <c r="H700" t="s">
        <v>1134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>
        <v>0</v>
      </c>
      <c r="Z700">
        <v>0</v>
      </c>
      <c r="AA700">
        <v>0</v>
      </c>
      <c r="AB700" t="s">
        <v>1607</v>
      </c>
    </row>
    <row r="701" spans="1:28" x14ac:dyDescent="0.25">
      <c r="H701" t="s">
        <v>1182</v>
      </c>
    </row>
    <row r="702" spans="1:28" x14ac:dyDescent="0.25">
      <c r="A702">
        <v>348</v>
      </c>
      <c r="B702">
        <v>5689</v>
      </c>
      <c r="C702" t="s">
        <v>1610</v>
      </c>
      <c r="D702" t="s">
        <v>505</v>
      </c>
      <c r="E702" t="s">
        <v>40</v>
      </c>
      <c r="F702" t="s">
        <v>1611</v>
      </c>
      <c r="G702" t="str">
        <f>"00358431"</f>
        <v>00358431</v>
      </c>
      <c r="H702" t="s">
        <v>741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>
        <v>0</v>
      </c>
      <c r="Z702">
        <v>0</v>
      </c>
      <c r="AA702">
        <v>0</v>
      </c>
      <c r="AB702" t="s">
        <v>1612</v>
      </c>
    </row>
    <row r="703" spans="1:28" x14ac:dyDescent="0.25">
      <c r="H703" t="s">
        <v>1613</v>
      </c>
    </row>
    <row r="704" spans="1:28" x14ac:dyDescent="0.25">
      <c r="A704">
        <v>349</v>
      </c>
      <c r="B704">
        <v>3923</v>
      </c>
      <c r="C704" t="s">
        <v>1257</v>
      </c>
      <c r="D704" t="s">
        <v>1614</v>
      </c>
      <c r="E704" t="s">
        <v>534</v>
      </c>
      <c r="F704" t="s">
        <v>1615</v>
      </c>
      <c r="G704" t="str">
        <f>"00156836"</f>
        <v>00156836</v>
      </c>
      <c r="H704" t="s">
        <v>741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>
        <v>0</v>
      </c>
      <c r="Z704">
        <v>0</v>
      </c>
      <c r="AA704">
        <v>0</v>
      </c>
      <c r="AB704" t="s">
        <v>1612</v>
      </c>
    </row>
    <row r="705" spans="1:28" x14ac:dyDescent="0.25">
      <c r="H705" t="s">
        <v>1616</v>
      </c>
    </row>
    <row r="706" spans="1:28" x14ac:dyDescent="0.25">
      <c r="A706">
        <v>350</v>
      </c>
      <c r="B706">
        <v>3019</v>
      </c>
      <c r="C706" t="s">
        <v>1617</v>
      </c>
      <c r="D706" t="s">
        <v>209</v>
      </c>
      <c r="E706" t="s">
        <v>82</v>
      </c>
      <c r="F706" t="s">
        <v>1618</v>
      </c>
      <c r="G706" t="str">
        <f>"201406011089"</f>
        <v>201406011089</v>
      </c>
      <c r="H706" t="s">
        <v>234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70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>
        <v>0</v>
      </c>
      <c r="Z706">
        <v>0</v>
      </c>
      <c r="AA706">
        <v>0</v>
      </c>
      <c r="AB706" t="s">
        <v>1619</v>
      </c>
    </row>
    <row r="707" spans="1:28" x14ac:dyDescent="0.25">
      <c r="H707" t="s">
        <v>1620</v>
      </c>
    </row>
    <row r="708" spans="1:28" x14ac:dyDescent="0.25">
      <c r="A708">
        <v>351</v>
      </c>
      <c r="B708">
        <v>2798</v>
      </c>
      <c r="C708" t="s">
        <v>1621</v>
      </c>
      <c r="D708" t="s">
        <v>19</v>
      </c>
      <c r="E708" t="s">
        <v>27</v>
      </c>
      <c r="F708" t="s">
        <v>1622</v>
      </c>
      <c r="G708" t="str">
        <f>"00305909"</f>
        <v>00305909</v>
      </c>
      <c r="H708" t="s">
        <v>1511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50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>
        <v>0</v>
      </c>
      <c r="Z708">
        <v>0</v>
      </c>
      <c r="AA708">
        <v>0</v>
      </c>
      <c r="AB708" t="s">
        <v>1623</v>
      </c>
    </row>
    <row r="709" spans="1:28" x14ac:dyDescent="0.25">
      <c r="H709" t="s">
        <v>1624</v>
      </c>
    </row>
    <row r="710" spans="1:28" x14ac:dyDescent="0.25">
      <c r="A710">
        <v>352</v>
      </c>
      <c r="B710">
        <v>1710</v>
      </c>
      <c r="C710" t="s">
        <v>1625</v>
      </c>
      <c r="D710" t="s">
        <v>98</v>
      </c>
      <c r="E710" t="s">
        <v>68</v>
      </c>
      <c r="F710" t="s">
        <v>1626</v>
      </c>
      <c r="G710" t="str">
        <f>"200802010039"</f>
        <v>200802010039</v>
      </c>
      <c r="H710" t="s">
        <v>1627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50</v>
      </c>
      <c r="O710">
        <v>0</v>
      </c>
      <c r="P710">
        <v>0</v>
      </c>
      <c r="Q710">
        <v>50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>
        <v>0</v>
      </c>
      <c r="Z710">
        <v>0</v>
      </c>
      <c r="AA710">
        <v>0</v>
      </c>
      <c r="AB710" t="s">
        <v>1628</v>
      </c>
    </row>
    <row r="711" spans="1:28" x14ac:dyDescent="0.25">
      <c r="H711" t="s">
        <v>1629</v>
      </c>
    </row>
    <row r="712" spans="1:28" x14ac:dyDescent="0.25">
      <c r="A712">
        <v>353</v>
      </c>
      <c r="B712">
        <v>2116</v>
      </c>
      <c r="C712" t="s">
        <v>1630</v>
      </c>
      <c r="D712" t="s">
        <v>1431</v>
      </c>
      <c r="E712" t="s">
        <v>82</v>
      </c>
      <c r="F712" t="s">
        <v>1631</v>
      </c>
      <c r="G712" t="str">
        <f>"201511041346"</f>
        <v>201511041346</v>
      </c>
      <c r="H712">
        <v>704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0</v>
      </c>
      <c r="Z712">
        <v>0</v>
      </c>
      <c r="AA712">
        <v>0</v>
      </c>
      <c r="AB712">
        <v>774</v>
      </c>
    </row>
    <row r="713" spans="1:28" x14ac:dyDescent="0.25">
      <c r="H713" t="s">
        <v>1632</v>
      </c>
    </row>
    <row r="714" spans="1:28" x14ac:dyDescent="0.25">
      <c r="A714">
        <v>354</v>
      </c>
      <c r="B714">
        <v>4016</v>
      </c>
      <c r="C714" t="s">
        <v>1633</v>
      </c>
      <c r="D714" t="s">
        <v>250</v>
      </c>
      <c r="E714" t="s">
        <v>68</v>
      </c>
      <c r="F714" t="s">
        <v>1634</v>
      </c>
      <c r="G714" t="str">
        <f>"00269234"</f>
        <v>00269234</v>
      </c>
      <c r="H714" t="s">
        <v>90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0</v>
      </c>
      <c r="Z714">
        <v>0</v>
      </c>
      <c r="AA714">
        <v>0</v>
      </c>
      <c r="AB714" t="s">
        <v>1635</v>
      </c>
    </row>
    <row r="715" spans="1:28" x14ac:dyDescent="0.25">
      <c r="H715" t="s">
        <v>1636</v>
      </c>
    </row>
    <row r="716" spans="1:28" x14ac:dyDescent="0.25">
      <c r="A716">
        <v>355</v>
      </c>
      <c r="B716">
        <v>3462</v>
      </c>
      <c r="C716" t="s">
        <v>1637</v>
      </c>
      <c r="D716" t="s">
        <v>1638</v>
      </c>
      <c r="E716" t="s">
        <v>26</v>
      </c>
      <c r="F716" t="s">
        <v>1639</v>
      </c>
      <c r="G716" t="str">
        <f>"00364405"</f>
        <v>00364405</v>
      </c>
      <c r="H716" t="s">
        <v>912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2</v>
      </c>
      <c r="Y716">
        <v>0</v>
      </c>
      <c r="Z716">
        <v>0</v>
      </c>
      <c r="AA716">
        <v>0</v>
      </c>
      <c r="AB716" t="s">
        <v>1640</v>
      </c>
    </row>
    <row r="717" spans="1:28" x14ac:dyDescent="0.25">
      <c r="H717" t="s">
        <v>1641</v>
      </c>
    </row>
    <row r="718" spans="1:28" x14ac:dyDescent="0.25">
      <c r="A718">
        <v>356</v>
      </c>
      <c r="B718">
        <v>1404</v>
      </c>
      <c r="C718" t="s">
        <v>1642</v>
      </c>
      <c r="D718" t="s">
        <v>1446</v>
      </c>
      <c r="E718" t="s">
        <v>27</v>
      </c>
      <c r="F718" t="s">
        <v>1643</v>
      </c>
      <c r="G718" t="str">
        <f>"200902000240"</f>
        <v>200902000240</v>
      </c>
      <c r="H718" t="s">
        <v>912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0</v>
      </c>
      <c r="Z718">
        <v>0</v>
      </c>
      <c r="AA718">
        <v>0</v>
      </c>
      <c r="AB718" t="s">
        <v>1640</v>
      </c>
    </row>
    <row r="719" spans="1:28" x14ac:dyDescent="0.25">
      <c r="H719" t="s">
        <v>1644</v>
      </c>
    </row>
    <row r="720" spans="1:28" x14ac:dyDescent="0.25">
      <c r="A720">
        <v>357</v>
      </c>
      <c r="B720">
        <v>1865</v>
      </c>
      <c r="C720" t="s">
        <v>1645</v>
      </c>
      <c r="D720" t="s">
        <v>98</v>
      </c>
      <c r="E720" t="s">
        <v>250</v>
      </c>
      <c r="F720" t="s">
        <v>1646</v>
      </c>
      <c r="G720" t="str">
        <f>"201403000024"</f>
        <v>201403000024</v>
      </c>
      <c r="H720" t="s">
        <v>912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0</v>
      </c>
      <c r="Z720">
        <v>0</v>
      </c>
      <c r="AA720">
        <v>0</v>
      </c>
      <c r="AB720" t="s">
        <v>1640</v>
      </c>
    </row>
    <row r="721" spans="1:28" x14ac:dyDescent="0.25">
      <c r="H721" t="s">
        <v>1647</v>
      </c>
    </row>
    <row r="722" spans="1:28" x14ac:dyDescent="0.25">
      <c r="A722">
        <v>358</v>
      </c>
      <c r="B722">
        <v>3403</v>
      </c>
      <c r="C722" t="s">
        <v>1648</v>
      </c>
      <c r="D722" t="s">
        <v>493</v>
      </c>
      <c r="E722" t="s">
        <v>82</v>
      </c>
      <c r="F722" t="s">
        <v>1649</v>
      </c>
      <c r="G722" t="str">
        <f>"00012410"</f>
        <v>00012410</v>
      </c>
      <c r="H722" t="s">
        <v>912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1</v>
      </c>
      <c r="Y722">
        <v>0</v>
      </c>
      <c r="Z722">
        <v>0</v>
      </c>
      <c r="AA722">
        <v>0</v>
      </c>
      <c r="AB722" t="s">
        <v>1640</v>
      </c>
    </row>
    <row r="723" spans="1:28" x14ac:dyDescent="0.25">
      <c r="H723" t="s">
        <v>1650</v>
      </c>
    </row>
    <row r="724" spans="1:28" x14ac:dyDescent="0.25">
      <c r="A724">
        <v>359</v>
      </c>
      <c r="B724">
        <v>3348</v>
      </c>
      <c r="C724" t="s">
        <v>1651</v>
      </c>
      <c r="D724" t="s">
        <v>1652</v>
      </c>
      <c r="E724" t="s">
        <v>48</v>
      </c>
      <c r="F724" t="s">
        <v>1653</v>
      </c>
      <c r="G724" t="str">
        <f>"201405002226"</f>
        <v>201405002226</v>
      </c>
      <c r="H724" t="s">
        <v>1654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0</v>
      </c>
      <c r="Z724">
        <v>0</v>
      </c>
      <c r="AA724">
        <v>0</v>
      </c>
      <c r="AB724" t="s">
        <v>1655</v>
      </c>
    </row>
    <row r="725" spans="1:28" x14ac:dyDescent="0.25">
      <c r="H725" t="s">
        <v>1656</v>
      </c>
    </row>
    <row r="726" spans="1:28" x14ac:dyDescent="0.25">
      <c r="A726">
        <v>360</v>
      </c>
      <c r="B726">
        <v>3445</v>
      </c>
      <c r="C726" t="s">
        <v>1657</v>
      </c>
      <c r="D726" t="s">
        <v>331</v>
      </c>
      <c r="E726" t="s">
        <v>1658</v>
      </c>
      <c r="F726" t="s">
        <v>1659</v>
      </c>
      <c r="G726" t="str">
        <f>"00246410"</f>
        <v>00246410</v>
      </c>
      <c r="H726" t="s">
        <v>106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50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1</v>
      </c>
      <c r="Y726">
        <v>0</v>
      </c>
      <c r="Z726">
        <v>0</v>
      </c>
      <c r="AA726">
        <v>0</v>
      </c>
      <c r="AB726" t="s">
        <v>1660</v>
      </c>
    </row>
    <row r="727" spans="1:28" x14ac:dyDescent="0.25">
      <c r="H727" t="s">
        <v>1661</v>
      </c>
    </row>
    <row r="728" spans="1:28" x14ac:dyDescent="0.25">
      <c r="A728">
        <v>361</v>
      </c>
      <c r="B728">
        <v>929</v>
      </c>
      <c r="C728" t="s">
        <v>1662</v>
      </c>
      <c r="D728" t="s">
        <v>27</v>
      </c>
      <c r="E728" t="s">
        <v>98</v>
      </c>
      <c r="F728" t="s">
        <v>1663</v>
      </c>
      <c r="G728" t="str">
        <f>"00249036"</f>
        <v>00249036</v>
      </c>
      <c r="H728" t="s">
        <v>1664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>
        <v>0</v>
      </c>
      <c r="Z728">
        <v>0</v>
      </c>
      <c r="AA728">
        <v>0</v>
      </c>
      <c r="AB728" t="s">
        <v>1665</v>
      </c>
    </row>
    <row r="729" spans="1:28" x14ac:dyDescent="0.25">
      <c r="H729" t="s">
        <v>1666</v>
      </c>
    </row>
    <row r="730" spans="1:28" x14ac:dyDescent="0.25">
      <c r="A730">
        <v>362</v>
      </c>
      <c r="B730">
        <v>5307</v>
      </c>
      <c r="C730" t="s">
        <v>1667</v>
      </c>
      <c r="D730" t="s">
        <v>156</v>
      </c>
      <c r="E730" t="s">
        <v>116</v>
      </c>
      <c r="F730" t="s">
        <v>1668</v>
      </c>
      <c r="G730" t="str">
        <f>"201406015246"</f>
        <v>201406015246</v>
      </c>
      <c r="H730" t="s">
        <v>1669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>
        <v>0</v>
      </c>
      <c r="Z730">
        <v>0</v>
      </c>
      <c r="AA730">
        <v>0</v>
      </c>
      <c r="AB730" t="s">
        <v>1670</v>
      </c>
    </row>
    <row r="731" spans="1:28" x14ac:dyDescent="0.25">
      <c r="H731" t="s">
        <v>1671</v>
      </c>
    </row>
    <row r="732" spans="1:28" x14ac:dyDescent="0.25">
      <c r="A732">
        <v>363</v>
      </c>
      <c r="B732">
        <v>271</v>
      </c>
      <c r="C732" t="s">
        <v>1672</v>
      </c>
      <c r="D732" t="s">
        <v>331</v>
      </c>
      <c r="E732" t="s">
        <v>250</v>
      </c>
      <c r="F732" t="s">
        <v>1673</v>
      </c>
      <c r="G732" t="str">
        <f>"00221567"</f>
        <v>00221567</v>
      </c>
      <c r="H732" t="s">
        <v>70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X732">
        <v>0</v>
      </c>
      <c r="Y732">
        <v>0</v>
      </c>
      <c r="Z732">
        <v>0</v>
      </c>
      <c r="AA732">
        <v>0</v>
      </c>
      <c r="AB732" t="s">
        <v>1674</v>
      </c>
    </row>
    <row r="733" spans="1:28" x14ac:dyDescent="0.25">
      <c r="H733" t="s">
        <v>1675</v>
      </c>
    </row>
    <row r="734" spans="1:28" x14ac:dyDescent="0.25">
      <c r="A734">
        <v>364</v>
      </c>
      <c r="B734">
        <v>201</v>
      </c>
      <c r="C734" t="s">
        <v>1676</v>
      </c>
      <c r="D734" t="s">
        <v>98</v>
      </c>
      <c r="E734" t="s">
        <v>40</v>
      </c>
      <c r="F734" t="s">
        <v>1677</v>
      </c>
      <c r="G734" t="str">
        <f>"201410012769"</f>
        <v>201410012769</v>
      </c>
      <c r="H734" t="s">
        <v>1390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50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2</v>
      </c>
      <c r="Y734">
        <v>0</v>
      </c>
      <c r="Z734">
        <v>6</v>
      </c>
      <c r="AA734">
        <v>102</v>
      </c>
      <c r="AB734" t="s">
        <v>1678</v>
      </c>
    </row>
    <row r="735" spans="1:28" x14ac:dyDescent="0.25">
      <c r="H735">
        <v>1217</v>
      </c>
    </row>
    <row r="736" spans="1:28" x14ac:dyDescent="0.25">
      <c r="A736">
        <v>365</v>
      </c>
      <c r="B736">
        <v>3662</v>
      </c>
      <c r="C736" t="s">
        <v>1679</v>
      </c>
      <c r="D736" t="s">
        <v>1680</v>
      </c>
      <c r="E736" t="s">
        <v>27</v>
      </c>
      <c r="F736" t="s">
        <v>1681</v>
      </c>
      <c r="G736" t="str">
        <f>"00363418"</f>
        <v>00363418</v>
      </c>
      <c r="H736" t="s">
        <v>776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0</v>
      </c>
      <c r="Y736">
        <v>0</v>
      </c>
      <c r="Z736">
        <v>0</v>
      </c>
      <c r="AA736">
        <v>0</v>
      </c>
      <c r="AB736" t="s">
        <v>1682</v>
      </c>
    </row>
    <row r="737" spans="1:28" x14ac:dyDescent="0.25">
      <c r="H737" t="s">
        <v>1683</v>
      </c>
    </row>
    <row r="738" spans="1:28" x14ac:dyDescent="0.25">
      <c r="A738">
        <v>366</v>
      </c>
      <c r="B738">
        <v>4082</v>
      </c>
      <c r="C738" t="s">
        <v>1684</v>
      </c>
      <c r="D738" t="s">
        <v>68</v>
      </c>
      <c r="E738" t="s">
        <v>27</v>
      </c>
      <c r="F738" t="s">
        <v>1685</v>
      </c>
      <c r="G738" t="str">
        <f>"201412002603"</f>
        <v>201412002603</v>
      </c>
      <c r="H738">
        <v>715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50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>
        <v>0</v>
      </c>
      <c r="Z738">
        <v>0</v>
      </c>
      <c r="AA738">
        <v>0</v>
      </c>
      <c r="AB738">
        <v>765</v>
      </c>
    </row>
    <row r="739" spans="1:28" x14ac:dyDescent="0.25">
      <c r="H739" t="s">
        <v>1686</v>
      </c>
    </row>
    <row r="740" spans="1:28" x14ac:dyDescent="0.25">
      <c r="A740">
        <v>367</v>
      </c>
      <c r="B740">
        <v>1005</v>
      </c>
      <c r="C740" t="s">
        <v>1687</v>
      </c>
      <c r="D740" t="s">
        <v>589</v>
      </c>
      <c r="E740" t="s">
        <v>82</v>
      </c>
      <c r="F740" t="s">
        <v>1688</v>
      </c>
      <c r="G740" t="str">
        <f>"00030164"</f>
        <v>00030164</v>
      </c>
      <c r="H740" t="s">
        <v>240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>
        <v>0</v>
      </c>
      <c r="Z740">
        <v>0</v>
      </c>
      <c r="AA740">
        <v>0</v>
      </c>
      <c r="AB740" t="s">
        <v>1689</v>
      </c>
    </row>
    <row r="741" spans="1:28" x14ac:dyDescent="0.25">
      <c r="H741" t="s">
        <v>1690</v>
      </c>
    </row>
    <row r="742" spans="1:28" x14ac:dyDescent="0.25">
      <c r="A742">
        <v>368</v>
      </c>
      <c r="B742">
        <v>2803</v>
      </c>
      <c r="C742" t="s">
        <v>1691</v>
      </c>
      <c r="D742" t="s">
        <v>984</v>
      </c>
      <c r="E742" t="s">
        <v>250</v>
      </c>
      <c r="F742" t="s">
        <v>1692</v>
      </c>
      <c r="G742" t="str">
        <f>"200712003088"</f>
        <v>200712003088</v>
      </c>
      <c r="H742">
        <v>693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>
        <v>0</v>
      </c>
      <c r="Z742">
        <v>0</v>
      </c>
      <c r="AA742">
        <v>0</v>
      </c>
      <c r="AB742">
        <v>763</v>
      </c>
    </row>
    <row r="743" spans="1:28" x14ac:dyDescent="0.25">
      <c r="H743" t="s">
        <v>1693</v>
      </c>
    </row>
    <row r="744" spans="1:28" x14ac:dyDescent="0.25">
      <c r="A744">
        <v>369</v>
      </c>
      <c r="B744">
        <v>1729</v>
      </c>
      <c r="C744" t="s">
        <v>1694</v>
      </c>
      <c r="D744" t="s">
        <v>1695</v>
      </c>
      <c r="E744" t="s">
        <v>1696</v>
      </c>
      <c r="F744" t="s">
        <v>1697</v>
      </c>
      <c r="G744" t="str">
        <f>"00172316"</f>
        <v>00172316</v>
      </c>
      <c r="H744" t="s">
        <v>1442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50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>
        <v>0</v>
      </c>
      <c r="Z744">
        <v>0</v>
      </c>
      <c r="AA744">
        <v>0</v>
      </c>
      <c r="AB744" t="s">
        <v>1698</v>
      </c>
    </row>
    <row r="745" spans="1:28" x14ac:dyDescent="0.25">
      <c r="H745" t="s">
        <v>1699</v>
      </c>
    </row>
    <row r="746" spans="1:28" x14ac:dyDescent="0.25">
      <c r="A746">
        <v>370</v>
      </c>
      <c r="B746">
        <v>5830</v>
      </c>
      <c r="C746" t="s">
        <v>1700</v>
      </c>
      <c r="D746" t="s">
        <v>116</v>
      </c>
      <c r="E746" t="s">
        <v>409</v>
      </c>
      <c r="F746" t="s">
        <v>1701</v>
      </c>
      <c r="G746" t="str">
        <f>"201405001810"</f>
        <v>201405001810</v>
      </c>
      <c r="H746" t="s">
        <v>643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0</v>
      </c>
      <c r="Z746">
        <v>0</v>
      </c>
      <c r="AA746">
        <v>0</v>
      </c>
      <c r="AB746" t="s">
        <v>643</v>
      </c>
    </row>
    <row r="747" spans="1:28" x14ac:dyDescent="0.25">
      <c r="H747" t="s">
        <v>361</v>
      </c>
    </row>
    <row r="748" spans="1:28" x14ac:dyDescent="0.25">
      <c r="A748">
        <v>371</v>
      </c>
      <c r="B748">
        <v>1153</v>
      </c>
      <c r="C748" t="s">
        <v>1702</v>
      </c>
      <c r="D748" t="s">
        <v>68</v>
      </c>
      <c r="E748" t="s">
        <v>34</v>
      </c>
      <c r="F748" t="s">
        <v>1703</v>
      </c>
      <c r="G748" t="str">
        <f>"201406001394"</f>
        <v>201406001394</v>
      </c>
      <c r="H748" t="s">
        <v>291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50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>
        <v>0</v>
      </c>
      <c r="Z748">
        <v>0</v>
      </c>
      <c r="AA748">
        <v>0</v>
      </c>
      <c r="AB748" t="s">
        <v>1704</v>
      </c>
    </row>
    <row r="749" spans="1:28" x14ac:dyDescent="0.25">
      <c r="H749" t="s">
        <v>1705</v>
      </c>
    </row>
    <row r="750" spans="1:28" x14ac:dyDescent="0.25">
      <c r="A750">
        <v>372</v>
      </c>
      <c r="B750">
        <v>3443</v>
      </c>
      <c r="C750" t="s">
        <v>1706</v>
      </c>
      <c r="D750" t="s">
        <v>1707</v>
      </c>
      <c r="E750" t="s">
        <v>40</v>
      </c>
      <c r="F750" t="s">
        <v>1708</v>
      </c>
      <c r="G750" t="str">
        <f>"00369374"</f>
        <v>00369374</v>
      </c>
      <c r="H750">
        <v>660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50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>
        <v>0</v>
      </c>
      <c r="Z750">
        <v>0</v>
      </c>
      <c r="AA750">
        <v>0</v>
      </c>
      <c r="AB750">
        <v>760</v>
      </c>
    </row>
    <row r="751" spans="1:28" x14ac:dyDescent="0.25">
      <c r="H751" t="s">
        <v>207</v>
      </c>
    </row>
    <row r="752" spans="1:28" x14ac:dyDescent="0.25">
      <c r="A752">
        <v>373</v>
      </c>
      <c r="B752">
        <v>3775</v>
      </c>
      <c r="C752" t="s">
        <v>1709</v>
      </c>
      <c r="D752" t="s">
        <v>486</v>
      </c>
      <c r="E752" t="s">
        <v>19</v>
      </c>
      <c r="F752" t="s">
        <v>1710</v>
      </c>
      <c r="G752" t="str">
        <f>"201406000217"</f>
        <v>201406000217</v>
      </c>
      <c r="H752" t="s">
        <v>1711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>
        <v>0</v>
      </c>
      <c r="Z752">
        <v>0</v>
      </c>
      <c r="AA752">
        <v>0</v>
      </c>
      <c r="AB752" t="s">
        <v>1712</v>
      </c>
    </row>
    <row r="753" spans="1:28" x14ac:dyDescent="0.25">
      <c r="H753" t="s">
        <v>1713</v>
      </c>
    </row>
    <row r="754" spans="1:28" x14ac:dyDescent="0.25">
      <c r="A754">
        <v>374</v>
      </c>
      <c r="B754">
        <v>5321</v>
      </c>
      <c r="C754" t="s">
        <v>1714</v>
      </c>
      <c r="D754" t="s">
        <v>1104</v>
      </c>
      <c r="E754" t="s">
        <v>823</v>
      </c>
      <c r="F754" t="s">
        <v>1715</v>
      </c>
      <c r="G754" t="str">
        <f>"00200057"</f>
        <v>00200057</v>
      </c>
      <c r="H754" t="s">
        <v>1711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>
        <v>0</v>
      </c>
      <c r="Z754">
        <v>0</v>
      </c>
      <c r="AA754">
        <v>0</v>
      </c>
      <c r="AB754" t="s">
        <v>1712</v>
      </c>
    </row>
    <row r="755" spans="1:28" x14ac:dyDescent="0.25">
      <c r="H755" t="s">
        <v>1716</v>
      </c>
    </row>
    <row r="756" spans="1:28" x14ac:dyDescent="0.25">
      <c r="A756">
        <v>375</v>
      </c>
      <c r="B756">
        <v>1080</v>
      </c>
      <c r="C756" t="s">
        <v>1717</v>
      </c>
      <c r="D756" t="s">
        <v>1717</v>
      </c>
      <c r="E756" t="s">
        <v>1050</v>
      </c>
      <c r="F756" t="s">
        <v>1718</v>
      </c>
      <c r="G756" t="str">
        <f>"200910000763"</f>
        <v>200910000763</v>
      </c>
      <c r="H756" t="s">
        <v>1719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0</v>
      </c>
      <c r="Y756">
        <v>0</v>
      </c>
      <c r="Z756">
        <v>0</v>
      </c>
      <c r="AA756">
        <v>0</v>
      </c>
      <c r="AB756" t="s">
        <v>1720</v>
      </c>
    </row>
    <row r="757" spans="1:28" x14ac:dyDescent="0.25">
      <c r="H757" t="s">
        <v>1721</v>
      </c>
    </row>
    <row r="758" spans="1:28" x14ac:dyDescent="0.25">
      <c r="A758">
        <v>376</v>
      </c>
      <c r="B758">
        <v>4232</v>
      </c>
      <c r="C758" t="s">
        <v>937</v>
      </c>
      <c r="D758" t="s">
        <v>19</v>
      </c>
      <c r="E758" t="s">
        <v>1722</v>
      </c>
      <c r="F758" t="s">
        <v>1723</v>
      </c>
      <c r="G758" t="str">
        <f>"201406012846"</f>
        <v>201406012846</v>
      </c>
      <c r="H758" t="s">
        <v>756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>
        <v>0</v>
      </c>
      <c r="Z758">
        <v>0</v>
      </c>
      <c r="AA758">
        <v>0</v>
      </c>
      <c r="AB758" t="s">
        <v>1724</v>
      </c>
    </row>
    <row r="759" spans="1:28" x14ac:dyDescent="0.25">
      <c r="H759" t="s">
        <v>1725</v>
      </c>
    </row>
    <row r="760" spans="1:28" x14ac:dyDescent="0.25">
      <c r="A760">
        <v>377</v>
      </c>
      <c r="B760">
        <v>5513</v>
      </c>
      <c r="C760" t="s">
        <v>1726</v>
      </c>
      <c r="D760" t="s">
        <v>486</v>
      </c>
      <c r="E760" t="s">
        <v>68</v>
      </c>
      <c r="F760" t="s">
        <v>1727</v>
      </c>
      <c r="G760" t="str">
        <f>"201406003177"</f>
        <v>201406003177</v>
      </c>
      <c r="H760" t="s">
        <v>756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0</v>
      </c>
      <c r="Y760">
        <v>0</v>
      </c>
      <c r="Z760">
        <v>0</v>
      </c>
      <c r="AA760">
        <v>0</v>
      </c>
      <c r="AB760" t="s">
        <v>1724</v>
      </c>
    </row>
    <row r="761" spans="1:28" x14ac:dyDescent="0.25">
      <c r="H761">
        <v>1217</v>
      </c>
    </row>
    <row r="762" spans="1:28" x14ac:dyDescent="0.25">
      <c r="A762">
        <v>378</v>
      </c>
      <c r="B762">
        <v>1085</v>
      </c>
      <c r="C762" t="s">
        <v>1728</v>
      </c>
      <c r="D762" t="s">
        <v>351</v>
      </c>
      <c r="E762" t="s">
        <v>98</v>
      </c>
      <c r="F762" t="s">
        <v>1729</v>
      </c>
      <c r="G762" t="str">
        <f>"201412000088"</f>
        <v>201412000088</v>
      </c>
      <c r="H762" t="s">
        <v>359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50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>
        <v>0</v>
      </c>
      <c r="Z762">
        <v>0</v>
      </c>
      <c r="AA762">
        <v>0</v>
      </c>
      <c r="AB762" t="s">
        <v>1730</v>
      </c>
    </row>
    <row r="763" spans="1:28" x14ac:dyDescent="0.25">
      <c r="H763" t="s">
        <v>1731</v>
      </c>
    </row>
    <row r="764" spans="1:28" x14ac:dyDescent="0.25">
      <c r="A764">
        <v>379</v>
      </c>
      <c r="B764">
        <v>1958</v>
      </c>
      <c r="C764" t="s">
        <v>1732</v>
      </c>
      <c r="D764" t="s">
        <v>1733</v>
      </c>
      <c r="E764" t="s">
        <v>27</v>
      </c>
      <c r="F764" t="s">
        <v>1734</v>
      </c>
      <c r="G764" t="str">
        <f>"00310220"</f>
        <v>00310220</v>
      </c>
      <c r="H764" t="s">
        <v>1735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50</v>
      </c>
      <c r="O764">
        <v>0</v>
      </c>
      <c r="P764">
        <v>50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2</v>
      </c>
      <c r="Y764">
        <v>0</v>
      </c>
      <c r="Z764">
        <v>0</v>
      </c>
      <c r="AA764">
        <v>0</v>
      </c>
      <c r="AB764" t="s">
        <v>1736</v>
      </c>
    </row>
    <row r="765" spans="1:28" x14ac:dyDescent="0.25">
      <c r="H765" t="s">
        <v>1737</v>
      </c>
    </row>
    <row r="766" spans="1:28" x14ac:dyDescent="0.25">
      <c r="A766">
        <v>380</v>
      </c>
      <c r="B766">
        <v>3854</v>
      </c>
      <c r="C766" t="s">
        <v>1738</v>
      </c>
      <c r="D766" t="s">
        <v>1739</v>
      </c>
      <c r="E766" t="s">
        <v>1740</v>
      </c>
      <c r="F766" t="s">
        <v>1741</v>
      </c>
      <c r="G766" t="str">
        <f>"200801005782"</f>
        <v>200801005782</v>
      </c>
      <c r="H766">
        <v>671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50</v>
      </c>
      <c r="O766">
        <v>0</v>
      </c>
      <c r="P766">
        <v>0</v>
      </c>
      <c r="Q766">
        <v>30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>
        <v>0</v>
      </c>
      <c r="Z766">
        <v>0</v>
      </c>
      <c r="AA766">
        <v>0</v>
      </c>
      <c r="AB766">
        <v>751</v>
      </c>
    </row>
    <row r="767" spans="1:28" x14ac:dyDescent="0.25">
      <c r="H767" t="s">
        <v>1742</v>
      </c>
    </row>
    <row r="768" spans="1:28" x14ac:dyDescent="0.25">
      <c r="A768">
        <v>381</v>
      </c>
      <c r="B768">
        <v>2849</v>
      </c>
      <c r="C768" t="s">
        <v>1743</v>
      </c>
      <c r="D768" t="s">
        <v>116</v>
      </c>
      <c r="E768" t="s">
        <v>19</v>
      </c>
      <c r="F768" t="s">
        <v>1744</v>
      </c>
      <c r="G768" t="str">
        <f>"201406017175"</f>
        <v>201406017175</v>
      </c>
      <c r="H768">
        <v>671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50</v>
      </c>
      <c r="O768">
        <v>0</v>
      </c>
      <c r="P768">
        <v>30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>
        <v>0</v>
      </c>
      <c r="Z768">
        <v>0</v>
      </c>
      <c r="AA768">
        <v>0</v>
      </c>
      <c r="AB768">
        <v>751</v>
      </c>
    </row>
    <row r="769" spans="1:28" x14ac:dyDescent="0.25">
      <c r="H769" t="s">
        <v>1745</v>
      </c>
    </row>
    <row r="770" spans="1:28" x14ac:dyDescent="0.25">
      <c r="A770">
        <v>382</v>
      </c>
      <c r="B770">
        <v>4851</v>
      </c>
      <c r="C770" t="s">
        <v>1746</v>
      </c>
      <c r="D770" t="s">
        <v>1446</v>
      </c>
      <c r="E770" t="s">
        <v>68</v>
      </c>
      <c r="F770" t="s">
        <v>1747</v>
      </c>
      <c r="G770" t="str">
        <f>"00360611"</f>
        <v>00360611</v>
      </c>
      <c r="H770" t="s">
        <v>1748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>
        <v>0</v>
      </c>
      <c r="Z770">
        <v>0</v>
      </c>
      <c r="AA770">
        <v>0</v>
      </c>
      <c r="AB770" t="s">
        <v>1749</v>
      </c>
    </row>
    <row r="771" spans="1:28" x14ac:dyDescent="0.25">
      <c r="H771">
        <v>1217</v>
      </c>
    </row>
    <row r="772" spans="1:28" x14ac:dyDescent="0.25">
      <c r="A772">
        <v>383</v>
      </c>
      <c r="B772">
        <v>6279</v>
      </c>
      <c r="C772" t="s">
        <v>1750</v>
      </c>
      <c r="D772" t="s">
        <v>823</v>
      </c>
      <c r="E772" t="s">
        <v>1050</v>
      </c>
      <c r="F772" t="s">
        <v>1751</v>
      </c>
      <c r="G772" t="str">
        <f>"00371297"</f>
        <v>00371297</v>
      </c>
      <c r="H772" t="s">
        <v>1752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70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0</v>
      </c>
      <c r="Y772">
        <v>0</v>
      </c>
      <c r="Z772">
        <v>0</v>
      </c>
      <c r="AA772">
        <v>0</v>
      </c>
      <c r="AB772" t="s">
        <v>1753</v>
      </c>
    </row>
    <row r="773" spans="1:28" x14ac:dyDescent="0.25">
      <c r="H773" t="s">
        <v>1754</v>
      </c>
    </row>
    <row r="774" spans="1:28" x14ac:dyDescent="0.25">
      <c r="A774">
        <v>384</v>
      </c>
      <c r="B774">
        <v>4930</v>
      </c>
      <c r="C774" t="s">
        <v>1755</v>
      </c>
      <c r="D774" t="s">
        <v>785</v>
      </c>
      <c r="E774" t="s">
        <v>534</v>
      </c>
      <c r="F774" t="s">
        <v>1756</v>
      </c>
      <c r="G774" t="str">
        <f>"200810000016"</f>
        <v>200810000016</v>
      </c>
      <c r="H774" t="s">
        <v>1752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>
        <v>0</v>
      </c>
      <c r="Z774">
        <v>0</v>
      </c>
      <c r="AA774">
        <v>0</v>
      </c>
      <c r="AB774" t="s">
        <v>1753</v>
      </c>
    </row>
    <row r="775" spans="1:28" x14ac:dyDescent="0.25">
      <c r="H775" t="s">
        <v>1757</v>
      </c>
    </row>
    <row r="776" spans="1:28" x14ac:dyDescent="0.25">
      <c r="A776">
        <v>385</v>
      </c>
      <c r="B776">
        <v>3155</v>
      </c>
      <c r="C776" t="s">
        <v>1758</v>
      </c>
      <c r="D776" t="s">
        <v>1759</v>
      </c>
      <c r="E776" t="s">
        <v>1050</v>
      </c>
      <c r="F776" t="s">
        <v>1760</v>
      </c>
      <c r="G776" t="str">
        <f>"201411002626"</f>
        <v>201411002626</v>
      </c>
      <c r="H776" t="s">
        <v>930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>
        <v>0</v>
      </c>
      <c r="Z776">
        <v>0</v>
      </c>
      <c r="AA776">
        <v>0</v>
      </c>
      <c r="AB776" t="s">
        <v>1761</v>
      </c>
    </row>
    <row r="777" spans="1:28" x14ac:dyDescent="0.25">
      <c r="H777" t="s">
        <v>207</v>
      </c>
    </row>
    <row r="778" spans="1:28" x14ac:dyDescent="0.25">
      <c r="A778">
        <v>386</v>
      </c>
      <c r="B778">
        <v>3869</v>
      </c>
      <c r="C778" t="s">
        <v>1762</v>
      </c>
      <c r="D778" t="s">
        <v>1763</v>
      </c>
      <c r="E778" t="s">
        <v>40</v>
      </c>
      <c r="F778" t="s">
        <v>1764</v>
      </c>
      <c r="G778" t="str">
        <f>"00362138"</f>
        <v>00362138</v>
      </c>
      <c r="H778" t="s">
        <v>529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>
        <v>0</v>
      </c>
      <c r="Z778">
        <v>0</v>
      </c>
      <c r="AA778">
        <v>0</v>
      </c>
      <c r="AB778" t="s">
        <v>1765</v>
      </c>
    </row>
    <row r="779" spans="1:28" x14ac:dyDescent="0.25">
      <c r="H779" t="s">
        <v>1766</v>
      </c>
    </row>
    <row r="780" spans="1:28" x14ac:dyDescent="0.25">
      <c r="A780">
        <v>387</v>
      </c>
      <c r="B780">
        <v>1226</v>
      </c>
      <c r="C780" t="s">
        <v>1767</v>
      </c>
      <c r="D780" t="s">
        <v>27</v>
      </c>
      <c r="E780" t="s">
        <v>48</v>
      </c>
      <c r="F780" t="s">
        <v>1768</v>
      </c>
      <c r="G780" t="str">
        <f>"201406001589"</f>
        <v>201406001589</v>
      </c>
      <c r="H780" t="s">
        <v>638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X780">
        <v>0</v>
      </c>
      <c r="Y780">
        <v>0</v>
      </c>
      <c r="Z780">
        <v>0</v>
      </c>
      <c r="AA780">
        <v>0</v>
      </c>
      <c r="AB780" t="s">
        <v>1769</v>
      </c>
    </row>
    <row r="781" spans="1:28" x14ac:dyDescent="0.25">
      <c r="H781" t="s">
        <v>1770</v>
      </c>
    </row>
    <row r="782" spans="1:28" x14ac:dyDescent="0.25">
      <c r="A782">
        <v>388</v>
      </c>
      <c r="B782">
        <v>3896</v>
      </c>
      <c r="C782" t="s">
        <v>1771</v>
      </c>
      <c r="D782" t="s">
        <v>178</v>
      </c>
      <c r="E782" t="s">
        <v>82</v>
      </c>
      <c r="F782" t="s">
        <v>1772</v>
      </c>
      <c r="G782" t="str">
        <f>"00300911"</f>
        <v>00300911</v>
      </c>
      <c r="H782" t="s">
        <v>638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2</v>
      </c>
      <c r="Y782">
        <v>0</v>
      </c>
      <c r="Z782">
        <v>0</v>
      </c>
      <c r="AA782">
        <v>0</v>
      </c>
      <c r="AB782" t="s">
        <v>1769</v>
      </c>
    </row>
    <row r="783" spans="1:28" x14ac:dyDescent="0.25">
      <c r="H783" t="s">
        <v>1773</v>
      </c>
    </row>
    <row r="784" spans="1:28" x14ac:dyDescent="0.25">
      <c r="A784">
        <v>389</v>
      </c>
      <c r="B784">
        <v>6232</v>
      </c>
      <c r="C784" t="s">
        <v>1774</v>
      </c>
      <c r="D784" t="s">
        <v>48</v>
      </c>
      <c r="E784" t="s">
        <v>116</v>
      </c>
      <c r="F784" t="s">
        <v>1775</v>
      </c>
      <c r="G784" t="str">
        <f>"00369164"</f>
        <v>00369164</v>
      </c>
      <c r="H784" t="s">
        <v>1627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0</v>
      </c>
      <c r="Y784">
        <v>0</v>
      </c>
      <c r="Z784">
        <v>0</v>
      </c>
      <c r="AA784">
        <v>0</v>
      </c>
      <c r="AB784" t="s">
        <v>1776</v>
      </c>
    </row>
    <row r="785" spans="1:28" x14ac:dyDescent="0.25">
      <c r="H785" t="s">
        <v>1777</v>
      </c>
    </row>
    <row r="786" spans="1:28" x14ac:dyDescent="0.25">
      <c r="A786">
        <v>390</v>
      </c>
      <c r="B786">
        <v>2079</v>
      </c>
      <c r="C786" t="s">
        <v>1778</v>
      </c>
      <c r="D786" t="s">
        <v>19</v>
      </c>
      <c r="E786" t="s">
        <v>116</v>
      </c>
      <c r="F786" t="s">
        <v>1779</v>
      </c>
      <c r="G786" t="str">
        <f>"201512002246"</f>
        <v>201512002246</v>
      </c>
      <c r="H786" t="s">
        <v>776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50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>
        <v>0</v>
      </c>
      <c r="Z786">
        <v>0</v>
      </c>
      <c r="AA786">
        <v>0</v>
      </c>
      <c r="AB786" t="s">
        <v>1780</v>
      </c>
    </row>
    <row r="787" spans="1:28" x14ac:dyDescent="0.25">
      <c r="H787" t="s">
        <v>1781</v>
      </c>
    </row>
    <row r="788" spans="1:28" x14ac:dyDescent="0.25">
      <c r="A788">
        <v>391</v>
      </c>
      <c r="B788">
        <v>1443</v>
      </c>
      <c r="C788" t="s">
        <v>1782</v>
      </c>
      <c r="D788" t="s">
        <v>40</v>
      </c>
      <c r="E788" t="s">
        <v>1783</v>
      </c>
      <c r="F788" t="s">
        <v>1784</v>
      </c>
      <c r="G788" t="str">
        <f>"00313511"</f>
        <v>00313511</v>
      </c>
      <c r="H788" t="s">
        <v>1785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>
        <v>0</v>
      </c>
      <c r="Z788">
        <v>0</v>
      </c>
      <c r="AA788">
        <v>0</v>
      </c>
      <c r="AB788" t="s">
        <v>1786</v>
      </c>
    </row>
    <row r="789" spans="1:28" x14ac:dyDescent="0.25">
      <c r="H789" t="s">
        <v>1787</v>
      </c>
    </row>
    <row r="790" spans="1:28" x14ac:dyDescent="0.25">
      <c r="A790">
        <v>392</v>
      </c>
      <c r="B790">
        <v>157</v>
      </c>
      <c r="C790" t="s">
        <v>1788</v>
      </c>
      <c r="D790" t="s">
        <v>1789</v>
      </c>
      <c r="E790" t="s">
        <v>98</v>
      </c>
      <c r="F790" t="s">
        <v>1790</v>
      </c>
      <c r="G790" t="str">
        <f>"00203590"</f>
        <v>00203590</v>
      </c>
      <c r="H790" t="s">
        <v>945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50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1</v>
      </c>
      <c r="Y790">
        <v>0</v>
      </c>
      <c r="Z790">
        <v>0</v>
      </c>
      <c r="AA790">
        <v>0</v>
      </c>
      <c r="AB790" t="s">
        <v>1791</v>
      </c>
    </row>
    <row r="791" spans="1:28" x14ac:dyDescent="0.25">
      <c r="H791" t="s">
        <v>1792</v>
      </c>
    </row>
    <row r="792" spans="1:28" x14ac:dyDescent="0.25">
      <c r="A792">
        <v>393</v>
      </c>
      <c r="B792">
        <v>1465</v>
      </c>
      <c r="C792" t="s">
        <v>1793</v>
      </c>
      <c r="D792" t="s">
        <v>178</v>
      </c>
      <c r="E792" t="s">
        <v>27</v>
      </c>
      <c r="F792" t="s">
        <v>1794</v>
      </c>
      <c r="G792" t="str">
        <f>"201511032900"</f>
        <v>201511032900</v>
      </c>
      <c r="H792">
        <v>693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50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0</v>
      </c>
      <c r="Y792">
        <v>0</v>
      </c>
      <c r="Z792">
        <v>0</v>
      </c>
      <c r="AA792">
        <v>0</v>
      </c>
      <c r="AB792">
        <v>743</v>
      </c>
    </row>
    <row r="793" spans="1:28" x14ac:dyDescent="0.25">
      <c r="H793" t="s">
        <v>1795</v>
      </c>
    </row>
    <row r="794" spans="1:28" x14ac:dyDescent="0.25">
      <c r="A794">
        <v>394</v>
      </c>
      <c r="B794">
        <v>1947</v>
      </c>
      <c r="C794" t="s">
        <v>1796</v>
      </c>
      <c r="D794" t="s">
        <v>486</v>
      </c>
      <c r="E794" t="s">
        <v>98</v>
      </c>
      <c r="F794" t="s">
        <v>1797</v>
      </c>
      <c r="G794" t="str">
        <f>"00321378"</f>
        <v>00321378</v>
      </c>
      <c r="H794">
        <v>693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50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>
        <v>0</v>
      </c>
      <c r="Z794">
        <v>0</v>
      </c>
      <c r="AA794">
        <v>0</v>
      </c>
      <c r="AB794">
        <v>743</v>
      </c>
    </row>
    <row r="795" spans="1:28" x14ac:dyDescent="0.25">
      <c r="H795" t="s">
        <v>207</v>
      </c>
    </row>
    <row r="796" spans="1:28" x14ac:dyDescent="0.25">
      <c r="A796">
        <v>395</v>
      </c>
      <c r="B796">
        <v>603</v>
      </c>
      <c r="C796" t="s">
        <v>1798</v>
      </c>
      <c r="D796" t="s">
        <v>98</v>
      </c>
      <c r="E796" t="s">
        <v>1799</v>
      </c>
      <c r="F796" t="s">
        <v>1800</v>
      </c>
      <c r="G796" t="str">
        <f>"201406008982"</f>
        <v>201406008982</v>
      </c>
      <c r="H796">
        <v>671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>
        <v>0</v>
      </c>
      <c r="Z796">
        <v>0</v>
      </c>
      <c r="AA796">
        <v>0</v>
      </c>
      <c r="AB796">
        <v>741</v>
      </c>
    </row>
    <row r="797" spans="1:28" x14ac:dyDescent="0.25">
      <c r="H797" t="s">
        <v>1801</v>
      </c>
    </row>
    <row r="798" spans="1:28" x14ac:dyDescent="0.25">
      <c r="A798">
        <v>396</v>
      </c>
      <c r="B798">
        <v>5075</v>
      </c>
      <c r="C798" t="s">
        <v>1802</v>
      </c>
      <c r="D798" t="s">
        <v>1803</v>
      </c>
      <c r="E798" t="s">
        <v>534</v>
      </c>
      <c r="F798" t="s">
        <v>1804</v>
      </c>
      <c r="G798" t="str">
        <f>"00230771"</f>
        <v>00230771</v>
      </c>
      <c r="H798" t="s">
        <v>736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70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0</v>
      </c>
      <c r="Y798">
        <v>0</v>
      </c>
      <c r="Z798">
        <v>0</v>
      </c>
      <c r="AA798">
        <v>0</v>
      </c>
      <c r="AB798" t="s">
        <v>1805</v>
      </c>
    </row>
    <row r="799" spans="1:28" x14ac:dyDescent="0.25">
      <c r="H799" t="s">
        <v>1806</v>
      </c>
    </row>
    <row r="800" spans="1:28" x14ac:dyDescent="0.25">
      <c r="A800">
        <v>397</v>
      </c>
      <c r="B800">
        <v>4259</v>
      </c>
      <c r="C800" t="s">
        <v>1807</v>
      </c>
      <c r="D800" t="s">
        <v>313</v>
      </c>
      <c r="E800" t="s">
        <v>397</v>
      </c>
      <c r="F800" t="s">
        <v>1808</v>
      </c>
      <c r="G800" t="str">
        <f>"201504005137"</f>
        <v>201504005137</v>
      </c>
      <c r="H800" t="s">
        <v>1809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50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>
        <v>0</v>
      </c>
      <c r="Z800">
        <v>0</v>
      </c>
      <c r="AA800">
        <v>0</v>
      </c>
      <c r="AB800" t="s">
        <v>1810</v>
      </c>
    </row>
    <row r="801" spans="1:28" x14ac:dyDescent="0.25">
      <c r="H801" t="s">
        <v>1811</v>
      </c>
    </row>
    <row r="802" spans="1:28" x14ac:dyDescent="0.25">
      <c r="A802">
        <v>398</v>
      </c>
      <c r="B802">
        <v>1432</v>
      </c>
      <c r="C802" t="s">
        <v>1812</v>
      </c>
      <c r="D802" t="s">
        <v>666</v>
      </c>
      <c r="E802" t="s">
        <v>82</v>
      </c>
      <c r="F802" t="s">
        <v>1813</v>
      </c>
      <c r="G802" t="str">
        <f>"00305940"</f>
        <v>00305940</v>
      </c>
      <c r="H802" t="s">
        <v>1270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>
        <v>0</v>
      </c>
      <c r="Z802">
        <v>0</v>
      </c>
      <c r="AA802">
        <v>0</v>
      </c>
      <c r="AB802" t="s">
        <v>1814</v>
      </c>
    </row>
    <row r="803" spans="1:28" x14ac:dyDescent="0.25">
      <c r="H803" t="s">
        <v>1815</v>
      </c>
    </row>
    <row r="804" spans="1:28" x14ac:dyDescent="0.25">
      <c r="A804">
        <v>399</v>
      </c>
      <c r="B804">
        <v>1403</v>
      </c>
      <c r="C804" t="s">
        <v>1816</v>
      </c>
      <c r="D804" t="s">
        <v>313</v>
      </c>
      <c r="E804" t="s">
        <v>1817</v>
      </c>
      <c r="F804" t="s">
        <v>1818</v>
      </c>
      <c r="G804" t="str">
        <f>"200904000515"</f>
        <v>200904000515</v>
      </c>
      <c r="H804" t="s">
        <v>422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50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>
        <v>0</v>
      </c>
      <c r="Z804">
        <v>0</v>
      </c>
      <c r="AA804">
        <v>0</v>
      </c>
      <c r="AB804" t="s">
        <v>1819</v>
      </c>
    </row>
    <row r="805" spans="1:28" x14ac:dyDescent="0.25">
      <c r="H805" t="s">
        <v>1820</v>
      </c>
    </row>
    <row r="806" spans="1:28" x14ac:dyDescent="0.25">
      <c r="A806">
        <v>400</v>
      </c>
      <c r="B806">
        <v>498</v>
      </c>
      <c r="C806" t="s">
        <v>1821</v>
      </c>
      <c r="D806" t="s">
        <v>331</v>
      </c>
      <c r="E806" t="s">
        <v>82</v>
      </c>
      <c r="F806" t="s">
        <v>1822</v>
      </c>
      <c r="G806" t="str">
        <f>"201405000779"</f>
        <v>201405000779</v>
      </c>
      <c r="H806" t="s">
        <v>422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50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>
        <v>0</v>
      </c>
      <c r="Z806">
        <v>0</v>
      </c>
      <c r="AA806">
        <v>0</v>
      </c>
      <c r="AB806" t="s">
        <v>1819</v>
      </c>
    </row>
    <row r="807" spans="1:28" x14ac:dyDescent="0.25">
      <c r="H807" t="s">
        <v>1823</v>
      </c>
    </row>
    <row r="808" spans="1:28" x14ac:dyDescent="0.25">
      <c r="A808">
        <v>401</v>
      </c>
      <c r="B808">
        <v>278</v>
      </c>
      <c r="C808" t="s">
        <v>1824</v>
      </c>
      <c r="D808" t="s">
        <v>1825</v>
      </c>
      <c r="E808" t="s">
        <v>1826</v>
      </c>
      <c r="F808" t="s">
        <v>1827</v>
      </c>
      <c r="G808" t="str">
        <f>"00262692"</f>
        <v>00262692</v>
      </c>
      <c r="H808" t="s">
        <v>422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50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>
        <v>0</v>
      </c>
      <c r="Z808">
        <v>0</v>
      </c>
      <c r="AA808">
        <v>0</v>
      </c>
      <c r="AB808" t="s">
        <v>1819</v>
      </c>
    </row>
    <row r="809" spans="1:28" x14ac:dyDescent="0.25">
      <c r="H809" t="s">
        <v>1828</v>
      </c>
    </row>
    <row r="810" spans="1:28" x14ac:dyDescent="0.25">
      <c r="A810">
        <v>402</v>
      </c>
      <c r="B810">
        <v>5800</v>
      </c>
      <c r="C810" t="s">
        <v>1829</v>
      </c>
      <c r="D810" t="s">
        <v>486</v>
      </c>
      <c r="E810" t="s">
        <v>774</v>
      </c>
      <c r="F810" t="s">
        <v>1830</v>
      </c>
      <c r="G810" t="str">
        <f>"201411000906"</f>
        <v>201411000906</v>
      </c>
      <c r="H810" t="s">
        <v>234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0</v>
      </c>
      <c r="Y810">
        <v>0</v>
      </c>
      <c r="Z810">
        <v>0</v>
      </c>
      <c r="AA810">
        <v>0</v>
      </c>
      <c r="AB810" t="s">
        <v>1831</v>
      </c>
    </row>
    <row r="811" spans="1:28" x14ac:dyDescent="0.25">
      <c r="H811" t="s">
        <v>361</v>
      </c>
    </row>
    <row r="812" spans="1:28" x14ac:dyDescent="0.25">
      <c r="A812">
        <v>403</v>
      </c>
      <c r="B812">
        <v>2528</v>
      </c>
      <c r="C812" t="s">
        <v>1832</v>
      </c>
      <c r="D812" t="s">
        <v>266</v>
      </c>
      <c r="E812" t="s">
        <v>41</v>
      </c>
      <c r="F812" t="s">
        <v>1833</v>
      </c>
      <c r="G812" t="str">
        <f>"00324121"</f>
        <v>00324121</v>
      </c>
      <c r="H812" t="s">
        <v>1834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50</v>
      </c>
      <c r="O812">
        <v>0</v>
      </c>
      <c r="P812">
        <v>0</v>
      </c>
      <c r="Q812">
        <v>30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0</v>
      </c>
      <c r="Y812">
        <v>0</v>
      </c>
      <c r="Z812">
        <v>0</v>
      </c>
      <c r="AA812">
        <v>0</v>
      </c>
      <c r="AB812" t="s">
        <v>1835</v>
      </c>
    </row>
    <row r="813" spans="1:28" x14ac:dyDescent="0.25">
      <c r="H813" t="s">
        <v>1836</v>
      </c>
    </row>
    <row r="814" spans="1:28" x14ac:dyDescent="0.25">
      <c r="A814">
        <v>404</v>
      </c>
      <c r="B814">
        <v>3249</v>
      </c>
      <c r="C814" t="s">
        <v>1038</v>
      </c>
      <c r="D814" t="s">
        <v>126</v>
      </c>
      <c r="E814" t="s">
        <v>82</v>
      </c>
      <c r="F814" t="s">
        <v>1837</v>
      </c>
      <c r="G814" t="str">
        <f>"00221791"</f>
        <v>00221791</v>
      </c>
      <c r="H814" t="s">
        <v>1838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0</v>
      </c>
      <c r="Y814">
        <v>0</v>
      </c>
      <c r="Z814">
        <v>0</v>
      </c>
      <c r="AA814">
        <v>0</v>
      </c>
      <c r="AB814" t="s">
        <v>1839</v>
      </c>
    </row>
    <row r="815" spans="1:28" x14ac:dyDescent="0.25">
      <c r="H815" t="s">
        <v>1840</v>
      </c>
    </row>
    <row r="816" spans="1:28" x14ac:dyDescent="0.25">
      <c r="A816">
        <v>405</v>
      </c>
      <c r="B816">
        <v>5555</v>
      </c>
      <c r="C816" t="s">
        <v>1841</v>
      </c>
      <c r="D816" t="s">
        <v>534</v>
      </c>
      <c r="E816" t="s">
        <v>19</v>
      </c>
      <c r="F816" t="s">
        <v>1842</v>
      </c>
      <c r="G816" t="str">
        <f>"201604000599"</f>
        <v>201604000599</v>
      </c>
      <c r="H816" t="s">
        <v>1719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50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1</v>
      </c>
      <c r="Y816">
        <v>0</v>
      </c>
      <c r="Z816">
        <v>0</v>
      </c>
      <c r="AA816">
        <v>0</v>
      </c>
      <c r="AB816" t="s">
        <v>1843</v>
      </c>
    </row>
    <row r="817" spans="1:28" x14ac:dyDescent="0.25">
      <c r="H817" t="s">
        <v>1844</v>
      </c>
    </row>
    <row r="818" spans="1:28" x14ac:dyDescent="0.25">
      <c r="A818">
        <v>406</v>
      </c>
      <c r="B818">
        <v>2472</v>
      </c>
      <c r="C818" t="s">
        <v>1845</v>
      </c>
      <c r="D818" t="s">
        <v>397</v>
      </c>
      <c r="E818" t="s">
        <v>534</v>
      </c>
      <c r="F818" t="s">
        <v>1846</v>
      </c>
      <c r="G818" t="str">
        <f>"00207473"</f>
        <v>00207473</v>
      </c>
      <c r="H818" t="s">
        <v>1719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50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0</v>
      </c>
      <c r="Y818">
        <v>0</v>
      </c>
      <c r="Z818">
        <v>0</v>
      </c>
      <c r="AA818">
        <v>0</v>
      </c>
      <c r="AB818" t="s">
        <v>1843</v>
      </c>
    </row>
    <row r="819" spans="1:28" x14ac:dyDescent="0.25">
      <c r="H819" t="s">
        <v>1847</v>
      </c>
    </row>
    <row r="820" spans="1:28" x14ac:dyDescent="0.25">
      <c r="A820">
        <v>407</v>
      </c>
      <c r="B820">
        <v>432</v>
      </c>
      <c r="C820" t="s">
        <v>1848</v>
      </c>
      <c r="D820" t="s">
        <v>1849</v>
      </c>
      <c r="E820" t="s">
        <v>1850</v>
      </c>
      <c r="F820" t="s">
        <v>1851</v>
      </c>
      <c r="G820" t="str">
        <f>"00296321"</f>
        <v>00296321</v>
      </c>
      <c r="H820" t="s">
        <v>756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50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0</v>
      </c>
      <c r="Y820">
        <v>0</v>
      </c>
      <c r="Z820">
        <v>0</v>
      </c>
      <c r="AA820">
        <v>0</v>
      </c>
      <c r="AB820" t="s">
        <v>1852</v>
      </c>
    </row>
    <row r="821" spans="1:28" x14ac:dyDescent="0.25">
      <c r="H821" t="s">
        <v>1853</v>
      </c>
    </row>
    <row r="822" spans="1:28" x14ac:dyDescent="0.25">
      <c r="A822">
        <v>408</v>
      </c>
      <c r="B822">
        <v>4786</v>
      </c>
      <c r="C822" t="s">
        <v>1854</v>
      </c>
      <c r="D822" t="s">
        <v>397</v>
      </c>
      <c r="E822" t="s">
        <v>1855</v>
      </c>
      <c r="F822" t="s">
        <v>1856</v>
      </c>
      <c r="G822" t="str">
        <f>"201511040802"</f>
        <v>201511040802</v>
      </c>
      <c r="H822" t="s">
        <v>976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0</v>
      </c>
      <c r="Y822">
        <v>0</v>
      </c>
      <c r="Z822">
        <v>0</v>
      </c>
      <c r="AA822">
        <v>0</v>
      </c>
      <c r="AB822" t="s">
        <v>1857</v>
      </c>
    </row>
    <row r="823" spans="1:28" x14ac:dyDescent="0.25">
      <c r="H823" t="s">
        <v>1858</v>
      </c>
    </row>
    <row r="824" spans="1:28" x14ac:dyDescent="0.25">
      <c r="A824">
        <v>409</v>
      </c>
      <c r="B824">
        <v>556</v>
      </c>
      <c r="C824" t="s">
        <v>319</v>
      </c>
      <c r="D824" t="s">
        <v>1789</v>
      </c>
      <c r="E824" t="s">
        <v>40</v>
      </c>
      <c r="F824" t="s">
        <v>1859</v>
      </c>
      <c r="G824" t="str">
        <f>"00198058"</f>
        <v>00198058</v>
      </c>
      <c r="H824">
        <v>682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50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1</v>
      </c>
      <c r="Y824">
        <v>0</v>
      </c>
      <c r="Z824">
        <v>0</v>
      </c>
      <c r="AA824">
        <v>0</v>
      </c>
      <c r="AB824">
        <v>732</v>
      </c>
    </row>
    <row r="825" spans="1:28" x14ac:dyDescent="0.25">
      <c r="H825" t="s">
        <v>207</v>
      </c>
    </row>
    <row r="826" spans="1:28" x14ac:dyDescent="0.25">
      <c r="A826">
        <v>410</v>
      </c>
      <c r="B826">
        <v>4577</v>
      </c>
      <c r="C826" t="s">
        <v>1860</v>
      </c>
      <c r="D826" t="s">
        <v>98</v>
      </c>
      <c r="E826" t="s">
        <v>368</v>
      </c>
      <c r="F826" t="s">
        <v>1861</v>
      </c>
      <c r="G826" t="str">
        <f>"201412003040"</f>
        <v>201412003040</v>
      </c>
      <c r="H826" t="s">
        <v>404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X826">
        <v>0</v>
      </c>
      <c r="Y826">
        <v>0</v>
      </c>
      <c r="Z826">
        <v>0</v>
      </c>
      <c r="AA826">
        <v>0</v>
      </c>
      <c r="AB826" t="s">
        <v>1862</v>
      </c>
    </row>
    <row r="827" spans="1:28" x14ac:dyDescent="0.25">
      <c r="H827" t="s">
        <v>1863</v>
      </c>
    </row>
    <row r="828" spans="1:28" x14ac:dyDescent="0.25">
      <c r="A828">
        <v>411</v>
      </c>
      <c r="B828">
        <v>2349</v>
      </c>
      <c r="C828" t="s">
        <v>1864</v>
      </c>
      <c r="D828" t="s">
        <v>156</v>
      </c>
      <c r="E828" t="s">
        <v>26</v>
      </c>
      <c r="F828" t="s">
        <v>1865</v>
      </c>
      <c r="G828" t="str">
        <f>"201402011195"</f>
        <v>201402011195</v>
      </c>
      <c r="H828" t="s">
        <v>404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>
        <v>0</v>
      </c>
      <c r="Z828">
        <v>0</v>
      </c>
      <c r="AA828">
        <v>0</v>
      </c>
      <c r="AB828" t="s">
        <v>1862</v>
      </c>
    </row>
    <row r="829" spans="1:28" x14ac:dyDescent="0.25">
      <c r="H829" t="s">
        <v>1866</v>
      </c>
    </row>
    <row r="830" spans="1:28" x14ac:dyDescent="0.25">
      <c r="A830">
        <v>412</v>
      </c>
      <c r="B830">
        <v>4806</v>
      </c>
      <c r="C830" t="s">
        <v>1867</v>
      </c>
      <c r="D830" t="s">
        <v>41</v>
      </c>
      <c r="E830" t="s">
        <v>33</v>
      </c>
      <c r="F830" t="s">
        <v>1868</v>
      </c>
      <c r="G830" t="str">
        <f>"00215283"</f>
        <v>00215283</v>
      </c>
      <c r="H830">
        <v>660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0</v>
      </c>
      <c r="Z830">
        <v>0</v>
      </c>
      <c r="AA830">
        <v>0</v>
      </c>
      <c r="AB830">
        <v>730</v>
      </c>
    </row>
    <row r="831" spans="1:28" x14ac:dyDescent="0.25">
      <c r="H831" t="s">
        <v>1869</v>
      </c>
    </row>
    <row r="832" spans="1:28" x14ac:dyDescent="0.25">
      <c r="A832">
        <v>413</v>
      </c>
      <c r="B832">
        <v>1995</v>
      </c>
      <c r="C832" t="s">
        <v>1870</v>
      </c>
      <c r="D832" t="s">
        <v>1431</v>
      </c>
      <c r="E832" t="s">
        <v>566</v>
      </c>
      <c r="F832" t="s">
        <v>1871</v>
      </c>
      <c r="G832" t="str">
        <f>"00020686"</f>
        <v>00020686</v>
      </c>
      <c r="H832">
        <v>660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>
        <v>0</v>
      </c>
      <c r="Z832">
        <v>0</v>
      </c>
      <c r="AA832">
        <v>0</v>
      </c>
      <c r="AB832">
        <v>730</v>
      </c>
    </row>
    <row r="833" spans="1:28" x14ac:dyDescent="0.25">
      <c r="H833">
        <v>1217</v>
      </c>
    </row>
    <row r="834" spans="1:28" x14ac:dyDescent="0.25">
      <c r="A834">
        <v>414</v>
      </c>
      <c r="B834">
        <v>3984</v>
      </c>
      <c r="C834" t="s">
        <v>1872</v>
      </c>
      <c r="D834" t="s">
        <v>238</v>
      </c>
      <c r="E834" t="s">
        <v>1006</v>
      </c>
      <c r="F834" t="s">
        <v>1873</v>
      </c>
      <c r="G834" t="str">
        <f>"00367632"</f>
        <v>00367632</v>
      </c>
      <c r="H834" t="s">
        <v>1748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50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>
        <v>0</v>
      </c>
      <c r="Z834">
        <v>0</v>
      </c>
      <c r="AA834">
        <v>0</v>
      </c>
      <c r="AB834" t="s">
        <v>1874</v>
      </c>
    </row>
    <row r="835" spans="1:28" x14ac:dyDescent="0.25">
      <c r="H835" t="s">
        <v>1875</v>
      </c>
    </row>
    <row r="836" spans="1:28" x14ac:dyDescent="0.25">
      <c r="A836">
        <v>415</v>
      </c>
      <c r="B836">
        <v>4322</v>
      </c>
      <c r="C836" t="s">
        <v>1876</v>
      </c>
      <c r="D836" t="s">
        <v>511</v>
      </c>
      <c r="E836" t="s">
        <v>1877</v>
      </c>
      <c r="F836" t="s">
        <v>1878</v>
      </c>
      <c r="G836" t="str">
        <f>"00333828"</f>
        <v>00333828</v>
      </c>
      <c r="H836" t="s">
        <v>1752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50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X836">
        <v>0</v>
      </c>
      <c r="Y836">
        <v>0</v>
      </c>
      <c r="Z836">
        <v>0</v>
      </c>
      <c r="AA836">
        <v>0</v>
      </c>
      <c r="AB836" t="s">
        <v>1879</v>
      </c>
    </row>
    <row r="837" spans="1:28" x14ac:dyDescent="0.25">
      <c r="H837" t="s">
        <v>1880</v>
      </c>
    </row>
    <row r="838" spans="1:28" x14ac:dyDescent="0.25">
      <c r="A838">
        <v>416</v>
      </c>
      <c r="B838">
        <v>3095</v>
      </c>
      <c r="C838" t="s">
        <v>1881</v>
      </c>
      <c r="D838" t="s">
        <v>26</v>
      </c>
      <c r="E838" t="s">
        <v>1882</v>
      </c>
      <c r="F838" t="s">
        <v>1883</v>
      </c>
      <c r="G838" t="str">
        <f>"00041003"</f>
        <v>00041003</v>
      </c>
      <c r="H838" t="s">
        <v>930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50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>
        <v>0</v>
      </c>
      <c r="Z838">
        <v>0</v>
      </c>
      <c r="AA838">
        <v>0</v>
      </c>
      <c r="AB838" t="s">
        <v>1884</v>
      </c>
    </row>
    <row r="839" spans="1:28" x14ac:dyDescent="0.25">
      <c r="H839" t="s">
        <v>1885</v>
      </c>
    </row>
    <row r="840" spans="1:28" x14ac:dyDescent="0.25">
      <c r="A840">
        <v>417</v>
      </c>
      <c r="B840">
        <v>1801</v>
      </c>
      <c r="C840" t="s">
        <v>1886</v>
      </c>
      <c r="D840" t="s">
        <v>147</v>
      </c>
      <c r="E840" t="s">
        <v>1268</v>
      </c>
      <c r="F840" t="s">
        <v>1887</v>
      </c>
      <c r="G840" t="str">
        <f>"00037273"</f>
        <v>00037273</v>
      </c>
      <c r="H840" t="s">
        <v>930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50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X840">
        <v>1</v>
      </c>
      <c r="Y840">
        <v>0</v>
      </c>
      <c r="Z840">
        <v>0</v>
      </c>
      <c r="AA840">
        <v>0</v>
      </c>
      <c r="AB840" t="s">
        <v>1884</v>
      </c>
    </row>
    <row r="841" spans="1:28" x14ac:dyDescent="0.25">
      <c r="H841" t="s">
        <v>1888</v>
      </c>
    </row>
    <row r="842" spans="1:28" x14ac:dyDescent="0.25">
      <c r="A842">
        <v>418</v>
      </c>
      <c r="B842">
        <v>486</v>
      </c>
      <c r="C842" t="s">
        <v>1889</v>
      </c>
      <c r="D842" t="s">
        <v>1799</v>
      </c>
      <c r="E842" t="s">
        <v>27</v>
      </c>
      <c r="F842" t="s">
        <v>1890</v>
      </c>
      <c r="G842" t="str">
        <f>"201401001306"</f>
        <v>201401001306</v>
      </c>
      <c r="H842" t="s">
        <v>1834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1</v>
      </c>
      <c r="Y842">
        <v>0</v>
      </c>
      <c r="Z842">
        <v>0</v>
      </c>
      <c r="AA842">
        <v>0</v>
      </c>
      <c r="AB842" t="s">
        <v>1891</v>
      </c>
    </row>
    <row r="843" spans="1:28" x14ac:dyDescent="0.25">
      <c r="H843" t="s">
        <v>1892</v>
      </c>
    </row>
    <row r="844" spans="1:28" x14ac:dyDescent="0.25">
      <c r="A844">
        <v>419</v>
      </c>
      <c r="B844">
        <v>4847</v>
      </c>
      <c r="C844" t="s">
        <v>1893</v>
      </c>
      <c r="D844" t="s">
        <v>116</v>
      </c>
      <c r="E844" t="s">
        <v>157</v>
      </c>
      <c r="F844" t="s">
        <v>1894</v>
      </c>
      <c r="G844" t="str">
        <f>"00352363"</f>
        <v>00352363</v>
      </c>
      <c r="H844" t="s">
        <v>1627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50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0</v>
      </c>
      <c r="Y844">
        <v>0</v>
      </c>
      <c r="Z844">
        <v>0</v>
      </c>
      <c r="AA844">
        <v>0</v>
      </c>
      <c r="AB844" t="s">
        <v>1895</v>
      </c>
    </row>
    <row r="845" spans="1:28" x14ac:dyDescent="0.25">
      <c r="H845" t="s">
        <v>1896</v>
      </c>
    </row>
    <row r="846" spans="1:28" x14ac:dyDescent="0.25">
      <c r="A846">
        <v>420</v>
      </c>
      <c r="B846">
        <v>713</v>
      </c>
      <c r="C846" t="s">
        <v>1897</v>
      </c>
      <c r="D846" t="s">
        <v>238</v>
      </c>
      <c r="E846" t="s">
        <v>116</v>
      </c>
      <c r="F846" t="s">
        <v>1898</v>
      </c>
      <c r="G846" t="str">
        <f>"201402003175"</f>
        <v>201402003175</v>
      </c>
      <c r="H846" t="s">
        <v>776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0</v>
      </c>
      <c r="Y846">
        <v>0</v>
      </c>
      <c r="Z846">
        <v>0</v>
      </c>
      <c r="AA846">
        <v>0</v>
      </c>
      <c r="AB846" t="s">
        <v>1899</v>
      </c>
    </row>
    <row r="847" spans="1:28" x14ac:dyDescent="0.25">
      <c r="H847">
        <v>1217</v>
      </c>
    </row>
    <row r="848" spans="1:28" x14ac:dyDescent="0.25">
      <c r="A848">
        <v>421</v>
      </c>
      <c r="B848">
        <v>6201</v>
      </c>
      <c r="C848" t="s">
        <v>1900</v>
      </c>
      <c r="D848" t="s">
        <v>20</v>
      </c>
      <c r="E848" t="s">
        <v>351</v>
      </c>
      <c r="F848" t="s">
        <v>1901</v>
      </c>
      <c r="G848" t="str">
        <f>"201511021829"</f>
        <v>201511021829</v>
      </c>
      <c r="H848" t="s">
        <v>1785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50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>
        <v>0</v>
      </c>
      <c r="Z848">
        <v>0</v>
      </c>
      <c r="AA848">
        <v>0</v>
      </c>
      <c r="AB848" t="s">
        <v>1902</v>
      </c>
    </row>
    <row r="849" spans="1:28" x14ac:dyDescent="0.25">
      <c r="H849" t="s">
        <v>1903</v>
      </c>
    </row>
    <row r="850" spans="1:28" x14ac:dyDescent="0.25">
      <c r="A850">
        <v>422</v>
      </c>
      <c r="B850">
        <v>5168</v>
      </c>
      <c r="C850" t="s">
        <v>1904</v>
      </c>
      <c r="D850" t="s">
        <v>1014</v>
      </c>
      <c r="E850" t="s">
        <v>721</v>
      </c>
      <c r="F850" t="s">
        <v>1905</v>
      </c>
      <c r="G850" t="str">
        <f>"00322365"</f>
        <v>00322365</v>
      </c>
      <c r="H850" t="s">
        <v>945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0</v>
      </c>
      <c r="Y850">
        <v>0</v>
      </c>
      <c r="Z850">
        <v>0</v>
      </c>
      <c r="AA850">
        <v>0</v>
      </c>
      <c r="AB850" t="s">
        <v>1906</v>
      </c>
    </row>
    <row r="851" spans="1:28" x14ac:dyDescent="0.25">
      <c r="H851" t="s">
        <v>361</v>
      </c>
    </row>
    <row r="852" spans="1:28" x14ac:dyDescent="0.25">
      <c r="A852">
        <v>423</v>
      </c>
      <c r="B852">
        <v>2985</v>
      </c>
      <c r="C852" t="s">
        <v>1907</v>
      </c>
      <c r="D852" t="s">
        <v>48</v>
      </c>
      <c r="E852" t="s">
        <v>721</v>
      </c>
      <c r="F852" t="s">
        <v>1908</v>
      </c>
      <c r="G852" t="str">
        <f>"00213321"</f>
        <v>00213321</v>
      </c>
      <c r="H852" t="s">
        <v>1909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X852">
        <v>0</v>
      </c>
      <c r="Y852">
        <v>0</v>
      </c>
      <c r="Z852">
        <v>0</v>
      </c>
      <c r="AA852">
        <v>0</v>
      </c>
      <c r="AB852" t="s">
        <v>1910</v>
      </c>
    </row>
    <row r="853" spans="1:28" x14ac:dyDescent="0.25">
      <c r="H853" t="s">
        <v>1911</v>
      </c>
    </row>
    <row r="854" spans="1:28" x14ac:dyDescent="0.25">
      <c r="A854">
        <v>424</v>
      </c>
      <c r="B854">
        <v>6238</v>
      </c>
      <c r="C854" t="s">
        <v>1912</v>
      </c>
      <c r="D854" t="s">
        <v>1913</v>
      </c>
      <c r="E854" t="s">
        <v>190</v>
      </c>
      <c r="F854" t="s">
        <v>1914</v>
      </c>
      <c r="G854" t="str">
        <f>"201511022855"</f>
        <v>201511022855</v>
      </c>
      <c r="H854">
        <v>671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50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0</v>
      </c>
      <c r="Y854">
        <v>0</v>
      </c>
      <c r="Z854">
        <v>0</v>
      </c>
      <c r="AA854">
        <v>0</v>
      </c>
      <c r="AB854">
        <v>721</v>
      </c>
    </row>
    <row r="855" spans="1:28" x14ac:dyDescent="0.25">
      <c r="H855" t="s">
        <v>1915</v>
      </c>
    </row>
    <row r="856" spans="1:28" x14ac:dyDescent="0.25">
      <c r="A856">
        <v>425</v>
      </c>
      <c r="B856">
        <v>3924</v>
      </c>
      <c r="C856" t="s">
        <v>1916</v>
      </c>
      <c r="D856" t="s">
        <v>209</v>
      </c>
      <c r="E856" t="s">
        <v>40</v>
      </c>
      <c r="F856" t="s">
        <v>1917</v>
      </c>
      <c r="G856" t="str">
        <f>"00358694"</f>
        <v>00358694</v>
      </c>
      <c r="H856" t="s">
        <v>1032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0</v>
      </c>
      <c r="Y856">
        <v>0</v>
      </c>
      <c r="Z856">
        <v>0</v>
      </c>
      <c r="AA856">
        <v>0</v>
      </c>
      <c r="AB856" t="s">
        <v>1918</v>
      </c>
    </row>
    <row r="857" spans="1:28" x14ac:dyDescent="0.25">
      <c r="H857" t="s">
        <v>1919</v>
      </c>
    </row>
    <row r="858" spans="1:28" x14ac:dyDescent="0.25">
      <c r="A858">
        <v>426</v>
      </c>
      <c r="B858">
        <v>1583</v>
      </c>
      <c r="C858" t="s">
        <v>1920</v>
      </c>
      <c r="D858" t="s">
        <v>41</v>
      </c>
      <c r="E858" t="s">
        <v>82</v>
      </c>
      <c r="F858" t="s">
        <v>1921</v>
      </c>
      <c r="G858" t="str">
        <f>"201309000138"</f>
        <v>201309000138</v>
      </c>
      <c r="H858" t="s">
        <v>1922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70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0</v>
      </c>
      <c r="Y858">
        <v>0</v>
      </c>
      <c r="Z858">
        <v>0</v>
      </c>
      <c r="AA858">
        <v>0</v>
      </c>
      <c r="AB858" t="s">
        <v>1923</v>
      </c>
    </row>
    <row r="859" spans="1:28" x14ac:dyDescent="0.25">
      <c r="H859" t="s">
        <v>1924</v>
      </c>
    </row>
    <row r="860" spans="1:28" x14ac:dyDescent="0.25">
      <c r="A860">
        <v>427</v>
      </c>
      <c r="B860">
        <v>2620</v>
      </c>
      <c r="C860" t="s">
        <v>1925</v>
      </c>
      <c r="D860" t="s">
        <v>511</v>
      </c>
      <c r="E860" t="s">
        <v>190</v>
      </c>
      <c r="F860" t="s">
        <v>1926</v>
      </c>
      <c r="G860" t="str">
        <f>"201405000517"</f>
        <v>201405000517</v>
      </c>
      <c r="H860" t="s">
        <v>1927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50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0</v>
      </c>
      <c r="Y860">
        <v>0</v>
      </c>
      <c r="Z860">
        <v>0</v>
      </c>
      <c r="AA860">
        <v>0</v>
      </c>
      <c r="AB860" t="s">
        <v>1928</v>
      </c>
    </row>
    <row r="861" spans="1:28" x14ac:dyDescent="0.25">
      <c r="H861" t="s">
        <v>1929</v>
      </c>
    </row>
    <row r="862" spans="1:28" x14ac:dyDescent="0.25">
      <c r="A862">
        <v>428</v>
      </c>
      <c r="B862">
        <v>1811</v>
      </c>
      <c r="C862" t="s">
        <v>1930</v>
      </c>
      <c r="D862" t="s">
        <v>1931</v>
      </c>
      <c r="E862" t="s">
        <v>721</v>
      </c>
      <c r="F862" t="s">
        <v>1932</v>
      </c>
      <c r="G862" t="str">
        <f>"00316930"</f>
        <v>00316930</v>
      </c>
      <c r="H862">
        <v>660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50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>
        <v>0</v>
      </c>
      <c r="Z862">
        <v>0</v>
      </c>
      <c r="AA862">
        <v>0</v>
      </c>
      <c r="AB862">
        <v>710</v>
      </c>
    </row>
    <row r="863" spans="1:28" x14ac:dyDescent="0.25">
      <c r="H863" t="s">
        <v>1933</v>
      </c>
    </row>
    <row r="864" spans="1:28" x14ac:dyDescent="0.25">
      <c r="A864">
        <v>429</v>
      </c>
      <c r="B864">
        <v>5884</v>
      </c>
      <c r="C864" t="s">
        <v>921</v>
      </c>
      <c r="D864" t="s">
        <v>27</v>
      </c>
      <c r="E864" t="s">
        <v>351</v>
      </c>
      <c r="F864" t="s">
        <v>1934</v>
      </c>
      <c r="G864" t="str">
        <f>"00184805"</f>
        <v>00184805</v>
      </c>
      <c r="H864" t="s">
        <v>1059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>
        <v>0</v>
      </c>
      <c r="Z864">
        <v>0</v>
      </c>
      <c r="AA864">
        <v>0</v>
      </c>
      <c r="AB864" t="s">
        <v>1935</v>
      </c>
    </row>
    <row r="865" spans="1:28" x14ac:dyDescent="0.25">
      <c r="H865" t="s">
        <v>1936</v>
      </c>
    </row>
    <row r="866" spans="1:28" x14ac:dyDescent="0.25">
      <c r="A866">
        <v>430</v>
      </c>
      <c r="B866">
        <v>4176</v>
      </c>
      <c r="C866" t="s">
        <v>1937</v>
      </c>
      <c r="D866" t="s">
        <v>190</v>
      </c>
      <c r="E866" t="s">
        <v>19</v>
      </c>
      <c r="F866" t="s">
        <v>1938</v>
      </c>
      <c r="G866" t="str">
        <f>"00195031"</f>
        <v>00195031</v>
      </c>
      <c r="H866" t="s">
        <v>1059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50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1</v>
      </c>
      <c r="Y866">
        <v>0</v>
      </c>
      <c r="Z866">
        <v>0</v>
      </c>
      <c r="AA866">
        <v>0</v>
      </c>
      <c r="AB866" t="s">
        <v>1935</v>
      </c>
    </row>
    <row r="867" spans="1:28" x14ac:dyDescent="0.25">
      <c r="H867" t="s">
        <v>419</v>
      </c>
    </row>
    <row r="868" spans="1:28" x14ac:dyDescent="0.25">
      <c r="A868">
        <v>431</v>
      </c>
      <c r="B868">
        <v>4203</v>
      </c>
      <c r="C868" t="s">
        <v>1939</v>
      </c>
      <c r="D868" t="s">
        <v>1116</v>
      </c>
      <c r="E868" t="s">
        <v>1940</v>
      </c>
      <c r="F868" t="s">
        <v>1941</v>
      </c>
      <c r="G868" t="str">
        <f>"201410003930"</f>
        <v>201410003930</v>
      </c>
      <c r="H868" t="s">
        <v>1834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50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0</v>
      </c>
      <c r="Y868">
        <v>0</v>
      </c>
      <c r="Z868">
        <v>0</v>
      </c>
      <c r="AA868">
        <v>0</v>
      </c>
      <c r="AB868" t="s">
        <v>1942</v>
      </c>
    </row>
    <row r="869" spans="1:28" x14ac:dyDescent="0.25">
      <c r="H869" t="s">
        <v>1943</v>
      </c>
    </row>
    <row r="870" spans="1:28" x14ac:dyDescent="0.25">
      <c r="A870">
        <v>432</v>
      </c>
      <c r="B870">
        <v>1394</v>
      </c>
      <c r="C870" t="s">
        <v>1944</v>
      </c>
      <c r="D870" t="s">
        <v>1945</v>
      </c>
      <c r="E870" t="s">
        <v>1946</v>
      </c>
      <c r="F870" t="s">
        <v>1947</v>
      </c>
      <c r="G870" t="str">
        <f>"00238569"</f>
        <v>00238569</v>
      </c>
      <c r="H870" t="s">
        <v>1735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50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X870">
        <v>1</v>
      </c>
      <c r="Y870">
        <v>0</v>
      </c>
      <c r="Z870">
        <v>0</v>
      </c>
      <c r="AA870">
        <v>0</v>
      </c>
      <c r="AB870" t="s">
        <v>1948</v>
      </c>
    </row>
    <row r="871" spans="1:28" x14ac:dyDescent="0.25">
      <c r="H871" t="s">
        <v>1949</v>
      </c>
    </row>
    <row r="872" spans="1:28" x14ac:dyDescent="0.25">
      <c r="A872">
        <v>433</v>
      </c>
      <c r="B872">
        <v>1205</v>
      </c>
      <c r="C872" t="s">
        <v>1950</v>
      </c>
      <c r="D872" t="s">
        <v>560</v>
      </c>
      <c r="E872" t="s">
        <v>98</v>
      </c>
      <c r="F872" t="s">
        <v>1951</v>
      </c>
      <c r="G872" t="str">
        <f>"201511026446"</f>
        <v>201511026446</v>
      </c>
      <c r="H872" t="s">
        <v>1032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50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>
        <v>0</v>
      </c>
      <c r="Z872">
        <v>0</v>
      </c>
      <c r="AA872">
        <v>0</v>
      </c>
      <c r="AB872" t="s">
        <v>1952</v>
      </c>
    </row>
    <row r="873" spans="1:28" x14ac:dyDescent="0.25">
      <c r="H873" t="s">
        <v>1953</v>
      </c>
    </row>
    <row r="874" spans="1:28" x14ac:dyDescent="0.25">
      <c r="A874">
        <v>434</v>
      </c>
      <c r="B874">
        <v>5879</v>
      </c>
      <c r="C874" t="s">
        <v>1954</v>
      </c>
      <c r="D874" t="s">
        <v>126</v>
      </c>
      <c r="E874" t="s">
        <v>41</v>
      </c>
      <c r="F874" t="s">
        <v>1955</v>
      </c>
      <c r="G874" t="str">
        <f>"00349623"</f>
        <v>00349623</v>
      </c>
      <c r="H874">
        <v>649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50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>
        <v>0</v>
      </c>
      <c r="Z874">
        <v>0</v>
      </c>
      <c r="AA874">
        <v>0</v>
      </c>
      <c r="AB874">
        <v>699</v>
      </c>
    </row>
    <row r="875" spans="1:28" x14ac:dyDescent="0.25">
      <c r="H875" t="s">
        <v>361</v>
      </c>
    </row>
    <row r="876" spans="1:28" x14ac:dyDescent="0.25">
      <c r="A876">
        <v>435</v>
      </c>
      <c r="B876">
        <v>2523</v>
      </c>
      <c r="C876" t="s">
        <v>1091</v>
      </c>
      <c r="D876" t="s">
        <v>40</v>
      </c>
      <c r="E876" t="s">
        <v>409</v>
      </c>
      <c r="F876" t="s">
        <v>1956</v>
      </c>
      <c r="G876" t="str">
        <f>"201305000017"</f>
        <v>201305000017</v>
      </c>
      <c r="H876">
        <v>649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50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2</v>
      </c>
      <c r="Y876">
        <v>0</v>
      </c>
      <c r="Z876">
        <v>0</v>
      </c>
      <c r="AA876">
        <v>0</v>
      </c>
      <c r="AB876">
        <v>699</v>
      </c>
    </row>
    <row r="877" spans="1:28" x14ac:dyDescent="0.25">
      <c r="H877" t="s">
        <v>1957</v>
      </c>
    </row>
    <row r="878" spans="1:28" x14ac:dyDescent="0.25">
      <c r="A878">
        <v>436</v>
      </c>
      <c r="B878">
        <v>291</v>
      </c>
      <c r="C878" t="s">
        <v>921</v>
      </c>
      <c r="D878" t="s">
        <v>41</v>
      </c>
      <c r="E878" t="s">
        <v>1799</v>
      </c>
      <c r="F878" t="s">
        <v>1958</v>
      </c>
      <c r="G878" t="str">
        <f>"200802002080"</f>
        <v>200802002080</v>
      </c>
      <c r="H878" t="s">
        <v>1959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50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X878">
        <v>0</v>
      </c>
      <c r="Y878">
        <v>0</v>
      </c>
      <c r="Z878">
        <v>0</v>
      </c>
      <c r="AA878">
        <v>0</v>
      </c>
      <c r="AB878" t="s">
        <v>1960</v>
      </c>
    </row>
    <row r="879" spans="1:28" x14ac:dyDescent="0.25">
      <c r="H879" t="s">
        <v>1961</v>
      </c>
    </row>
    <row r="880" spans="1:28" x14ac:dyDescent="0.25">
      <c r="A880">
        <v>437</v>
      </c>
      <c r="B880">
        <v>4296</v>
      </c>
      <c r="C880" t="s">
        <v>1962</v>
      </c>
      <c r="D880" t="s">
        <v>368</v>
      </c>
      <c r="E880" t="s">
        <v>27</v>
      </c>
      <c r="F880" t="s">
        <v>1963</v>
      </c>
      <c r="G880" t="str">
        <f>"201412003074"</f>
        <v>201412003074</v>
      </c>
      <c r="H880" t="s">
        <v>1074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50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X880">
        <v>0</v>
      </c>
      <c r="Y880">
        <v>0</v>
      </c>
      <c r="Z880">
        <v>0</v>
      </c>
      <c r="AA880">
        <v>0</v>
      </c>
      <c r="AB880" t="s">
        <v>1964</v>
      </c>
    </row>
    <row r="881" spans="1:28" x14ac:dyDescent="0.25">
      <c r="H881" t="s">
        <v>1965</v>
      </c>
    </row>
    <row r="882" spans="1:28" x14ac:dyDescent="0.25">
      <c r="A882">
        <v>438</v>
      </c>
      <c r="B882">
        <v>2376</v>
      </c>
      <c r="C882" t="s">
        <v>1966</v>
      </c>
      <c r="D882" t="s">
        <v>1967</v>
      </c>
      <c r="E882" t="s">
        <v>148</v>
      </c>
      <c r="F882" t="s">
        <v>1968</v>
      </c>
      <c r="G882" t="str">
        <f>"201412005028"</f>
        <v>201412005028</v>
      </c>
      <c r="H882" t="s">
        <v>1969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50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X882">
        <v>0</v>
      </c>
      <c r="Y882">
        <v>0</v>
      </c>
      <c r="Z882">
        <v>0</v>
      </c>
      <c r="AA882">
        <v>0</v>
      </c>
      <c r="AB882" t="s">
        <v>1970</v>
      </c>
    </row>
    <row r="883" spans="1:28" x14ac:dyDescent="0.25">
      <c r="H883" t="s">
        <v>1971</v>
      </c>
    </row>
    <row r="884" spans="1:28" x14ac:dyDescent="0.25">
      <c r="A884">
        <v>439</v>
      </c>
      <c r="B884">
        <v>479</v>
      </c>
      <c r="C884" t="s">
        <v>1972</v>
      </c>
      <c r="D884" t="s">
        <v>27</v>
      </c>
      <c r="E884" t="s">
        <v>351</v>
      </c>
      <c r="F884" t="s">
        <v>1973</v>
      </c>
      <c r="G884" t="str">
        <f>"201512005434"</f>
        <v>201512005434</v>
      </c>
      <c r="H884" t="s">
        <v>1969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50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>
        <v>0</v>
      </c>
      <c r="Z884">
        <v>0</v>
      </c>
      <c r="AA884">
        <v>0</v>
      </c>
      <c r="AB884" t="s">
        <v>1970</v>
      </c>
    </row>
    <row r="885" spans="1:28" x14ac:dyDescent="0.25">
      <c r="H885" t="s">
        <v>1974</v>
      </c>
    </row>
    <row r="886" spans="1:28" x14ac:dyDescent="0.25">
      <c r="A886">
        <v>440</v>
      </c>
      <c r="B886">
        <v>4874</v>
      </c>
      <c r="C886" t="s">
        <v>1975</v>
      </c>
      <c r="D886" t="s">
        <v>1976</v>
      </c>
      <c r="E886" t="s">
        <v>40</v>
      </c>
      <c r="F886" t="s">
        <v>1977</v>
      </c>
      <c r="G886" t="str">
        <f>"201406013797"</f>
        <v>201406013797</v>
      </c>
      <c r="H886" t="s">
        <v>1978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>
        <v>0</v>
      </c>
      <c r="Z886">
        <v>0</v>
      </c>
      <c r="AA886">
        <v>0</v>
      </c>
      <c r="AB886" t="s">
        <v>1979</v>
      </c>
    </row>
    <row r="887" spans="1:28" x14ac:dyDescent="0.25">
      <c r="H887" t="s">
        <v>1980</v>
      </c>
    </row>
    <row r="888" spans="1:28" x14ac:dyDescent="0.25">
      <c r="A888">
        <v>441</v>
      </c>
      <c r="B888">
        <v>4780</v>
      </c>
      <c r="C888" t="s">
        <v>1981</v>
      </c>
      <c r="D888" t="s">
        <v>1982</v>
      </c>
      <c r="E888" t="s">
        <v>351</v>
      </c>
      <c r="F888" t="s">
        <v>1983</v>
      </c>
      <c r="G888" t="str">
        <f>"00173621"</f>
        <v>00173621</v>
      </c>
      <c r="H888">
        <v>616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50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>
        <v>0</v>
      </c>
      <c r="Z888">
        <v>0</v>
      </c>
      <c r="AA888">
        <v>0</v>
      </c>
      <c r="AB888">
        <v>666</v>
      </c>
    </row>
    <row r="889" spans="1:28" x14ac:dyDescent="0.25">
      <c r="H889" t="s">
        <v>1984</v>
      </c>
    </row>
    <row r="890" spans="1:28" x14ac:dyDescent="0.25">
      <c r="A890">
        <v>442</v>
      </c>
      <c r="B890">
        <v>4943</v>
      </c>
      <c r="C890" t="s">
        <v>1985</v>
      </c>
      <c r="D890" t="s">
        <v>1986</v>
      </c>
      <c r="E890" t="s">
        <v>566</v>
      </c>
      <c r="F890" t="s">
        <v>1987</v>
      </c>
      <c r="G890" t="str">
        <f>"00364128"</f>
        <v>00364128</v>
      </c>
      <c r="H890" t="s">
        <v>1988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X890">
        <v>0</v>
      </c>
      <c r="Y890">
        <v>0</v>
      </c>
      <c r="Z890">
        <v>0</v>
      </c>
      <c r="AA890">
        <v>0</v>
      </c>
      <c r="AB890" t="s">
        <v>1989</v>
      </c>
    </row>
    <row r="891" spans="1:28" x14ac:dyDescent="0.25">
      <c r="H891" t="s">
        <v>1990</v>
      </c>
    </row>
    <row r="893" spans="1:28" x14ac:dyDescent="0.25">
      <c r="A893" t="s">
        <v>1991</v>
      </c>
    </row>
    <row r="894" spans="1:28" x14ac:dyDescent="0.25">
      <c r="A894" t="s">
        <v>1992</v>
      </c>
    </row>
    <row r="895" spans="1:28" x14ac:dyDescent="0.25">
      <c r="A895" t="s">
        <v>1993</v>
      </c>
    </row>
    <row r="896" spans="1:28" x14ac:dyDescent="0.25">
      <c r="A896" t="s">
        <v>1994</v>
      </c>
    </row>
    <row r="897" spans="1:1" x14ac:dyDescent="0.25">
      <c r="A897" t="s">
        <v>1995</v>
      </c>
    </row>
    <row r="898" spans="1:1" x14ac:dyDescent="0.25">
      <c r="A898" t="s">
        <v>1996</v>
      </c>
    </row>
    <row r="899" spans="1:1" x14ac:dyDescent="0.25">
      <c r="A899" t="s">
        <v>1997</v>
      </c>
    </row>
    <row r="900" spans="1:1" x14ac:dyDescent="0.25">
      <c r="A900" t="s">
        <v>1998</v>
      </c>
    </row>
    <row r="901" spans="1:1" x14ac:dyDescent="0.25">
      <c r="A901" t="s">
        <v>1999</v>
      </c>
    </row>
    <row r="902" spans="1:1" x14ac:dyDescent="0.25">
      <c r="A902" t="s">
        <v>2000</v>
      </c>
    </row>
    <row r="903" spans="1:1" x14ac:dyDescent="0.25">
      <c r="A903" t="s">
        <v>2001</v>
      </c>
    </row>
    <row r="904" spans="1:1" x14ac:dyDescent="0.25">
      <c r="A904" t="s">
        <v>2002</v>
      </c>
    </row>
    <row r="905" spans="1:1" x14ac:dyDescent="0.25">
      <c r="A905" t="s">
        <v>2003</v>
      </c>
    </row>
    <row r="906" spans="1:1" x14ac:dyDescent="0.25">
      <c r="A906" t="s">
        <v>2004</v>
      </c>
    </row>
    <row r="907" spans="1:1" x14ac:dyDescent="0.25">
      <c r="A907" t="s">
        <v>2005</v>
      </c>
    </row>
    <row r="908" spans="1:1" x14ac:dyDescent="0.25">
      <c r="A908" t="s">
        <v>2006</v>
      </c>
    </row>
    <row r="909" spans="1:1" x14ac:dyDescent="0.25">
      <c r="A909" t="s">
        <v>2007</v>
      </c>
    </row>
    <row r="910" spans="1:1" x14ac:dyDescent="0.25">
      <c r="A910" t="s">
        <v>2008</v>
      </c>
    </row>
    <row r="911" spans="1:1" x14ac:dyDescent="0.25">
      <c r="A911" t="s">
        <v>2009</v>
      </c>
    </row>
    <row r="912" spans="1:1" x14ac:dyDescent="0.25">
      <c r="A912" t="s">
        <v>2010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2018-03-28T09:38:18Z</dcterms:created>
  <dcterms:modified xsi:type="dcterms:W3CDTF">2018-03-28T09:38:21Z</dcterms:modified>
</cp:coreProperties>
</file>