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062" i="1" l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<sst xmlns="http://schemas.openxmlformats.org/spreadsheetml/2006/main" count="3301" uniqueCount="1997">
  <si>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</si>
  <si>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</si>
  <si>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</si>
  <si>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</si>
  <si>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ΗΛΕΚΤΡΟΛΟΓΩΝ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</si>
  <si>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</si>
  <si>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</si>
  <si>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</si>
  <si>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</si>
  <si>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</si>
  <si>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</si>
  <si>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</si>
  <si>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</si>
  <si>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ΑΝΤΩΝΙΟΥ</t>
  </si>
  <si>
    <t>ΓΕΩΡΓ</t>
  </si>
  <si>
    <t>ΓΡΗ</t>
  </si>
  <si>
    <t>ΑΙ873039</t>
  </si>
  <si>
    <t>1213-1208-1214-1268-1269-1211-1207-1225-1246</t>
  </si>
  <si>
    <t>ΑΝΔΡΑΣ</t>
  </si>
  <si>
    <t>ΔΙΑΜΑΝΤΗΣ</t>
  </si>
  <si>
    <t>ΧΡΗΣΤΟΣ</t>
  </si>
  <si>
    <t>Φ163603</t>
  </si>
  <si>
    <t>926,2</t>
  </si>
  <si>
    <t>1864,2</t>
  </si>
  <si>
    <t>1267-1213-1207-1225-1212-1246-1245</t>
  </si>
  <si>
    <t>ΚΟΚΚΙΝΗΣ</t>
  </si>
  <si>
    <t>ΓΕΩΡΓΙΟΣ</t>
  </si>
  <si>
    <t>ΣΠΥΡΙΔΩΝ</t>
  </si>
  <si>
    <t>ΑΝ128097</t>
  </si>
  <si>
    <t>657,8</t>
  </si>
  <si>
    <t>1835,8</t>
  </si>
  <si>
    <t>1212-1210-1211-1208-1214-1269-1245-1215-1209</t>
  </si>
  <si>
    <t>ΔΗΜΗΣΕΤΗΣ</t>
  </si>
  <si>
    <t>ΔΗΜΗΤΡΙΟΣ</t>
  </si>
  <si>
    <t>ΙΩΑΝΝΗΣ</t>
  </si>
  <si>
    <t>ΑΙ658258</t>
  </si>
  <si>
    <t>705,1</t>
  </si>
  <si>
    <t>1803,1</t>
  </si>
  <si>
    <t>1212-1210-1209-1208-1211-1214-1213-1215-1246-1269-1245-1225-1207</t>
  </si>
  <si>
    <t>ΚΟΣΜΑΣ</t>
  </si>
  <si>
    <t>ΧΡΙΣΤΟΦΟΡΟΣ</t>
  </si>
  <si>
    <t>Φ074735</t>
  </si>
  <si>
    <t>854,7</t>
  </si>
  <si>
    <t>1780,7</t>
  </si>
  <si>
    <t>ΜΠΕΛΛΟΣ</t>
  </si>
  <si>
    <t>ΘΩΜΑΣ</t>
  </si>
  <si>
    <t>ΑΖ182232</t>
  </si>
  <si>
    <t>718,3</t>
  </si>
  <si>
    <t>1756,3</t>
  </si>
  <si>
    <t>1211-1214-1212-1215-1210-1209-1245</t>
  </si>
  <si>
    <t>ΚΥΖΙΡΙΔΗΣ</t>
  </si>
  <si>
    <t>ΛΟΥΚΑΣ</t>
  </si>
  <si>
    <t>ΚΥΡΙΑΚΟΣ</t>
  </si>
  <si>
    <t>Τ399500</t>
  </si>
  <si>
    <t>724,9</t>
  </si>
  <si>
    <t>1732,9</t>
  </si>
  <si>
    <t>1208-1269-1211-1237-1214-1240-1268-1241-1213-1238-1239-1225-1207-1210-1245-1209-1215-1243-1244-1236-1246</t>
  </si>
  <si>
    <t>ΜΟΖΑΚΗΣ</t>
  </si>
  <si>
    <t>ΑΝ468896</t>
  </si>
  <si>
    <t>663,3</t>
  </si>
  <si>
    <t>1721,3</t>
  </si>
  <si>
    <t>1209-1215-1211-1212-1210</t>
  </si>
  <si>
    <t>ΚΑΨΑΛΑΚΗΣ</t>
  </si>
  <si>
    <t>ΚΩΝΣΤΑΝΤΙΝΟΣ</t>
  </si>
  <si>
    <t>ΑΙ963619</t>
  </si>
  <si>
    <t>708,4</t>
  </si>
  <si>
    <t>1716,4</t>
  </si>
  <si>
    <t>1231-1230-1215-1266-1209</t>
  </si>
  <si>
    <t>ΚΛΗΡΟΝΟΜΟΣ</t>
  </si>
  <si>
    <t>ΠΑΝΑΓΙΩΤΗΣ</t>
  </si>
  <si>
    <t>ΑΖ123546</t>
  </si>
  <si>
    <t>822,8</t>
  </si>
  <si>
    <t>1710,8</t>
  </si>
  <si>
    <t>ΒΑΣΙΛΑΚΗΣ</t>
  </si>
  <si>
    <t>ΝΙΚΟΛΑΟΣ</t>
  </si>
  <si>
    <t>ΑΗ446201</t>
  </si>
  <si>
    <t>1212-1210</t>
  </si>
  <si>
    <t>ΠΑΠΑΖΟΓΛΟΥ</t>
  </si>
  <si>
    <t>ΜΙΧΑΗΛ</t>
  </si>
  <si>
    <t>ΑΚ570258</t>
  </si>
  <si>
    <t>596,2</t>
  </si>
  <si>
    <t>1694,2</t>
  </si>
  <si>
    <t>1212-1211-1269-1246</t>
  </si>
  <si>
    <t>ΟΙΚΟΝΟΜΟΥ</t>
  </si>
  <si>
    <t>ΑΖ280244</t>
  </si>
  <si>
    <t>ΚΥΡΙΑΚΙΔΗ</t>
  </si>
  <si>
    <t>ΦΩΤΕΙΝΗ</t>
  </si>
  <si>
    <t>ΑΒ183992</t>
  </si>
  <si>
    <t>1209-1266-1231-1215-1230-1225-1211-1262</t>
  </si>
  <si>
    <t>ΚΟΥΛΟΥΡΙΩΤΗΣ</t>
  </si>
  <si>
    <t>ΔΩΡΟΘΕΟΣ</t>
  </si>
  <si>
    <t>ΕΥΑΓΓΕΛΟΣ</t>
  </si>
  <si>
    <t>ΑΒ333284</t>
  </si>
  <si>
    <t>1210-1212</t>
  </si>
  <si>
    <t>ΛΑΖΟΓΙΑΝΝΗΣ</t>
  </si>
  <si>
    <t>ΑΝ852311</t>
  </si>
  <si>
    <t>1208-1214-1211-1269-1212-1210-1209-1207-1213-1246</t>
  </si>
  <si>
    <t>ΧΑΤΖΟΠΟΥΛΟΣ</t>
  </si>
  <si>
    <t>ΚΩΣΤΑΣ</t>
  </si>
  <si>
    <t>ΑΚ152057</t>
  </si>
  <si>
    <t>607,2</t>
  </si>
  <si>
    <t>1677,2</t>
  </si>
  <si>
    <t>1208-1268-1269-1212-1214-1211-1210-1245-1209-1215</t>
  </si>
  <si>
    <t>ΔΗΜΗΤΡΑΚΗΣ</t>
  </si>
  <si>
    <t>ΑΛΕΞΑΝΔΡΟΣ</t>
  </si>
  <si>
    <t>ΠΤΟΛΕΜΑΙΟΣ</t>
  </si>
  <si>
    <t>ΑΗ494284</t>
  </si>
  <si>
    <t>1212-1214-1211-1208-1210</t>
  </si>
  <si>
    <t>ΚΑΡΑΜΠΟΥΛΑ</t>
  </si>
  <si>
    <t>ΔΗΜΗΤΡΑ</t>
  </si>
  <si>
    <t>ΑΗ762081</t>
  </si>
  <si>
    <t>820,6</t>
  </si>
  <si>
    <t>1662,6</t>
  </si>
  <si>
    <t>1240-1237-1241-1208-1211-1214-1267</t>
  </si>
  <si>
    <t>ΜΠΕΖΥΡΤΖΗ</t>
  </si>
  <si>
    <t>ΓΕΩΡΓΙΑ</t>
  </si>
  <si>
    <t>ΑΘΑΝΑΣΙΟΣ</t>
  </si>
  <si>
    <t>ΑΒ461922</t>
  </si>
  <si>
    <t>1211-1214-1269-1208-1212-1209-1267-1268-1210-1245-1215-1207-1225-1213-1246</t>
  </si>
  <si>
    <t>ΝΙΚΟΛΟΠΟΥΛΟΣ</t>
  </si>
  <si>
    <t>ΑΖ205422</t>
  </si>
  <si>
    <t>742,5</t>
  </si>
  <si>
    <t>1660,5</t>
  </si>
  <si>
    <t>1210-1212-1245-1211-1214-1208-1269</t>
  </si>
  <si>
    <t>ΞΑΚΟΠΟΥΛΟΣ</t>
  </si>
  <si>
    <t>ΠΟΛΥΧΡΟΝΗΣ</t>
  </si>
  <si>
    <t>ΚΥΡΙΑΖΗΣ</t>
  </si>
  <si>
    <t>ΑΜ911455</t>
  </si>
  <si>
    <t>647,9</t>
  </si>
  <si>
    <t>1655,9</t>
  </si>
  <si>
    <t>1214-1211-1212-1225-1207-1208-1269-1213-1215-1209-1210-1245-1268-1246</t>
  </si>
  <si>
    <t>ΠΟΜΟΝΗ</t>
  </si>
  <si>
    <t>ΜΑΥΡΑ</t>
  </si>
  <si>
    <t>ΔΙΟΝΥΣΙΟΣ</t>
  </si>
  <si>
    <t>ΑΝ241005</t>
  </si>
  <si>
    <t>634,7</t>
  </si>
  <si>
    <t>1652,7</t>
  </si>
  <si>
    <t>1212-1210-1245-1211-1214-1269-1268-1208-1213-1207-1225-1215-1209-1246</t>
  </si>
  <si>
    <t>ΤΡΙΜΗ</t>
  </si>
  <si>
    <t>ΧΡΥΣΟΥΛΑ</t>
  </si>
  <si>
    <t>ΑΚ134178</t>
  </si>
  <si>
    <t>832,7</t>
  </si>
  <si>
    <t>1650,7</t>
  </si>
  <si>
    <t>1212-1245-1210-1211-1268-1208-1214-1269-1209-1215-1246-1213-1207-1225</t>
  </si>
  <si>
    <t>ΔΟΥΓΙΑ</t>
  </si>
  <si>
    <t>ΕΛΕΝΑ</t>
  </si>
  <si>
    <t>ΑΗ930806</t>
  </si>
  <si>
    <t>719,4</t>
  </si>
  <si>
    <t>1650,4</t>
  </si>
  <si>
    <t>1214-1211-1209-1210-1269-1208-1245-1212-1268-1215-1225-1246-1213-1207</t>
  </si>
  <si>
    <t>ΜΠΑΤΟΥ</t>
  </si>
  <si>
    <t>ΜΑΡΙΑ</t>
  </si>
  <si>
    <t>ΑΑ051155</t>
  </si>
  <si>
    <t>1649,4</t>
  </si>
  <si>
    <t>1212-1210-1227-1215-1244-1209-1269-1207-1208-1211-1213-1214-1236-1237-1238-1239-1240-1241-1242-1225-1245-1246-1270</t>
  </si>
  <si>
    <t>ΠΑΤΣΑΧΑΚΗΣ</t>
  </si>
  <si>
    <t>ΑΝΤΩΝΙΟΣ</t>
  </si>
  <si>
    <t>ΗΛΙΑΣ</t>
  </si>
  <si>
    <t>ΑΕ429786</t>
  </si>
  <si>
    <t>1212-1210-1215-1209-1269-1208-1211-1245-1207-1214-1225-1213-1246-1268</t>
  </si>
  <si>
    <t>ΚΟΤΣΙΑΣ</t>
  </si>
  <si>
    <t>ΑΝΑΣΤΑΣΙΟΣ</t>
  </si>
  <si>
    <t>ΠΕΤΡΟΣ</t>
  </si>
  <si>
    <t>ΑΖ743627</t>
  </si>
  <si>
    <t>1214-1211-1210-1212-1207-1225-1245-1209-1215-1267</t>
  </si>
  <si>
    <t>ΚΑΤΣΙΡΟΣ</t>
  </si>
  <si>
    <t>ΑΕ261881</t>
  </si>
  <si>
    <t>812,9</t>
  </si>
  <si>
    <t>1640,9</t>
  </si>
  <si>
    <t>1245-1212</t>
  </si>
  <si>
    <t>ΒΑΛΤΖΑΚΗΣ</t>
  </si>
  <si>
    <t>ΑΡΙΣΤΕΙΔΗΣ</t>
  </si>
  <si>
    <t>ΑΗ957309</t>
  </si>
  <si>
    <t>1209-1214-1215</t>
  </si>
  <si>
    <t>ΚΑΤΣΗΣ</t>
  </si>
  <si>
    <t>ΕΡΙΟΝ</t>
  </si>
  <si>
    <t>ΑΝΔΡΕΑ</t>
  </si>
  <si>
    <t>ΑΚ800517</t>
  </si>
  <si>
    <t>834,9</t>
  </si>
  <si>
    <t>1622,9</t>
  </si>
  <si>
    <t>ΠΙΤΣΙΟΥ</t>
  </si>
  <si>
    <t>ΑΑ462366</t>
  </si>
  <si>
    <t>950,4</t>
  </si>
  <si>
    <t>1620,4</t>
  </si>
  <si>
    <t>1212-1209-1210-1211-1245-1214-1215-1208</t>
  </si>
  <si>
    <t>ΤΟΛΙΟΥ</t>
  </si>
  <si>
    <t>ΚΑΤΕΡΙΝΑ</t>
  </si>
  <si>
    <t>ΑΙ365682</t>
  </si>
  <si>
    <t>1267-1209-1215-1212-1211-1208-1203</t>
  </si>
  <si>
    <t>ΑΛΕΞΑΝΔΡΙΔΗΣ</t>
  </si>
  <si>
    <t>ΑΒ106368</t>
  </si>
  <si>
    <t>1211-1214-1212-1209-1215-1245-1267</t>
  </si>
  <si>
    <t>ΚΑΛΝΤΑΣ</t>
  </si>
  <si>
    <t>ΜΟΥΡΑΝΤ</t>
  </si>
  <si>
    <t>Φ074568</t>
  </si>
  <si>
    <t>684,2</t>
  </si>
  <si>
    <t>1614,2</t>
  </si>
  <si>
    <t>ΚΑΦΕΤΖΗΣ</t>
  </si>
  <si>
    <t>ΑΡΙΣΤΟΤΕΛΗΣ</t>
  </si>
  <si>
    <t>Χ327625</t>
  </si>
  <si>
    <t>795,3</t>
  </si>
  <si>
    <t>1613,3</t>
  </si>
  <si>
    <t>1212-1245-1215-1209-1211-1210-1208-1269-1214-1268-1207-1225-1213-1246</t>
  </si>
  <si>
    <t>ΜΑΡΙΝΟΣ</t>
  </si>
  <si>
    <t>ΑΕ733738</t>
  </si>
  <si>
    <t>1210-1245-1212-1211-1214-1268-1208-1269-1215-1209-1213-1246-1225-1207</t>
  </si>
  <si>
    <t>ΠΑΠΑΔΑΚΗΣ</t>
  </si>
  <si>
    <t>ΑΑ371235</t>
  </si>
  <si>
    <t>720,5</t>
  </si>
  <si>
    <t>1598,5</t>
  </si>
  <si>
    <t>ΜΠΟΥΛΑΜΑΤΣΗΣ</t>
  </si>
  <si>
    <t>ΑΛΕΞΙΟΣ</t>
  </si>
  <si>
    <t>ΑΚ326784</t>
  </si>
  <si>
    <t>1213-1207-1214-1268-1208-1269-1211-1225-1209-1215-1212-1210-1245-1246</t>
  </si>
  <si>
    <t>ΝΑΣΟΠΟΥΛΟΣ</t>
  </si>
  <si>
    <t>ΑΙ047505</t>
  </si>
  <si>
    <t>953,7</t>
  </si>
  <si>
    <t>1591,7</t>
  </si>
  <si>
    <t>ΚΑΤΣΑΒΕΛΗΣ</t>
  </si>
  <si>
    <t>ΔΡΟΣΟΣ</t>
  </si>
  <si>
    <t>AM401132</t>
  </si>
  <si>
    <t>1208-1214-1213</t>
  </si>
  <si>
    <t>ΦΙΛΙΠΠΑΚΗΣ</t>
  </si>
  <si>
    <t>Ρ322604</t>
  </si>
  <si>
    <t>1209-1215</t>
  </si>
  <si>
    <t>ΜΑΣΟΥΡΑΣ</t>
  </si>
  <si>
    <t>ΕΛΕΥΘΕΡΙΟΣ</t>
  </si>
  <si>
    <t>ΑΜ054566</t>
  </si>
  <si>
    <t>1577,4</t>
  </si>
  <si>
    <t>ΓΡΕΑΣΙΔΗΣ</t>
  </si>
  <si>
    <t>ΓΑΒΡΙΗΛ</t>
  </si>
  <si>
    <t>ΑΓΑΘΑΓΓΕΛΟΣ</t>
  </si>
  <si>
    <t>Ρ460518</t>
  </si>
  <si>
    <t>1207-1210-1211-1214-1213</t>
  </si>
  <si>
    <t>ΕΥΘΥΜΙΑΔΗΣ</t>
  </si>
  <si>
    <t>ΑΕ813391</t>
  </si>
  <si>
    <t>1207-1208-1209-1210-1211-1212-1213-1214-1215-1225-1245-1246-1268</t>
  </si>
  <si>
    <t>ΓΚΕΡΤΣΙΟΣ</t>
  </si>
  <si>
    <t>ΠΑΣΧΑΛΗΣ</t>
  </si>
  <si>
    <t>Χ255255</t>
  </si>
  <si>
    <t>1207-1213</t>
  </si>
  <si>
    <t>ΔΟΥΜΑΣ</t>
  </si>
  <si>
    <t>ΑΖ296129</t>
  </si>
  <si>
    <t>1214-1268-1208-1269-1267-1207-1213-1211-1225-1210-1245-1212-1209-1215</t>
  </si>
  <si>
    <t>ΒΑΣΙΛΟΠΟΥΛΟΥ</t>
  </si>
  <si>
    <t>ΑΕ715313</t>
  </si>
  <si>
    <t>1212-1210-1245</t>
  </si>
  <si>
    <t>ΣΥΜΦΟΡΙΔΗΣ</t>
  </si>
  <si>
    <t>ΑΕ166513</t>
  </si>
  <si>
    <t>1209-1210-1211-1214-1215-1245-1208-1212-1213-1207-1225-1246</t>
  </si>
  <si>
    <t>ΝΙΚΟΛΑΙΔΗΣ</t>
  </si>
  <si>
    <t>ΣΩΤΗΡΙΟΣ</t>
  </si>
  <si>
    <t>ΑΖ490039</t>
  </si>
  <si>
    <t>728,2</t>
  </si>
  <si>
    <t>1556,2</t>
  </si>
  <si>
    <t>1212-1245-1215-1213-1225-1209-1210-1211-1214-1246-1268-1269</t>
  </si>
  <si>
    <t>ΓΚΙΑΤΑΣ</t>
  </si>
  <si>
    <t>Σ463223</t>
  </si>
  <si>
    <t>697,4</t>
  </si>
  <si>
    <t>1555,4</t>
  </si>
  <si>
    <t>1208-1215-1268-1209-1211-1213-1225-1246-1245-1214-1210-1212-1207</t>
  </si>
  <si>
    <t>ΠΑΠΑΕΥΣΤΑΘΙΟΥ</t>
  </si>
  <si>
    <t>ΜΑΡΙΟΣ</t>
  </si>
  <si>
    <t>ΑΖ772814</t>
  </si>
  <si>
    <t>1214-1208-1203-1201-1211-1268-1269-1252-1249-1248-1222-1210-1213-1220</t>
  </si>
  <si>
    <t>ΝΑΣΗΣ</t>
  </si>
  <si>
    <t>ΑΖ747829</t>
  </si>
  <si>
    <t>690,8</t>
  </si>
  <si>
    <t>1548,8</t>
  </si>
  <si>
    <t>1210-1212-1214-1269-1208-1211-1245-1209</t>
  </si>
  <si>
    <t>ΜΑΚΟΥ</t>
  </si>
  <si>
    <t>ΑΙΚΑΤΕΡΙΝΗ</t>
  </si>
  <si>
    <t>ΘΕΟΔΩΡΟΣ</t>
  </si>
  <si>
    <t>ΑΗ518064</t>
  </si>
  <si>
    <t>689,7</t>
  </si>
  <si>
    <t>1547,7</t>
  </si>
  <si>
    <t>1212-1209-1246-1267</t>
  </si>
  <si>
    <t>ΠΕΤΡΟΥ</t>
  </si>
  <si>
    <t>ΜΙΛΤΙΑΔΗΣ</t>
  </si>
  <si>
    <t>ΑΖ697683</t>
  </si>
  <si>
    <t>1542,2</t>
  </si>
  <si>
    <t>1208-1269-1214-1211-1212-1210-1245-1209-1215-1268-1207-1213-1225-1246-1203-1267</t>
  </si>
  <si>
    <t>ΖΙΑΜΟΥ</t>
  </si>
  <si>
    <t>ΕΛΕΝΗ</t>
  </si>
  <si>
    <t>ΑΕ813390</t>
  </si>
  <si>
    <t>1208-1209-1210-1211-1212-1213-1214-1215-1225-1245-1246-1268-1269</t>
  </si>
  <si>
    <t>ΜΠΙΓΕΡΗΣ</t>
  </si>
  <si>
    <t>ΑΖ744384</t>
  </si>
  <si>
    <t>1208-1209-1210-1211-1212-1213-1214-1215-1225-1245-1246</t>
  </si>
  <si>
    <t>ΜΠΟΤΣΚΑΡΗ</t>
  </si>
  <si>
    <t>ΕΥΔΟΞΙΑ</t>
  </si>
  <si>
    <t>ΑΠΟΣΤΟΛΟΣ</t>
  </si>
  <si>
    <t>ΑΗ691728</t>
  </si>
  <si>
    <t>1208-1211-1214</t>
  </si>
  <si>
    <t>ΤΑΛΕΚΟΓΛΟΥ</t>
  </si>
  <si>
    <t>ΛΕΩΝΙΔΑΣ</t>
  </si>
  <si>
    <t>Φ133650</t>
  </si>
  <si>
    <t>678,7</t>
  </si>
  <si>
    <t>1536,7</t>
  </si>
  <si>
    <t>ΝΑΣΙΟΥ</t>
  </si>
  <si>
    <t>ΑΖ798549</t>
  </si>
  <si>
    <t>1245-1208-1210-1211-1209-1214-1215-1212-1213-1207-1225-1246-1268</t>
  </si>
  <si>
    <t>ΒΟΓΙΑΤΖΗΣ</t>
  </si>
  <si>
    <t>Π286163</t>
  </si>
  <si>
    <t>1212-1210-1211-1214-1208</t>
  </si>
  <si>
    <t>ΑΠΟΣΤΟΛΙΔΗΣ</t>
  </si>
  <si>
    <t>ΣΑΒΒΑΣ</t>
  </si>
  <si>
    <t>ΑΕ831142</t>
  </si>
  <si>
    <t>1213-1267</t>
  </si>
  <si>
    <t>ΝΤΡΕΛΛΑΣ</t>
  </si>
  <si>
    <t>Χ407118</t>
  </si>
  <si>
    <t>1208-1211-1214-1215-1213-1207-1210-1212-1245-1225-1209-1246-1269-1268</t>
  </si>
  <si>
    <t>ΠΑΡΑΣΚΕΥΟΠΟΥΛΟΣ</t>
  </si>
  <si>
    <t>ΕΥΣΤΑΘΙΟΣ</t>
  </si>
  <si>
    <t>ΑΚ222609</t>
  </si>
  <si>
    <t>668,8</t>
  </si>
  <si>
    <t>1526,8</t>
  </si>
  <si>
    <t>ΣΠΑΝΟΣ</t>
  </si>
  <si>
    <t>ΙΩΑΝΝΗΣ ΠΑΝΑΓΙΩΤΗΣ</t>
  </si>
  <si>
    <t>ΑΖ493846</t>
  </si>
  <si>
    <t>706,2</t>
  </si>
  <si>
    <t>1524,2</t>
  </si>
  <si>
    <t>ΒΑΒΒΑΣ</t>
  </si>
  <si>
    <t>ΒΑΣΙΛΕΙΟΣ</t>
  </si>
  <si>
    <t>Σ751869</t>
  </si>
  <si>
    <t>665,5</t>
  </si>
  <si>
    <t>1523,5</t>
  </si>
  <si>
    <t>1213-1207-1211-1215-1214-1208-1225-1209-1210-1245</t>
  </si>
  <si>
    <t>ΡΟΥΤΟΥΛΑΣ</t>
  </si>
  <si>
    <t>Χ522884</t>
  </si>
  <si>
    <t>881,1</t>
  </si>
  <si>
    <t>1517,1</t>
  </si>
  <si>
    <t>ΧΕΙΜΩΝΑΣ</t>
  </si>
  <si>
    <t>ΑΕ564188</t>
  </si>
  <si>
    <t>757,9</t>
  </si>
  <si>
    <t>1515,9</t>
  </si>
  <si>
    <t>1212-1210-1211-1245-1214-1209-1267</t>
  </si>
  <si>
    <t>ΔΟΥΛΓΕΡΗΣ</t>
  </si>
  <si>
    <t>ΣΤΑΜΑΤΙΟΣ</t>
  </si>
  <si>
    <t>ΑΙ192650</t>
  </si>
  <si>
    <t>686,4</t>
  </si>
  <si>
    <t>1514,4</t>
  </si>
  <si>
    <t>1208-1212-1215</t>
  </si>
  <si>
    <t>ΜΑΡΚΟΠΟΥΛΟΣ</t>
  </si>
  <si>
    <t>ΣΠΥΡΟΣ</t>
  </si>
  <si>
    <t>ΑΗ561670</t>
  </si>
  <si>
    <t>683,1</t>
  </si>
  <si>
    <t>1511,1</t>
  </si>
  <si>
    <t>1212-1245</t>
  </si>
  <si>
    <t>ΣΤΡΕΥΛΑΚΟΣ</t>
  </si>
  <si>
    <t>Ρ782488</t>
  </si>
  <si>
    <t>1505,9</t>
  </si>
  <si>
    <t>1209-1210-1211-1212-1213-1214-1215</t>
  </si>
  <si>
    <t>ΜΑΙΣΤΡΟΥ</t>
  </si>
  <si>
    <t>ΚΑΛΛΙΟΠΗ</t>
  </si>
  <si>
    <t>ΦΙΛΟΔΩΡΟΣ</t>
  </si>
  <si>
    <t>ΑΕ979980</t>
  </si>
  <si>
    <t>643,5</t>
  </si>
  <si>
    <t>1501,5</t>
  </si>
  <si>
    <t>1212-1211-1208-1210-1214-1245-1209-1215</t>
  </si>
  <si>
    <t>ΚΟΝΤΟΖΟΥΔΗΣ</t>
  </si>
  <si>
    <t>Ρ846733</t>
  </si>
  <si>
    <t>653,4</t>
  </si>
  <si>
    <t>1501,4</t>
  </si>
  <si>
    <t>1207-1208-1209-1211-1212-1213-1214-1215-1225-1245-1246-1269</t>
  </si>
  <si>
    <t>ΓΚΟΝΤΙΑΣ</t>
  </si>
  <si>
    <t>ΘΕΟΔΟΣΙΟΣ</t>
  </si>
  <si>
    <t>ΜΑΡΓΑΡΙΤΗΣ</t>
  </si>
  <si>
    <t>ΑΚ224967</t>
  </si>
  <si>
    <t>741,4</t>
  </si>
  <si>
    <t>1499,4</t>
  </si>
  <si>
    <t>1212-1214-1245-1211-1209-1210-1215-1269-1208</t>
  </si>
  <si>
    <t>ΒΑΛΣΑΜΙΔΗΣ</t>
  </si>
  <si>
    <t>ΣΤΑΥΡΟΣ</t>
  </si>
  <si>
    <t>ΑΖ376004</t>
  </si>
  <si>
    <t>1207-1225-1213-1215-1212-1246-1245</t>
  </si>
  <si>
    <t>ΤΙΜΟΘΕΟΣ</t>
  </si>
  <si>
    <t>Μ340452</t>
  </si>
  <si>
    <t>1207-1208-1209-1210-1211-1212-1213-1214-1215-1225-1245-1246-1268-1269</t>
  </si>
  <si>
    <t>ΠΕΤΡΙΔΗΣ</t>
  </si>
  <si>
    <t>ΓΕΩΡΓΙΟΣ-ΘΕΟΦΑΝΗΣ</t>
  </si>
  <si>
    <t>ΑΙ894573</t>
  </si>
  <si>
    <t>1213-1207-1208-1214-1211-1210-1212-1209-1215</t>
  </si>
  <si>
    <t>ΤΑΥΛΙΚΟΣ</t>
  </si>
  <si>
    <t>ΑΜ257828</t>
  </si>
  <si>
    <t>644,6</t>
  </si>
  <si>
    <t>1494,6</t>
  </si>
  <si>
    <t>1207-1213-1208</t>
  </si>
  <si>
    <t>ΣΤΑΜΑΤΑΚΗΣ</t>
  </si>
  <si>
    <t>ΑΒ330207</t>
  </si>
  <si>
    <t>731,5</t>
  </si>
  <si>
    <t>1489,5</t>
  </si>
  <si>
    <t>ΦΙΛΙΠΠΑΚΟΠΟΥΛΟΣ</t>
  </si>
  <si>
    <t>Σ376659</t>
  </si>
  <si>
    <t>631,4</t>
  </si>
  <si>
    <t>1489,4</t>
  </si>
  <si>
    <t>ΔΑΣΚΑΛΑΚΗΣ</t>
  </si>
  <si>
    <t>ΕΜΜΑΝΟΥΗΛ</t>
  </si>
  <si>
    <t>ΑΖ975376</t>
  </si>
  <si>
    <t>ΓΚΑΝΑΣ</t>
  </si>
  <si>
    <t>Ρ841426</t>
  </si>
  <si>
    <t>1212-1215</t>
  </si>
  <si>
    <t>ΒΑΡΕΛΑΣ</t>
  </si>
  <si>
    <t>ΑΙ754569</t>
  </si>
  <si>
    <t>688,6</t>
  </si>
  <si>
    <t>1482,6</t>
  </si>
  <si>
    <t>1210-1212-1213-1211-1214-1269-1208-1207-1225-1245-1209-1246</t>
  </si>
  <si>
    <t>ΤΣΑΛΑ</t>
  </si>
  <si>
    <t>ΜΠΡΟΥΝΙΛΝΤΟ</t>
  </si>
  <si>
    <t>ΒΑΣΙΛΑΚΗ</t>
  </si>
  <si>
    <t>ΑΝ122656</t>
  </si>
  <si>
    <t>764,5</t>
  </si>
  <si>
    <t>1482,5</t>
  </si>
  <si>
    <t>ΚΑΡΝΗΣ</t>
  </si>
  <si>
    <t>ΕΠΑΜΕΙΝΩΝΔΑΣ</t>
  </si>
  <si>
    <t>ΑΝ250474</t>
  </si>
  <si>
    <t>1210-1212-1216-1211-1214-1268-1208-1213-1215-1209-1225-1207</t>
  </si>
  <si>
    <t>1476,4</t>
  </si>
  <si>
    <t>ΔΑΣΟΥ</t>
  </si>
  <si>
    <t>ΑΝΝΑ</t>
  </si>
  <si>
    <t>ΑΚ412485</t>
  </si>
  <si>
    <t>1214-1208-1211-1210-1245-1212-1209-1213-1225-1207-1246</t>
  </si>
  <si>
    <t>ΔΟΥΜΟΥΡΑ</t>
  </si>
  <si>
    <t>ΣΤΑΥΡΟΥΛΑ</t>
  </si>
  <si>
    <t>Ξ612407</t>
  </si>
  <si>
    <t>1212-1210-1245-1208-1269-1211-1268-1214-1215-1209-1213-1207-1225-1246-1203-1267</t>
  </si>
  <si>
    <t>ΣΥΜΕΩΝ</t>
  </si>
  <si>
    <t>ΑΕ067228</t>
  </si>
  <si>
    <t>1466,1</t>
  </si>
  <si>
    <t>ΧΑΛΑΡΗΣ</t>
  </si>
  <si>
    <t>ΑΡΤΕΜΙΟΣ</t>
  </si>
  <si>
    <t>ΑΗ094693</t>
  </si>
  <si>
    <t>ΠΑΝΟΥΣΑΚΗΣ</t>
  </si>
  <si>
    <t>ΑΖ494616</t>
  </si>
  <si>
    <t>845,9</t>
  </si>
  <si>
    <t>1463,9</t>
  </si>
  <si>
    <t>ΚΟΥΤΣΙΟΥΜΠΑ</t>
  </si>
  <si>
    <t>ΑΡΕΤΗ</t>
  </si>
  <si>
    <t>ΑΙ297610</t>
  </si>
  <si>
    <t>1214-1211-1209</t>
  </si>
  <si>
    <t>ΒΑΣΙΛΕΙΑΔΗΣ</t>
  </si>
  <si>
    <t>ΑΜ865721</t>
  </si>
  <si>
    <t>ΚΑΛΟΓΕΡΑΚΗ</t>
  </si>
  <si>
    <t>Ρ320829</t>
  </si>
  <si>
    <t>ΤΣΑΠΑΡΑ</t>
  </si>
  <si>
    <t>ΕΥΘΥΜΙΑ-ΣΠΥΡΙΔΟΥΛΑ</t>
  </si>
  <si>
    <t>ΑΗ225725</t>
  </si>
  <si>
    <t>ΛΟΥΡΜΠΑΣ</t>
  </si>
  <si>
    <t>ΑΑ322612</t>
  </si>
  <si>
    <t>1210-1215-1212-1209-1211-1208-1214-1213-1207</t>
  </si>
  <si>
    <t>ΝΥΚΤΑΡΗΣ</t>
  </si>
  <si>
    <t>ΧΑΡΑΛΑΜΠΟΣ</t>
  </si>
  <si>
    <t>ΑΕ456644</t>
  </si>
  <si>
    <t>ΜΑΧΑΙΡΑΣ</t>
  </si>
  <si>
    <t>Φ041223</t>
  </si>
  <si>
    <t>830,5</t>
  </si>
  <si>
    <t>1448,5</t>
  </si>
  <si>
    <t>ΧΡΙΣΤΟΔΟΥΛΟΥ</t>
  </si>
  <si>
    <t>ΑΗ066965</t>
  </si>
  <si>
    <t>1438,5</t>
  </si>
  <si>
    <t>ΤΣΑΜΠΟΥΡΗΣ</t>
  </si>
  <si>
    <t>ΧΑΡΙΣΙΟΣ</t>
  </si>
  <si>
    <t>ΑΚ978015</t>
  </si>
  <si>
    <t>1436,9</t>
  </si>
  <si>
    <t>1211-1208-1214-1215-1209-1212-1210-1207-1213</t>
  </si>
  <si>
    <t>ΣΤΑΣΗΣ</t>
  </si>
  <si>
    <t>Τ513240</t>
  </si>
  <si>
    <t>ΜΟΥΚΑΤΑ</t>
  </si>
  <si>
    <t>ΧΡΙΣΤΙΝΑ ΤΑΞΙΑΡΧΟΥΛΑ</t>
  </si>
  <si>
    <t>Χ540263</t>
  </si>
  <si>
    <t>763,4</t>
  </si>
  <si>
    <t>1421,4</t>
  </si>
  <si>
    <t>ΑΝΔΡΕΑΣ</t>
  </si>
  <si>
    <t>ΑΙ873200</t>
  </si>
  <si>
    <t>1211-1214-1212-1210-1245-1267-1209-1215-1213-1207-1225</t>
  </si>
  <si>
    <t>ΚΟΛΟΚΥΘΑ</t>
  </si>
  <si>
    <t>ΑΝ329882</t>
  </si>
  <si>
    <t>806,3</t>
  </si>
  <si>
    <t>1416,3</t>
  </si>
  <si>
    <t>1214-1212-1268-1215-1269-1211-1209-1208-1210-1225-1213-1207-1245-1246</t>
  </si>
  <si>
    <t>ΜΠΑΜΠΑΝΑΣΗ</t>
  </si>
  <si>
    <t>ΧΑΡΙΛΑΟΣ</t>
  </si>
  <si>
    <t>ΑΖ655590</t>
  </si>
  <si>
    <t>1246-1207-1213-1208-1209-1211-1214-1268-1212-1210-1215-1225-1245</t>
  </si>
  <si>
    <t>ΠΑΛΑΣΚΑΣ</t>
  </si>
  <si>
    <t>Φ287675</t>
  </si>
  <si>
    <t>1408,5</t>
  </si>
  <si>
    <t>1267-1208-1269-1211-1214-1207-1213-1212-1225-1209-1245-1210-1246</t>
  </si>
  <si>
    <t>ΓΡΗΓΟΡΑΚΗΣ</t>
  </si>
  <si>
    <t>ΑΙ972195</t>
  </si>
  <si>
    <t>ΣΚΟΥΜΠΟΥΡΔΗ</t>
  </si>
  <si>
    <t>ΣΟΦΙΑ</t>
  </si>
  <si>
    <t>ΑΗ956925</t>
  </si>
  <si>
    <t>1246-1245-1209-1211-1214-1212</t>
  </si>
  <si>
    <t>ΒΟΥΡΒΟΥΛΑΚΗ</t>
  </si>
  <si>
    <t>ΠΑΝΑΓΙΩΤΑ</t>
  </si>
  <si>
    <t>Μ888182</t>
  </si>
  <si>
    <t>773,3</t>
  </si>
  <si>
    <t>1391,3</t>
  </si>
  <si>
    <t>1211-1208-1214-1269-1268-1207-1210-1209-1215-1213-1225-1245-1246-1212</t>
  </si>
  <si>
    <t>ΚΟΥΙΝΗ</t>
  </si>
  <si>
    <t>ΑΡΧΟΝΤΩ</t>
  </si>
  <si>
    <t>ΑΖ712648</t>
  </si>
  <si>
    <t>ΛΥΡΙΣΤΗ</t>
  </si>
  <si>
    <t>ΑΝΝΑ-ΜΑΡΙΑ</t>
  </si>
  <si>
    <t>Φ025545</t>
  </si>
  <si>
    <t>619,3</t>
  </si>
  <si>
    <t>1387,3</t>
  </si>
  <si>
    <t>ΠΡΟΓΩΝΗ</t>
  </si>
  <si>
    <t>ΤΡΙΑΝΤΑΦΥΛΛΙΑ</t>
  </si>
  <si>
    <t>ΑΜ370221</t>
  </si>
  <si>
    <t>667,7</t>
  </si>
  <si>
    <t>1385,7</t>
  </si>
  <si>
    <t>1214-1268-1208-1203-1269-1211</t>
  </si>
  <si>
    <t>ΜΑΛΕΖΑΣ</t>
  </si>
  <si>
    <t>ΑΙ869613</t>
  </si>
  <si>
    <t>727,1</t>
  </si>
  <si>
    <t>1385,1</t>
  </si>
  <si>
    <t>1211-1214-1210-1209-1212-1267-1245-1213-1207-1225-1268-1208-1215</t>
  </si>
  <si>
    <t>ΤΡΙΛΛΙΑΣ</t>
  </si>
  <si>
    <t>ΑΝ389729</t>
  </si>
  <si>
    <t>1376,6</t>
  </si>
  <si>
    <t>1207-1211-1215-1209-1214-1208-1212-1210-1268</t>
  </si>
  <si>
    <t>ΓΡΗΓΟΡΙΑΔΗΣ</t>
  </si>
  <si>
    <t>ΓΡΗΓΟΡΙΟΣ</t>
  </si>
  <si>
    <t>ΑΗ890628</t>
  </si>
  <si>
    <t>828,3</t>
  </si>
  <si>
    <t>1364,3</t>
  </si>
  <si>
    <t>1267-1207-1225-1208-1214-1211-1212</t>
  </si>
  <si>
    <t>ΜΑΝΟΣ</t>
  </si>
  <si>
    <t>ΑΜ921685</t>
  </si>
  <si>
    <t>772,2</t>
  </si>
  <si>
    <t>1360,2</t>
  </si>
  <si>
    <t>1225-1207-1213-1245-1212-1246</t>
  </si>
  <si>
    <t>ΣΑΒΒΟΥΡΑΣ</t>
  </si>
  <si>
    <t>ΑΙ346388</t>
  </si>
  <si>
    <t>1359,4</t>
  </si>
  <si>
    <t>1213-1207-1211-1214</t>
  </si>
  <si>
    <t>ΣΑΚΕΛΛΑΡΗΣ</t>
  </si>
  <si>
    <t>Χ343054</t>
  </si>
  <si>
    <t>796,4</t>
  </si>
  <si>
    <t>1358,4</t>
  </si>
  <si>
    <t>1209-1211-1215-1246-1225-1213-1207-1245-1212-1214</t>
  </si>
  <si>
    <t>ΜΗΤΡΟΛΑΡΗ</t>
  </si>
  <si>
    <t>ΕΛΤΟΝ</t>
  </si>
  <si>
    <t>ΜΗΝΑ</t>
  </si>
  <si>
    <t>ΑΚ771722</t>
  </si>
  <si>
    <t>739,2</t>
  </si>
  <si>
    <t>1357,2</t>
  </si>
  <si>
    <t>ΜΕΙΜΑΡΗΣ</t>
  </si>
  <si>
    <t>ΑΚ484180</t>
  </si>
  <si>
    <t>698,5</t>
  </si>
  <si>
    <t>1356,5</t>
  </si>
  <si>
    <t>ΣΚΟΥΦΟΓΙΑΝΝΗΣ</t>
  </si>
  <si>
    <t>ΑΜ387873</t>
  </si>
  <si>
    <t>1211-1269-1208-1214</t>
  </si>
  <si>
    <t>ΑΒ967090</t>
  </si>
  <si>
    <t>ΤΣΑΝΗΣ</t>
  </si>
  <si>
    <t>ΤΣΑΝΗΣ ΚΥΡΙΑΚΟΣ</t>
  </si>
  <si>
    <t>ΑΖ625542</t>
  </si>
  <si>
    <t>1349,5</t>
  </si>
  <si>
    <t>ΕΥΑΓΓΕΛΟΥ</t>
  </si>
  <si>
    <t>ΑΒ860453</t>
  </si>
  <si>
    <t>1209-1207-1211-1212-1213-1214</t>
  </si>
  <si>
    <t>ΤΖΑΓΚΑΡΟΥΛΑΚΗ</t>
  </si>
  <si>
    <t>ΑΙ942968</t>
  </si>
  <si>
    <t>1209-1211-1212-1213-1214-1207-1208</t>
  </si>
  <si>
    <t>ΜΠΟΥΛΟΓΕΩΡΓΟΥ</t>
  </si>
  <si>
    <t>Π986963</t>
  </si>
  <si>
    <t>654,5</t>
  </si>
  <si>
    <t>1342,5</t>
  </si>
  <si>
    <t>ΓΚΑΝΙΑΤΣΟΥ</t>
  </si>
  <si>
    <t>ΑΗ524553</t>
  </si>
  <si>
    <t>702,9</t>
  </si>
  <si>
    <t>1340,9</t>
  </si>
  <si>
    <t>ΑΓΓΕΛΙΔΗΣ</t>
  </si>
  <si>
    <t>ΙΩΑΝΝΗΣ ΜΑΡΙΝΟΣ</t>
  </si>
  <si>
    <t>ΑΕ419143</t>
  </si>
  <si>
    <t>1215-1209-1211-1212-1208-1269-1214-1225-1207-1213-1246-1245-1210</t>
  </si>
  <si>
    <t>ΧΡΥΣΟΠΟΛΙΤΗΣ</t>
  </si>
  <si>
    <t>Φ275190</t>
  </si>
  <si>
    <t>848,1</t>
  </si>
  <si>
    <t>1338,1</t>
  </si>
  <si>
    <t>1259-1231-1215-1244-1245-1225-1238-1239-1213-1207-1246-1212</t>
  </si>
  <si>
    <t>ΜΑΚΡΙΔΟΥ</t>
  </si>
  <si>
    <t>ΑΖ797817</t>
  </si>
  <si>
    <t>1214-1269-1208-1216-1211-1212-1210-1213-1215-1225-1245-1207-1209</t>
  </si>
  <si>
    <t>ΛΥΓΚΙΑΡΗΣ</t>
  </si>
  <si>
    <t>ΜΑΤΘΑΙΟΣ</t>
  </si>
  <si>
    <t>Χ693124</t>
  </si>
  <si>
    <t>1336,5</t>
  </si>
  <si>
    <t>ΤΥΡΕΛΗΣ</t>
  </si>
  <si>
    <t>ΕΥΣΤΡΑΤΙΟΣ</t>
  </si>
  <si>
    <t>ΑΙ341034</t>
  </si>
  <si>
    <t>1213-1212</t>
  </si>
  <si>
    <t>ΠΙΠΕΡΟΠΟΥΛΟΣ</t>
  </si>
  <si>
    <t>Ρ351727</t>
  </si>
  <si>
    <t>1215-1245-1212-1267-1213-1207-1225-1246</t>
  </si>
  <si>
    <t>ΓΑΛΑΝΗ</t>
  </si>
  <si>
    <t>ΚΛΕΑΝΘΗΣ</t>
  </si>
  <si>
    <t>ΑΖ244641</t>
  </si>
  <si>
    <t>677,6</t>
  </si>
  <si>
    <t>1335,6</t>
  </si>
  <si>
    <t>1214-1210-1245-1211-1213-1207-1225-1208-1269-1209</t>
  </si>
  <si>
    <t>ΜΠΟΥΖΑΜΠΑΛΙΔΗΣ</t>
  </si>
  <si>
    <t>ΑΙ350471</t>
  </si>
  <si>
    <t>717,2</t>
  </si>
  <si>
    <t>1335,2</t>
  </si>
  <si>
    <t>1208-1213-1214-1211-1269-1207-1212-1225-1210-1245-1209-1215-1267-1246-1268</t>
  </si>
  <si>
    <t>ΦΩΤΙΟΣ</t>
  </si>
  <si>
    <t>ΑΙ254896</t>
  </si>
  <si>
    <t>1209-1214-1211-1208-1207-1210-1245-1213-1225-1246-1212</t>
  </si>
  <si>
    <t>ΔΕΣΠΟΤΑΚΗΣ</t>
  </si>
  <si>
    <t>ΑΜ598808</t>
  </si>
  <si>
    <t>745,8</t>
  </si>
  <si>
    <t>1333,8</t>
  </si>
  <si>
    <t>ΖΑΡΑΜΠΟΥΚΑΣ</t>
  </si>
  <si>
    <t>ΑΑ967593</t>
  </si>
  <si>
    <t>1214-1208-1211-1210-1245-1209-1212</t>
  </si>
  <si>
    <t>ΜΠΟΥΝΟΒΑΣ</t>
  </si>
  <si>
    <t>ΑΝΔΡΕΑΣ-ΔΗΜΗΤΡΗΣ</t>
  </si>
  <si>
    <t>ΠΑΡΑΣΚΕΥΑΣ</t>
  </si>
  <si>
    <t>ΑΝ474574</t>
  </si>
  <si>
    <t>674,3</t>
  </si>
  <si>
    <t>1332,3</t>
  </si>
  <si>
    <t>1215-1209-1212-1210-1211-1207-1213-1214-1208-1245-1246-1268</t>
  </si>
  <si>
    <t>ΔΟΑΝΟΥΛΑΚΗΣ</t>
  </si>
  <si>
    <t>ΑΕ917694</t>
  </si>
  <si>
    <t>ΓΡΗΓΟΡΟΠΟΥΛΟΣ</t>
  </si>
  <si>
    <t>ΧΡΙΣΤΟΣ</t>
  </si>
  <si>
    <t>ΑΖ639168</t>
  </si>
  <si>
    <t>738,1</t>
  </si>
  <si>
    <t>1328,1</t>
  </si>
  <si>
    <t>1209-1212-1210-1215</t>
  </si>
  <si>
    <t>ΤΣΑΚΕΛΙΔΟΥ</t>
  </si>
  <si>
    <t>ΚΩΝΣΤΑΝΤΙΑ</t>
  </si>
  <si>
    <t>Χ341119</t>
  </si>
  <si>
    <t>ΜΙΣΑΡΓΟΠΟΥΛΟΣ</t>
  </si>
  <si>
    <t>ΓΕΩΡ</t>
  </si>
  <si>
    <t>Τ324834</t>
  </si>
  <si>
    <t>1323,1</t>
  </si>
  <si>
    <t>ΝΕΓΡΗ</t>
  </si>
  <si>
    <t>ΑΚ361551</t>
  </si>
  <si>
    <t>ΣΛΑΒΙΔΗΣ</t>
  </si>
  <si>
    <t>ΒΑΡΥΤΙΜΟΣ</t>
  </si>
  <si>
    <t>Π411204</t>
  </si>
  <si>
    <t>1267-1212-1208-1214-1211-1215-1209-1210-1245</t>
  </si>
  <si>
    <t>ΚΟΥΛΙΤΣΑΣ</t>
  </si>
  <si>
    <t>ΑΗ827023</t>
  </si>
  <si>
    <t>1213-1214-1211-1245-1209</t>
  </si>
  <si>
    <t>ΤΣΙΡΩΝΗΣ</t>
  </si>
  <si>
    <t>ΟΔΥΣΣΕΑΣ</t>
  </si>
  <si>
    <t>ΑΜ545189</t>
  </si>
  <si>
    <t>623,7</t>
  </si>
  <si>
    <t>1321,7</t>
  </si>
  <si>
    <t>1212-1210-1245-1208-1211-1214-1268-1213-1207-1225-1215-1209-1246-1269</t>
  </si>
  <si>
    <t>ΧΑΛΕΛΛΗΣ</t>
  </si>
  <si>
    <t>ΑΑ111626</t>
  </si>
  <si>
    <t>ΚΑΡΑΓΓΕΛΗΣ</t>
  </si>
  <si>
    <t>Σ186451</t>
  </si>
  <si>
    <t>600,6</t>
  </si>
  <si>
    <t>1318,6</t>
  </si>
  <si>
    <t>ΚΟΖΑΝΙΤΗΣ</t>
  </si>
  <si>
    <t>ΑΙ305238</t>
  </si>
  <si>
    <t>1316,9</t>
  </si>
  <si>
    <t>1315,4</t>
  </si>
  <si>
    <t>ΒΛΑΣΤΑΡΑΣ</t>
  </si>
  <si>
    <t>Χ802430</t>
  </si>
  <si>
    <t>695,2</t>
  </si>
  <si>
    <t>1313,2</t>
  </si>
  <si>
    <t>ΛΙΩΛΗΣ</t>
  </si>
  <si>
    <t>ΜΙΧΑΛΗΣ</t>
  </si>
  <si>
    <t>Χ458935</t>
  </si>
  <si>
    <t>658,9</t>
  </si>
  <si>
    <t>1311,9</t>
  </si>
  <si>
    <t>1212-1210-1209-1215-1211-1214-1245</t>
  </si>
  <si>
    <t>ΓΚΟΥΓΚΟΥΛΗΣ</t>
  </si>
  <si>
    <t>ΑΗ504889</t>
  </si>
  <si>
    <t>1212-1268-1214-1208-1211</t>
  </si>
  <si>
    <t>ΓΕΩΡΓΟΥΣΑΚΗΣ</t>
  </si>
  <si>
    <t>ΣΤΥΛΙΑΝΟΣ</t>
  </si>
  <si>
    <t>Σ991982</t>
  </si>
  <si>
    <t>771,1</t>
  </si>
  <si>
    <t>1308,1</t>
  </si>
  <si>
    <t>ΠΑΠΑΙΩΑΝΝΟΥ</t>
  </si>
  <si>
    <t>ΑΝΑΣΤΑΣΙΑ</t>
  </si>
  <si>
    <t>ΑΖ272988</t>
  </si>
  <si>
    <t>1214-1211-1215-1209-1212-1207-1213-1210</t>
  </si>
  <si>
    <t>ΡΕΠΟΥΛΗΣ</t>
  </si>
  <si>
    <t>ΑΜ387948</t>
  </si>
  <si>
    <t>661,1</t>
  </si>
  <si>
    <t>1307,1</t>
  </si>
  <si>
    <t>1215-1212-1207-1245-1225-1213-1267-1246</t>
  </si>
  <si>
    <t>ΜΠΑΚΑΛΗΣ</t>
  </si>
  <si>
    <t>ΘΕΟΧΑΡΗΣ-ΙΩΑΝΝΗΣ</t>
  </si>
  <si>
    <t>ΘΕΟΧΑΡΗΣ</t>
  </si>
  <si>
    <t>Ρ853300</t>
  </si>
  <si>
    <t>1268-1214-1208-1269-1211-1212-1207-1213-1210-1225-1245-1209</t>
  </si>
  <si>
    <t>ΧΡΕΠΑΣ</t>
  </si>
  <si>
    <t>ΑΙ533882</t>
  </si>
  <si>
    <t>1303,5</t>
  </si>
  <si>
    <t>ΒΑΣΙΛΑΚΟΥ</t>
  </si>
  <si>
    <t>ΜΑΡΓΑΡΙΤΑ</t>
  </si>
  <si>
    <t>ΑΚ708637</t>
  </si>
  <si>
    <t>1301,4</t>
  </si>
  <si>
    <t>ΚΑΡΑΛΙΓΚΑΣ</t>
  </si>
  <si>
    <t>Π559590</t>
  </si>
  <si>
    <t>1212-1210-1245-1216-1211-1208-1269-1214-1215-1209-1213-1225-1207-1246-1235</t>
  </si>
  <si>
    <t>ΨΟΥΝΗΣ</t>
  </si>
  <si>
    <t>ΑΙ435770</t>
  </si>
  <si>
    <t>1246-1209</t>
  </si>
  <si>
    <t>ΜΑΝΔΕΛΑΣ</t>
  </si>
  <si>
    <t>ΑΓΓΕΛΟΣ</t>
  </si>
  <si>
    <t>ΑΙ731317</t>
  </si>
  <si>
    <t>1208-1211-1214-1212-1209-1215-1210</t>
  </si>
  <si>
    <t>ΤΡΙΑΝΤΑΦΥΛΛΟΠΟΥΛΟΣ</t>
  </si>
  <si>
    <t>ΑΖ499641</t>
  </si>
  <si>
    <t>1208-1214-1211-1212-1209-1215-1210</t>
  </si>
  <si>
    <t>ΝΙΚΗΦΟΡΙΔΗΣ</t>
  </si>
  <si>
    <t>ΡΩΜΥΛΟΣ</t>
  </si>
  <si>
    <t>Ξ285438</t>
  </si>
  <si>
    <t>650,1</t>
  </si>
  <si>
    <t>1298,1</t>
  </si>
  <si>
    <t>ΣΑΚΚΑ</t>
  </si>
  <si>
    <t>ΣΤΕΛΛΑ</t>
  </si>
  <si>
    <t>ΑΗ590072</t>
  </si>
  <si>
    <t>ΓΚΑΓΚΑΒΟΥΖΗΣ</t>
  </si>
  <si>
    <t>Σ945308</t>
  </si>
  <si>
    <t>679,8</t>
  </si>
  <si>
    <t>1297,8</t>
  </si>
  <si>
    <t>1208-1211-1214-1269-1213-1225-1207-1210-1215-1209-1246</t>
  </si>
  <si>
    <t>ΓΡΙΒΑΣ</t>
  </si>
  <si>
    <t>Χ389161</t>
  </si>
  <si>
    <t>1296,5</t>
  </si>
  <si>
    <t>1213-1207-1214-1216-1225-1212</t>
  </si>
  <si>
    <t>ΜΑΣΟΥΡΑ</t>
  </si>
  <si>
    <t>Ξ689954</t>
  </si>
  <si>
    <t>1208-1269-1214-1268-1245-1210-1211-1212-1215</t>
  </si>
  <si>
    <t>ΚΑΡΣΑΝΙΔΗΣ</t>
  </si>
  <si>
    <t>ΑΒ448312</t>
  </si>
  <si>
    <t>722,7</t>
  </si>
  <si>
    <t>1295,7</t>
  </si>
  <si>
    <t>1267-1213-1269-1208-1214-1207-1211-1225-1268-1212-1215-1209-1210-1245-1246</t>
  </si>
  <si>
    <t>ΔΑΓΛΗΣ</t>
  </si>
  <si>
    <t>ΑΙ607310</t>
  </si>
  <si>
    <t>810,7</t>
  </si>
  <si>
    <t>1293,7</t>
  </si>
  <si>
    <t>1269-1208-1211-1245-1214-1213-1210-1212-1246</t>
  </si>
  <si>
    <t>ΔΙΜΗΖΑΣ</t>
  </si>
  <si>
    <t>ΑΗ350180</t>
  </si>
  <si>
    <t>675,4</t>
  </si>
  <si>
    <t>1293,4</t>
  </si>
  <si>
    <t>1207-1211-1214-1245-1209</t>
  </si>
  <si>
    <t>ΑΚ982540</t>
  </si>
  <si>
    <t>1212-1245-1225-1213-1207-1208-1269-1211-1214-1209-1215-1268-1246-1210</t>
  </si>
  <si>
    <t>ΒΟΥΛΓΑΡΙΔΗΣ</t>
  </si>
  <si>
    <t>ΑΕ882276</t>
  </si>
  <si>
    <t>1212-1225-1213-1207</t>
  </si>
  <si>
    <t>ΤΣΟΥΤΣΟΥΛΗΣ</t>
  </si>
  <si>
    <t>Χ683344</t>
  </si>
  <si>
    <t>1207-1212</t>
  </si>
  <si>
    <t>ΜΥΛΩΝΑ</t>
  </si>
  <si>
    <t>ΧΡΥΣΑΝΘΗ</t>
  </si>
  <si>
    <t>ΑΧΙΛΛΕΑΣ</t>
  </si>
  <si>
    <t>Ρ893840</t>
  </si>
  <si>
    <t>1208-1269-1211-1214</t>
  </si>
  <si>
    <t>ΜΑΝΟΥΣΗΣ</t>
  </si>
  <si>
    <t>Τ129717</t>
  </si>
  <si>
    <t>669,9</t>
  </si>
  <si>
    <t>1287,9</t>
  </si>
  <si>
    <t>1207-1208-1209-1211-1214-1215-1245-1268-1269</t>
  </si>
  <si>
    <t>ΧΡΟΝΗ</t>
  </si>
  <si>
    <t>ΑΓΓΕΛΙΚΗ</t>
  </si>
  <si>
    <t>ΑΙ797859</t>
  </si>
  <si>
    <t>666,6</t>
  </si>
  <si>
    <t>1284,6</t>
  </si>
  <si>
    <t>1246-1245-1210-1212-1211-1208-1269-1207-1209-1214-1213</t>
  </si>
  <si>
    <t>ΣΙΩΠΗΣ</t>
  </si>
  <si>
    <t>Χ390263</t>
  </si>
  <si>
    <t>696,3</t>
  </si>
  <si>
    <t>1284,3</t>
  </si>
  <si>
    <t>1213-1267-1207-1225-1208-1214-1268-1203-1269-1211-1212-1210-1245-1209-1246</t>
  </si>
  <si>
    <t>1283,5</t>
  </si>
  <si>
    <t>ΣΚΙΑΔΟΠΟΥΛΟΥ</t>
  </si>
  <si>
    <t>ΗΛΙΤΣΑ</t>
  </si>
  <si>
    <t>ΑΜ484119</t>
  </si>
  <si>
    <t>1281,3</t>
  </si>
  <si>
    <t>1211-1208-1214-1212-1210-1209-1245-1207-1213-1246-1268-1269-1215-1225-1267</t>
  </si>
  <si>
    <t>ΔΕΡΤΙΛΗΣ</t>
  </si>
  <si>
    <t>ΑΙ083364</t>
  </si>
  <si>
    <t>ΜΑΜΑΝΟΣ</t>
  </si>
  <si>
    <t>ΑΖ764454</t>
  </si>
  <si>
    <t>1212-1245-1269-1208-1211-1214-1215-1210-1213-1268-1209-1246-1225-1207</t>
  </si>
  <si>
    <t>ΑΝΤΩΝΙΑΝ</t>
  </si>
  <si>
    <t>Ρ474301</t>
  </si>
  <si>
    <t>1208-1269-1211-1214-1225-1212-1210-1245-1209-1246</t>
  </si>
  <si>
    <t>ΣΟΥΜΕΛΗ</t>
  </si>
  <si>
    <t>ΧΑΡΑ</t>
  </si>
  <si>
    <t>Ρ777177</t>
  </si>
  <si>
    <t>655,6</t>
  </si>
  <si>
    <t>1273,6</t>
  </si>
  <si>
    <t>1212-1210-1208-1214-1245-1211-1215-1209</t>
  </si>
  <si>
    <t>ΒΛΑΝΔΟΣ</t>
  </si>
  <si>
    <t>ΑΚ402948</t>
  </si>
  <si>
    <t>1272,9</t>
  </si>
  <si>
    <t>ΓΕΩΡΓΙΑΔΗΣ</t>
  </si>
  <si>
    <t>Χ153352</t>
  </si>
  <si>
    <t>1272,5</t>
  </si>
  <si>
    <t>1208-1209-1210-1211-1212-1214-1215</t>
  </si>
  <si>
    <t>ΠΟΥΡΔΑΛΑΣ</t>
  </si>
  <si>
    <t>ΑΖ539251</t>
  </si>
  <si>
    <t>1268-1214-1269-1208-1211-1212</t>
  </si>
  <si>
    <t>ΤΣΟΥΤΣΟΥΜΑΝΟΣ</t>
  </si>
  <si>
    <t>ΑΖ417964</t>
  </si>
  <si>
    <t>ΚΑΤΣΙΚΑΡΟΣ</t>
  </si>
  <si>
    <t>ΑΙ463606</t>
  </si>
  <si>
    <t>1215-1214-1269-1208-1245-1209-1210-1211-1212</t>
  </si>
  <si>
    <t>ΜΑΡΑΓΚΑΚΗΣ</t>
  </si>
  <si>
    <t>ΑΖ461400</t>
  </si>
  <si>
    <t>ΖΩΓΚΑΣ</t>
  </si>
  <si>
    <t>ΑΗ092412</t>
  </si>
  <si>
    <t>ΓΙΑΤΡΟΥΔΑΚΗΣ</t>
  </si>
  <si>
    <t>ΑΖ761895</t>
  </si>
  <si>
    <t>1208-1215-1214-1211-1209</t>
  </si>
  <si>
    <t>ΚΟΚΚΑΛΗΣ</t>
  </si>
  <si>
    <t>ΑΖ247674</t>
  </si>
  <si>
    <t>1266,7</t>
  </si>
  <si>
    <t>1212-1213-1207-1225-1245-1215-1246-1214</t>
  </si>
  <si>
    <t>ΕΥΣΤΑΘΙΑΔΗΣ</t>
  </si>
  <si>
    <t>Χ390387</t>
  </si>
  <si>
    <t>1265,1</t>
  </si>
  <si>
    <t>1269-1207-1213-1215-1225-1245-1246-1212</t>
  </si>
  <si>
    <t>ΖΥΓΟΥΡΗΣ</t>
  </si>
  <si>
    <t>ΑΜ522835</t>
  </si>
  <si>
    <t>646,8</t>
  </si>
  <si>
    <t>1264,8</t>
  </si>
  <si>
    <t>1211-1214-1245-1210-1212-1209</t>
  </si>
  <si>
    <t>ΣΤΑΘΟΠΟΥΛΟΣ</t>
  </si>
  <si>
    <t>Χ698228</t>
  </si>
  <si>
    <t>805,2</t>
  </si>
  <si>
    <t>1263,2</t>
  </si>
  <si>
    <t>1212-1210-1214-1245-1246-1211-1209-1213-1207-1225</t>
  </si>
  <si>
    <t>1261,4</t>
  </si>
  <si>
    <t>ΚΑΜΗΛΟΥΔΗΣ</t>
  </si>
  <si>
    <t>ΧΡΥΣΟΒΑΛΑΝΤΗΣ-ΚΟΣΜΑΣ</t>
  </si>
  <si>
    <t>Χ907716</t>
  </si>
  <si>
    <t>1259,5</t>
  </si>
  <si>
    <t>ΚΑΠΛΑΝΗΣ</t>
  </si>
  <si>
    <t>ΤΙΜΟΛΕΩΝ</t>
  </si>
  <si>
    <t>ΑΕ308968</t>
  </si>
  <si>
    <t>1215-1207-1213-1212</t>
  </si>
  <si>
    <t>ΣΤΥΛΙΑΝΗ</t>
  </si>
  <si>
    <t>ΑΚ619644</t>
  </si>
  <si>
    <t>1214-1212-1268-1269-1211-1215-1209-1208-1210-1225-1213-1207-1245-1246</t>
  </si>
  <si>
    <t>ΓΙΑΝΝΙΩΤΗΣ</t>
  </si>
  <si>
    <t>Φ239168</t>
  </si>
  <si>
    <t>700,7</t>
  </si>
  <si>
    <t>1257,7</t>
  </si>
  <si>
    <t>1212-1214-1208-1211-1213-1210-1209-1245</t>
  </si>
  <si>
    <t>ΡΟΥΣΣΗΣ</t>
  </si>
  <si>
    <t>ΑΗ739487</t>
  </si>
  <si>
    <t>1212-1214-1208</t>
  </si>
  <si>
    <t>ΝΙΑΝΙΟΣ</t>
  </si>
  <si>
    <t>Σ493234</t>
  </si>
  <si>
    <t>1209-1210-1211-1212-1213-1214-1215-1225-1246-1268-1269</t>
  </si>
  <si>
    <t>ΚΩΤΣΙΟΜΥΤΗΣ</t>
  </si>
  <si>
    <t>ΑΕ052185</t>
  </si>
  <si>
    <t>664,4</t>
  </si>
  <si>
    <t>1252,4</t>
  </si>
  <si>
    <t>ΦΥΤΡΑΚΗΣ</t>
  </si>
  <si>
    <t>ΣΤΕΦΑΝΟΣ</t>
  </si>
  <si>
    <t>Τ493713</t>
  </si>
  <si>
    <t>662,2</t>
  </si>
  <si>
    <t>1250,2</t>
  </si>
  <si>
    <t>1215-1209-1212</t>
  </si>
  <si>
    <t>ΤΟΡΤΟΠΙΔΗΣ</t>
  </si>
  <si>
    <t>Μ047463</t>
  </si>
  <si>
    <t>ΨΥΛΛΑΚΗΣ</t>
  </si>
  <si>
    <t>ΑΕ972414</t>
  </si>
  <si>
    <t>ΡΟΖΗΣ</t>
  </si>
  <si>
    <t>ΑΚ707561</t>
  </si>
  <si>
    <t>685,3</t>
  </si>
  <si>
    <t>1247,3</t>
  </si>
  <si>
    <t>ΚΑΖΑΝΤΖΙΔΗΣ</t>
  </si>
  <si>
    <t>ΙΟΡΔΑΝΗΣ</t>
  </si>
  <si>
    <t>ΑΖ659459</t>
  </si>
  <si>
    <t>1207-1225-1213-1208-1211-1212-1214-1215-1246-1245-1209-1210</t>
  </si>
  <si>
    <t>ΖΑΦΕΙΡΙΟΥ</t>
  </si>
  <si>
    <t>ΑΚ949557</t>
  </si>
  <si>
    <t>1242,7</t>
  </si>
  <si>
    <t>1267-1213</t>
  </si>
  <si>
    <t>ΑΡΒΑΝΙΤΗΣ</t>
  </si>
  <si>
    <t>ΑΖ772066</t>
  </si>
  <si>
    <t>1240,4</t>
  </si>
  <si>
    <t>1214-1207-1213-1225-1208-1211-1212-1210-1245-1209-1215-1246</t>
  </si>
  <si>
    <t>ΠΙΣΣΑΣ</t>
  </si>
  <si>
    <t>Σ921337</t>
  </si>
  <si>
    <t>651,2</t>
  </si>
  <si>
    <t>1239,2</t>
  </si>
  <si>
    <t>1268-1213-1212-1207-1225-1215-1245-1208-1269-1214-1211-1210-1209</t>
  </si>
  <si>
    <t>ΣΙΔΗΡΟΠΟΥΛΟΣ</t>
  </si>
  <si>
    <t>ΑΜ811281</t>
  </si>
  <si>
    <t>1267-1207-1213-1225-1215-1245-1246</t>
  </si>
  <si>
    <t>ΓΡΥΛΛΑΚΗΣ</t>
  </si>
  <si>
    <t>ΑΗ631339</t>
  </si>
  <si>
    <t>ΠΑΠΟΥΛΙΑΣ</t>
  </si>
  <si>
    <t>ΑΜ831396</t>
  </si>
  <si>
    <t>779,9</t>
  </si>
  <si>
    <t>1232,9</t>
  </si>
  <si>
    <t>1214-1212-1211-1208</t>
  </si>
  <si>
    <t>ΚΟΥΤΣΑΚΗΣ</t>
  </si>
  <si>
    <t>Χ856029</t>
  </si>
  <si>
    <t>1232,7</t>
  </si>
  <si>
    <t>ΡΙΖΑΚΗΣ</t>
  </si>
  <si>
    <t>Τ476975</t>
  </si>
  <si>
    <t>1208-1269-1268-1212-1214</t>
  </si>
  <si>
    <t>ΑΚ957318</t>
  </si>
  <si>
    <t>691,9</t>
  </si>
  <si>
    <t>1225,9</t>
  </si>
  <si>
    <t>1245-1212-1210</t>
  </si>
  <si>
    <t>ΣΚΙΑΔΑΣ</t>
  </si>
  <si>
    <t>ΑΑ314435</t>
  </si>
  <si>
    <t>713,9</t>
  </si>
  <si>
    <t>1221,9</t>
  </si>
  <si>
    <t>1245-1210-1212-1214-1215-1211-1209-1246-1208-1207-1225-1213</t>
  </si>
  <si>
    <t>ΚΑΠΙΡΗΣ</t>
  </si>
  <si>
    <t>ΑΖ532423</t>
  </si>
  <si>
    <t>1220,5</t>
  </si>
  <si>
    <t>ΑΓΓΕΛΗ</t>
  </si>
  <si>
    <t>ΕΥΑΓΓΕΛΙΑ</t>
  </si>
  <si>
    <t>Τ277132</t>
  </si>
  <si>
    <t>1220,2</t>
  </si>
  <si>
    <t>1210-1208-1209-1211-1214-1215-1245-1268-1269-1207-1213-1225-1246</t>
  </si>
  <si>
    <t>ΠΑΝΑΓΙΩΤΟΠΟΥΛΟΣ</t>
  </si>
  <si>
    <t>ΑΝ501704</t>
  </si>
  <si>
    <t>711,7</t>
  </si>
  <si>
    <t>1217,7</t>
  </si>
  <si>
    <t>ΔΕΛΛΑΣ</t>
  </si>
  <si>
    <t>Τ095644</t>
  </si>
  <si>
    <t>645,7</t>
  </si>
  <si>
    <t>1214,7</t>
  </si>
  <si>
    <t>ΛΥΚΟΓΙΑΝΝΗΣ</t>
  </si>
  <si>
    <t>Τ235993</t>
  </si>
  <si>
    <t>1214,5</t>
  </si>
  <si>
    <t>1215-1212-1245</t>
  </si>
  <si>
    <t>ΜΑΛΤΣΑΝ</t>
  </si>
  <si>
    <t>ΕΝΓΚΙΝ</t>
  </si>
  <si>
    <t>ΜΟΥΣΤΑΦΑ</t>
  </si>
  <si>
    <t>ΑΙ904604</t>
  </si>
  <si>
    <t>1214,1</t>
  </si>
  <si>
    <t>1225-1207-1208-1214-1246-1268-1269-1209-1210-1211-1212-1213-1215</t>
  </si>
  <si>
    <t>ΠΑΠΑΚΩΣΤΑΣ</t>
  </si>
  <si>
    <t>ΔΗΜΗΤΡΗΣ</t>
  </si>
  <si>
    <t>ΑΕ818103</t>
  </si>
  <si>
    <t>1207-1208-1209-1211-1213-1214-1215</t>
  </si>
  <si>
    <t>ΜΠΕΣΚΟΣ</t>
  </si>
  <si>
    <t>ΑΝ310122</t>
  </si>
  <si>
    <t>ΤΖΟΥΜΑΛΑΚΗΣ</t>
  </si>
  <si>
    <t>ΤΡΙΑΝΤΑΦΥΛΛΟΣ</t>
  </si>
  <si>
    <t>Τ470027</t>
  </si>
  <si>
    <t>1207-1208-1209-1211-1212-1215-1214</t>
  </si>
  <si>
    <t>ΑΣΗΜΟΠΟΥΛΟΣ</t>
  </si>
  <si>
    <t>ΑΒ662591</t>
  </si>
  <si>
    <t>ΜΠΙΤΗΣ</t>
  </si>
  <si>
    <t>Χ978438</t>
  </si>
  <si>
    <t>640,2</t>
  </si>
  <si>
    <t>1199,2</t>
  </si>
  <si>
    <t>1214-1211-1215-1209-1210-1212-1208</t>
  </si>
  <si>
    <t>Χ923982</t>
  </si>
  <si>
    <t>1196,5</t>
  </si>
  <si>
    <t>ΣΑΛΕΒΟΥΡΑΚΗΣ</t>
  </si>
  <si>
    <t>Χ497413</t>
  </si>
  <si>
    <t>1196,2</t>
  </si>
  <si>
    <t>ΤΑΙΓΑΝΙΔΟΥ</t>
  </si>
  <si>
    <t>ΚΥΡΙΑΚΗ</t>
  </si>
  <si>
    <t>ΠΑΥΛΟΣ</t>
  </si>
  <si>
    <t>ΑΒ109803</t>
  </si>
  <si>
    <t>785,4</t>
  </si>
  <si>
    <t>1195,4</t>
  </si>
  <si>
    <t>1212-1214-1240-1210-1211-1225-1237-1242-1241-1244-1209-1207-1269</t>
  </si>
  <si>
    <t>ΑΜ757132</t>
  </si>
  <si>
    <t>1194,2</t>
  </si>
  <si>
    <t>1245-1210</t>
  </si>
  <si>
    <t>1191,9</t>
  </si>
  <si>
    <t>ΓΕΡΑΣΟΠΟΥΛΟΣ</t>
  </si>
  <si>
    <t>ΣΤΕΡΓΙΟΣ</t>
  </si>
  <si>
    <t>Σ550443</t>
  </si>
  <si>
    <t>673,2</t>
  </si>
  <si>
    <t>1190,2</t>
  </si>
  <si>
    <t>1208-1209-1210-1211-1212-1214-1215-1245</t>
  </si>
  <si>
    <t>ΛΕΜΟΝΗΣ</t>
  </si>
  <si>
    <t>Φ288169</t>
  </si>
  <si>
    <t>1189,1</t>
  </si>
  <si>
    <t>ΤΣΕΛΕΠΗΣ</t>
  </si>
  <si>
    <t>ΟΔΥΣΣΕΥΣ</t>
  </si>
  <si>
    <t>ΑΜ429826</t>
  </si>
  <si>
    <t>1184,4</t>
  </si>
  <si>
    <t>1207-1213-1212</t>
  </si>
  <si>
    <t>ΓΙΩΤΑΚΟΣ ΣΑΚΕΛΛΑΡΗΣ</t>
  </si>
  <si>
    <t>Χ053974</t>
  </si>
  <si>
    <t>1176,6</t>
  </si>
  <si>
    <t>1212-1210-1215-1209-1208-1269-1268-1245-1225-1211</t>
  </si>
  <si>
    <t>ΠΑΠΑΖΑΦΕΙΡΟΠΟΥΛΟΣ</t>
  </si>
  <si>
    <t>ΑΙ221885</t>
  </si>
  <si>
    <t>1168,7</t>
  </si>
  <si>
    <t>1245-1210-1208-1269-1211-1212-1209-1215-1246-1213-1214-1207-1225</t>
  </si>
  <si>
    <t>ΜΙΧΕΛΑΚΗ</t>
  </si>
  <si>
    <t>Σ542177</t>
  </si>
  <si>
    <t>732,6</t>
  </si>
  <si>
    <t>1168,6</t>
  </si>
  <si>
    <t>ΚΑΡΑΤΖΑΣ</t>
  </si>
  <si>
    <t>ΑΝ358242</t>
  </si>
  <si>
    <t>1213-1207-1208-1209-1210-1211-1212-1214-1215</t>
  </si>
  <si>
    <t>ΣΟΥΛΙΝΑΡΗ</t>
  </si>
  <si>
    <t>Χ021881</t>
  </si>
  <si>
    <t>1161,4</t>
  </si>
  <si>
    <t>ΜΑΝΩΛΑΚΗΣ</t>
  </si>
  <si>
    <t>ΑΜ933590</t>
  </si>
  <si>
    <t>1155,9</t>
  </si>
  <si>
    <t>ΚΑΝΑΡΑΣ</t>
  </si>
  <si>
    <t>ΑΑ432206</t>
  </si>
  <si>
    <t>1155,5</t>
  </si>
  <si>
    <t>1211-1214</t>
  </si>
  <si>
    <t>ΚΑΚΑΡΑΝΤΖΟΥΛΑΣ</t>
  </si>
  <si>
    <t>Χ782521</t>
  </si>
  <si>
    <t>606,1</t>
  </si>
  <si>
    <t>1153,1</t>
  </si>
  <si>
    <t>1210-1214-1215-1211-1209-1245-1212-1268-1207-1208-1213-1246-1269</t>
  </si>
  <si>
    <t>ΠΛΕΞΙΔΑΣ</t>
  </si>
  <si>
    <t>Χ103745</t>
  </si>
  <si>
    <t>1146,5</t>
  </si>
  <si>
    <t>1212-1210-1245-1211-1208-1214-1209</t>
  </si>
  <si>
    <t>ΠΑΠΑΔΟΠΟΥΛΟΣ</t>
  </si>
  <si>
    <t>ΑΒ115029</t>
  </si>
  <si>
    <t>811,8</t>
  </si>
  <si>
    <t>1145,8</t>
  </si>
  <si>
    <t>ΨΑΡΡΑΣ</t>
  </si>
  <si>
    <t>Χ906812</t>
  </si>
  <si>
    <t>1141,3</t>
  </si>
  <si>
    <t>1269-1208-1211-1214-1212-1207-1213-1210-1209-1215</t>
  </si>
  <si>
    <t>ΑΛΕΥΡΟΥΔΗ</t>
  </si>
  <si>
    <t>ΑΚ912825</t>
  </si>
  <si>
    <t>1211-1214-1208-1213-1207-1215-1209</t>
  </si>
  <si>
    <t>ΒΑΓΕΝΑΣ</t>
  </si>
  <si>
    <t>ΑΒ392191</t>
  </si>
  <si>
    <t>1134,2</t>
  </si>
  <si>
    <t>1214-1211-1210-1212-1209-1208-1267-1245-1269</t>
  </si>
  <si>
    <t>ΑΗ169050</t>
  </si>
  <si>
    <t>ΚΟΥΣΙΑΔΗΣ</t>
  </si>
  <si>
    <t>ΑΒ022117</t>
  </si>
  <si>
    <t>1127,9</t>
  </si>
  <si>
    <t>ΚΟΥΝΕΝΑΚΗΣ</t>
  </si>
  <si>
    <t>ΑΑ434074</t>
  </si>
  <si>
    <t>1124,4</t>
  </si>
  <si>
    <t>1209-1215-1207-1210-1211-1212-1213-1214</t>
  </si>
  <si>
    <t>ΝΙΚΗΤΑΚΗΣ</t>
  </si>
  <si>
    <t>Σ141855</t>
  </si>
  <si>
    <t>1124,2</t>
  </si>
  <si>
    <t>ΒΕΡΓΟΣ</t>
  </si>
  <si>
    <t>Χ270529</t>
  </si>
  <si>
    <t>710,6</t>
  </si>
  <si>
    <t>1118,6</t>
  </si>
  <si>
    <t>1211-1214-1210-1245-1208-1212</t>
  </si>
  <si>
    <t>ΗΛΙΑΔΗΣ</t>
  </si>
  <si>
    <t>Ρ871551</t>
  </si>
  <si>
    <t>694,1</t>
  </si>
  <si>
    <t>1116,1</t>
  </si>
  <si>
    <t>1246-1227-1270-1209-1211-1213-1212-1214-1245-1225-1207-1268-1269-1210-1215</t>
  </si>
  <si>
    <t>ΖΕΡΒΟΣ</t>
  </si>
  <si>
    <t>ΚΩΣΤΑΝΤΙΝΟΣ</t>
  </si>
  <si>
    <t>ΑΒ400034</t>
  </si>
  <si>
    <t>840,4</t>
  </si>
  <si>
    <t>1100,4</t>
  </si>
  <si>
    <t>ΧΑΜΑΡΑΚΗΣ</t>
  </si>
  <si>
    <t>ΑΙ459706</t>
  </si>
  <si>
    <t>1100,2</t>
  </si>
  <si>
    <t>1212-1213</t>
  </si>
  <si>
    <t>ΠΑΠΑΔΗΜΑΣ</t>
  </si>
  <si>
    <t>Χ910997</t>
  </si>
  <si>
    <t>687,5</t>
  </si>
  <si>
    <t>1099,5</t>
  </si>
  <si>
    <t>ΧΑΤΖΗΕΡΓΑΤΗΣ</t>
  </si>
  <si>
    <t>Φ321624</t>
  </si>
  <si>
    <t>1096,4</t>
  </si>
  <si>
    <t>1211-1214-1208-1210-1212-1245-1268-1209-1215</t>
  </si>
  <si>
    <t>ΙΩΑΝΝΟΥ</t>
  </si>
  <si>
    <t>Τ178670</t>
  </si>
  <si>
    <t>656,7</t>
  </si>
  <si>
    <t>1090,7</t>
  </si>
  <si>
    <t>1212-1225-1207-1246-1211-1210-1213-1269-1214-1268-1215-1209-1245</t>
  </si>
  <si>
    <t>ΦΑΣΟΥΛΑΣ</t>
  </si>
  <si>
    <t>ΑΚ980040</t>
  </si>
  <si>
    <t>1087,1</t>
  </si>
  <si>
    <t>ΜΕΡΕΝΤΙΤΗ</t>
  </si>
  <si>
    <t>ΣΕΡΑΦΕΙΜ</t>
  </si>
  <si>
    <t>Ρ851776</t>
  </si>
  <si>
    <t>729,3</t>
  </si>
  <si>
    <t>1082,3</t>
  </si>
  <si>
    <t>1207-1212-1213-1225-1245-1246</t>
  </si>
  <si>
    <t>ΛΕΙΣΟΣ</t>
  </si>
  <si>
    <t>ΛΥΚΟΥΡΓΟΣ</t>
  </si>
  <si>
    <t>ΑΚ940194</t>
  </si>
  <si>
    <t>1267-1210-1245-1246-1211-1214-1215-1209-1225-1207-1208-1213-1212</t>
  </si>
  <si>
    <t>Χ928941</t>
  </si>
  <si>
    <t>1078,5</t>
  </si>
  <si>
    <t>1211-1208-1214-1212-1207-1225-1210-1213-1209-1215</t>
  </si>
  <si>
    <t>ΜΠΑΝΤΟΥΡΑΚΗΣ</t>
  </si>
  <si>
    <t>ΑΙ463001</t>
  </si>
  <si>
    <t>744,7</t>
  </si>
  <si>
    <t>1077,7</t>
  </si>
  <si>
    <t>1215-1209-1210-1212-1214-1268-1208-1269-1245-1225-1211-1207-1213-1246-1267-1203</t>
  </si>
  <si>
    <t>ΠΑΠΟΥΤΣΗΣ</t>
  </si>
  <si>
    <t>ΑΚ722678</t>
  </si>
  <si>
    <t>1076,5</t>
  </si>
  <si>
    <t>1212-1211-1210-1214-1213-1209</t>
  </si>
  <si>
    <t>ΣΤΡΑΤΑΚΗΣ</t>
  </si>
  <si>
    <t>ΑΜ979916</t>
  </si>
  <si>
    <t>1075,6</t>
  </si>
  <si>
    <t>ΑΝΤΩΝΟΠΟΥΛΟΣ</t>
  </si>
  <si>
    <t>ΛΑΜΠΡΟΣ</t>
  </si>
  <si>
    <t>Χ052377</t>
  </si>
  <si>
    <t>1073,2</t>
  </si>
  <si>
    <t>1209-1212</t>
  </si>
  <si>
    <t>ΤΟΛΙΚΑΣ</t>
  </si>
  <si>
    <t>Χ911283</t>
  </si>
  <si>
    <t>1067,9</t>
  </si>
  <si>
    <t>1208-1214-1269-1268-1211</t>
  </si>
  <si>
    <t>ΠΑΠΟΥΤΣΕΛΛΗ</t>
  </si>
  <si>
    <t>ΕΥΣΤΑΘΙΑ</t>
  </si>
  <si>
    <t>Χ419817</t>
  </si>
  <si>
    <t>1064,5</t>
  </si>
  <si>
    <t>1207-1208-1209-1210-1211-1212-1213-1214-1225-1245-1246-1269-1267</t>
  </si>
  <si>
    <t>ΕΠΕΣΛΙΔΗΣ</t>
  </si>
  <si>
    <t>Ρ943306</t>
  </si>
  <si>
    <t>851,4</t>
  </si>
  <si>
    <t>1063,4</t>
  </si>
  <si>
    <t>1213-1207-1225-1212-1245-1246-1215</t>
  </si>
  <si>
    <t>ΛΑΙΟΣ</t>
  </si>
  <si>
    <t>ΑΒ103291</t>
  </si>
  <si>
    <t>1214-1211-1210-1209-1207-1213</t>
  </si>
  <si>
    <t>ΤΣΟΥΤΣΟΥΡΑΣ</t>
  </si>
  <si>
    <t>Φ211777</t>
  </si>
  <si>
    <t>1055,2</t>
  </si>
  <si>
    <t>1245-1210-1212-1211-1208-1214-1209-1215</t>
  </si>
  <si>
    <t>ΚΑΛΟΓΕΡΟΠΟΥΛΟΣ</t>
  </si>
  <si>
    <t>ΑΒ780828</t>
  </si>
  <si>
    <t>1051,9</t>
  </si>
  <si>
    <t>1212-1215-1211-1214-1245-1210-1269-1209-1207-1213-1225-1246</t>
  </si>
  <si>
    <t>ΠΡΟΚΟΠΑΚΗΣ</t>
  </si>
  <si>
    <t>Φ490829</t>
  </si>
  <si>
    <t>712,8</t>
  </si>
  <si>
    <t>1050,8</t>
  </si>
  <si>
    <t>1209-1215-1212-1210-1211-1207-1208-1213-1214-1225-1246-1245</t>
  </si>
  <si>
    <t>ΨΥΛΟΓΙΑΝΝΗ</t>
  </si>
  <si>
    <t>1047,3</t>
  </si>
  <si>
    <t>1207-1208-1209-1210-1211-1212-1213-1214-1215-1268-1269</t>
  </si>
  <si>
    <t>ΙΩΑΝΝΙΔΗΣ</t>
  </si>
  <si>
    <t>Χ314375</t>
  </si>
  <si>
    <t>1267-1207-1225-1246-1213-1245-1215-1212</t>
  </si>
  <si>
    <t>ΠΑΤΣΑΛΙΑ</t>
  </si>
  <si>
    <t>ΕΥΜΟΡΦΙΑ</t>
  </si>
  <si>
    <t>Χ229390</t>
  </si>
  <si>
    <t>1213-1207-1208-1214-1211-1210-1209</t>
  </si>
  <si>
    <t>ΚΟΥΡΚΟΥΝΑΣ</t>
  </si>
  <si>
    <t>Χ876226</t>
  </si>
  <si>
    <t>1038,2</t>
  </si>
  <si>
    <t>1214-1211-1210-1209-1245-1225</t>
  </si>
  <si>
    <t>ΜΑΤΑΡΑΓΚΑΣ</t>
  </si>
  <si>
    <t>ΘΟΔΩΡΗΣ</t>
  </si>
  <si>
    <t>ΑΜ987812</t>
  </si>
  <si>
    <t>1037,3</t>
  </si>
  <si>
    <t>ΓΙΑΝΝΟΠΟΥΛΟΣ</t>
  </si>
  <si>
    <t>ΝΕΚΤΑΡΙΟΣ</t>
  </si>
  <si>
    <t>ΑΒ051095</t>
  </si>
  <si>
    <t>1212-1210-1211-1214-1245-1209-1267</t>
  </si>
  <si>
    <t>ΑΝΤΩΝΟΓΙΑΝΝΑΚΗΣ</t>
  </si>
  <si>
    <t>ΑΕ157808</t>
  </si>
  <si>
    <t>1017,9</t>
  </si>
  <si>
    <t>ΒΑΣΙΛΑΚΟΣ</t>
  </si>
  <si>
    <t>Τ350226</t>
  </si>
  <si>
    <t>1007,4</t>
  </si>
  <si>
    <t>1268-1214-1269-1211-1208-1210-1245-1215-1209-1212-1213-1207-1225-1246</t>
  </si>
  <si>
    <t>ΚΑΡΥΩΤΗΣ</t>
  </si>
  <si>
    <t>ΤΗΛΕΜΑΧΟΣ</t>
  </si>
  <si>
    <t>ΑΙ281272</t>
  </si>
  <si>
    <t>1005,5</t>
  </si>
  <si>
    <t>1208-1211-1214-1212-1210-1245-1209-1215</t>
  </si>
  <si>
    <t>ΛΙΟΛΙΟΣ</t>
  </si>
  <si>
    <t>ΒΗΣΣΑΡΙΩΝ</t>
  </si>
  <si>
    <t>ΑΧΙΛΛΕΥΣ</t>
  </si>
  <si>
    <t>Σ956460</t>
  </si>
  <si>
    <t>996,4</t>
  </si>
  <si>
    <t>1208-1210-1211-1214-1215-1209-1245-1246</t>
  </si>
  <si>
    <t>ΝΑΤΣΙΑΣ</t>
  </si>
  <si>
    <t>ΑΑ380766</t>
  </si>
  <si>
    <t>753,5</t>
  </si>
  <si>
    <t>993,5</t>
  </si>
  <si>
    <t>1207-1209-1210-1211-1212-1213-1214-1245</t>
  </si>
  <si>
    <t>ΣΤΑΜΟΥΛΗΣ</t>
  </si>
  <si>
    <t>Π981458</t>
  </si>
  <si>
    <t>1225-1215-1213-1245-1207-1212-1246</t>
  </si>
  <si>
    <t>ΦΡΟΝΙΜΑΚΗΣ</t>
  </si>
  <si>
    <t>Χ916759</t>
  </si>
  <si>
    <t>987,8</t>
  </si>
  <si>
    <t>1212-1215-1209</t>
  </si>
  <si>
    <t>ΠΑΝΑΓΟΠΟΥΛΟΣ</t>
  </si>
  <si>
    <t>ΑΚ340048</t>
  </si>
  <si>
    <t>984,2</t>
  </si>
  <si>
    <t>1245-1212-1267</t>
  </si>
  <si>
    <t>ΣΤΕΡΓΙΟΠΟΥΛΟΥ</t>
  </si>
  <si>
    <t>ΝΙΚΟΛΕΤΑ-ΕΛΕΝΗ</t>
  </si>
  <si>
    <t>Ρ073373</t>
  </si>
  <si>
    <t>ΒΛΑΧΟΣ</t>
  </si>
  <si>
    <t>ΑΒ899827</t>
  </si>
  <si>
    <t>749,1</t>
  </si>
  <si>
    <t>982,1</t>
  </si>
  <si>
    <t>1207-1225-1208-1213-1211-1215-1209</t>
  </si>
  <si>
    <t>981,9</t>
  </si>
  <si>
    <t>ΠΑΠΑΝΑΣΤΑΣΙΟΥ</t>
  </si>
  <si>
    <t>ΑΑ078566</t>
  </si>
  <si>
    <t>721,6</t>
  </si>
  <si>
    <t>981,6</t>
  </si>
  <si>
    <t>1212-1207-1208-1210-1213-1215-1209</t>
  </si>
  <si>
    <t>ΠΑΠΑΝΔΡΕΟΥ</t>
  </si>
  <si>
    <t>ΕΥΓΕΝΙΑ</t>
  </si>
  <si>
    <t>Π526933</t>
  </si>
  <si>
    <t>970,8</t>
  </si>
  <si>
    <t>1245-1210-1212-1211-1214-1209</t>
  </si>
  <si>
    <t>ΚΑΤΣΙΓΙΑΝΝΗΣ</t>
  </si>
  <si>
    <t>Χ800626</t>
  </si>
  <si>
    <t>968,4</t>
  </si>
  <si>
    <t>ΒΑΣΔΕΚΗΣ</t>
  </si>
  <si>
    <t>ΑΗ956665</t>
  </si>
  <si>
    <t>938,3</t>
  </si>
  <si>
    <t>968,3</t>
  </si>
  <si>
    <t>1214-1212-1208</t>
  </si>
  <si>
    <t>ΠΡΑΝΤΑΛΟΣ</t>
  </si>
  <si>
    <t>ΑΚ627716</t>
  </si>
  <si>
    <t>965,3</t>
  </si>
  <si>
    <t>1212-1245-1215-1207-1225-1246-1208-1209-1210-1211-1213-1214</t>
  </si>
  <si>
    <t>ΤΕΤΤΕΡΗΣ</t>
  </si>
  <si>
    <t>ΧΑΡΑΛΑΜΠΟΣ-ΘΕΟΦΑΝΗΣ</t>
  </si>
  <si>
    <t>ΑΝ033536</t>
  </si>
  <si>
    <t>959,2</t>
  </si>
  <si>
    <t>ΑΝΑΣΤΑΣΙΟΥ</t>
  </si>
  <si>
    <t>ΓΛΥΚΕΡΙΑ</t>
  </si>
  <si>
    <t>ΑΑ381746</t>
  </si>
  <si>
    <t>957,7</t>
  </si>
  <si>
    <t>1215-1207-1225-1213-1246-1212</t>
  </si>
  <si>
    <t>ΓΙΩΡΓΟΣ</t>
  </si>
  <si>
    <t>ΑΚ828796</t>
  </si>
  <si>
    <t>956,4</t>
  </si>
  <si>
    <t>1212-1210-1207-1214-1245-1211-1225-1213-1246-1267</t>
  </si>
  <si>
    <t>ΓΕΩΡΓΙΟΥ</t>
  </si>
  <si>
    <t>ΑΒ107908</t>
  </si>
  <si>
    <t>762,3</t>
  </si>
  <si>
    <t>951,3</t>
  </si>
  <si>
    <t>ΚΩΣΤΟΠΟΥΛΟΣ</t>
  </si>
  <si>
    <t>ΑΜ328023</t>
  </si>
  <si>
    <t>1210-1245-1209-1212-1214-1211-1213-1225-1207-1246</t>
  </si>
  <si>
    <t>ΜΑΝΤΖΟΥΝΗΣ</t>
  </si>
  <si>
    <t>ΑΒ053270</t>
  </si>
  <si>
    <t>709,5</t>
  </si>
  <si>
    <t>949,5</t>
  </si>
  <si>
    <t>ΠΑΓΩΝΗ</t>
  </si>
  <si>
    <t>ΚΡΥΣΤΑΛΙΑ</t>
  </si>
  <si>
    <t>ΑΕ816243</t>
  </si>
  <si>
    <t>948,9</t>
  </si>
  <si>
    <t>ΚΟΝΤΟΓΙΩΡΓΗΣ</t>
  </si>
  <si>
    <t>Τ153527</t>
  </si>
  <si>
    <t>946,6</t>
  </si>
  <si>
    <t>ΛΟΥΤΟΣ</t>
  </si>
  <si>
    <t>ΑΖ544211</t>
  </si>
  <si>
    <t>1212-1245-1210-1214-1211-1213-1207-1225-1209-1246</t>
  </si>
  <si>
    <t>ΚΑΡΑΚΑΣΗΣ</t>
  </si>
  <si>
    <t>ΑΑ427284</t>
  </si>
  <si>
    <t>784,3</t>
  </si>
  <si>
    <t>945,3</t>
  </si>
  <si>
    <t>1208-1269-1211-1209-1268-1214-1212-1213-1225-1207-1210-1246-1245</t>
  </si>
  <si>
    <t>ΔΕΔΙΚΟΥΣΗΣ</t>
  </si>
  <si>
    <t>ΑΣΤΕΡΙΟΣ</t>
  </si>
  <si>
    <t>Χ414197</t>
  </si>
  <si>
    <t>939,7</t>
  </si>
  <si>
    <t>1208-1212-1213-1245-1267</t>
  </si>
  <si>
    <t>ΣΜΑΡΑΓΔΑΚΗΣ</t>
  </si>
  <si>
    <t>Φ083841</t>
  </si>
  <si>
    <t>938,2</t>
  </si>
  <si>
    <t>1212-1210-1209-1215-1211-1214-1208</t>
  </si>
  <si>
    <t>ΠΑΠΑΓΕΩΡΓΟΠΟΥΛΟΥ</t>
  </si>
  <si>
    <t>ΑΙ135285</t>
  </si>
  <si>
    <t>ΔΙΔΑΣΚΑΛΟΥ</t>
  </si>
  <si>
    <t>Χ785566</t>
  </si>
  <si>
    <t>614,9</t>
  </si>
  <si>
    <t>933,9</t>
  </si>
  <si>
    <t>1246-1212-1209-1210-1211-1213-1208-1207-1214-1215-1245-1268-1269</t>
  </si>
  <si>
    <t>Χ112126</t>
  </si>
  <si>
    <t>926,7</t>
  </si>
  <si>
    <t>1209-1210-1211-1212-1214-1215-1245</t>
  </si>
  <si>
    <t>ΖΑΚΚΑ</t>
  </si>
  <si>
    <t>ΑΕ437819</t>
  </si>
  <si>
    <t>1211-1210-1209-1214-1245-1207-1213-1212-1225-1246</t>
  </si>
  <si>
    <t>ΘΕΟΔΩΡΑΚΟΠΟΥΛΟΣ</t>
  </si>
  <si>
    <t>ΑΙ999393</t>
  </si>
  <si>
    <t>919,7</t>
  </si>
  <si>
    <t>1225-1209-1210-1211-1212-1213-1214-1215</t>
  </si>
  <si>
    <t>917,9</t>
  </si>
  <si>
    <t>ΤΣΑΠΑΛΟΣ</t>
  </si>
  <si>
    <t>Χ801359</t>
  </si>
  <si>
    <t>917,1</t>
  </si>
  <si>
    <t>1212-1210-1214-1209-1211-1213-1207-1225-1245-1246</t>
  </si>
  <si>
    <t>ΠΑΠΟΥΛΙΑ</t>
  </si>
  <si>
    <t>ΔΗΜΗΤΡΑ-ΑΙΚΑΤΕΡΙΝΗ</t>
  </si>
  <si>
    <t>ΑΜ548499</t>
  </si>
  <si>
    <t>913,5</t>
  </si>
  <si>
    <t>1212-1210-1245-1211-1208-1214-1268-1207-1267-1213</t>
  </si>
  <si>
    <t>ΤΑΝΙΟΥ</t>
  </si>
  <si>
    <t>ΣΤΑΜΑΤΟΥΛΑ</t>
  </si>
  <si>
    <t>ΑΙ373287</t>
  </si>
  <si>
    <t>905,2</t>
  </si>
  <si>
    <t>1225-1207-1208-1211-1269-1212-1268</t>
  </si>
  <si>
    <t>ΠΑΠΑΝΙΚΟΛΑΣ</t>
  </si>
  <si>
    <t>ΑΒ393050</t>
  </si>
  <si>
    <t>808,5</t>
  </si>
  <si>
    <t>901,5</t>
  </si>
  <si>
    <t>1207-1208-1210-1211-1212-1213-1214-1225</t>
  </si>
  <si>
    <t>ΓΟΥΛΙΑΝΟΣ</t>
  </si>
  <si>
    <t>ΑΖ696099</t>
  </si>
  <si>
    <t>871,2</t>
  </si>
  <si>
    <t>901,2</t>
  </si>
  <si>
    <t>ΚΑΛΑΜΑΡΑΚΗΣ</t>
  </si>
  <si>
    <t>ΕΥΤΥΧΙΟΣ</t>
  </si>
  <si>
    <t>ΑΑ496400</t>
  </si>
  <si>
    <t>ΓΑΒΡΙΛΙΑΔΗΣ</t>
  </si>
  <si>
    <t>ΑΚ009833</t>
  </si>
  <si>
    <t>707,3</t>
  </si>
  <si>
    <t>896,3</t>
  </si>
  <si>
    <t>1209-1210-1211-1212-1245</t>
  </si>
  <si>
    <t>ΣΚΑΦΙΔΑΣ</t>
  </si>
  <si>
    <t>ΒΑΣΙΛΗΣ</t>
  </si>
  <si>
    <t>Χ200111</t>
  </si>
  <si>
    <t>894,7</t>
  </si>
  <si>
    <t>ΚΟΥΙΜΤΣΟΓΛΟΥ</t>
  </si>
  <si>
    <t>ΑΒ448490</t>
  </si>
  <si>
    <t>833,8</t>
  </si>
  <si>
    <t>893,8</t>
  </si>
  <si>
    <t>1213-1225-1208-1212-1214-1211-1210-1245-1209-1246</t>
  </si>
  <si>
    <t>ΜΑΤΣΑΡΙΔΗΣ</t>
  </si>
  <si>
    <t>ΛΑΖΑΡΟΣ</t>
  </si>
  <si>
    <t>ΑΖ787785</t>
  </si>
  <si>
    <t>887,3</t>
  </si>
  <si>
    <t>1213-1214-1208-1211-1207-1225-1209-1210</t>
  </si>
  <si>
    <t>ΚΡΟΜΛΙΔΟΥ</t>
  </si>
  <si>
    <t>Χ393085</t>
  </si>
  <si>
    <t>886,4</t>
  </si>
  <si>
    <t>1267-1214-1211-1207-1213-1225-1210-1212-1209-1215-1245</t>
  </si>
  <si>
    <t>ΜΠΙΝΤΖΙΟΣ</t>
  </si>
  <si>
    <t>ΔΗΜΗΤΡΙΟΣ ΜΑΡΙΝΟΣ</t>
  </si>
  <si>
    <t>ΑΖ725927</t>
  </si>
  <si>
    <t>1210-1245-1212-1214-1211-1209-1213-1207-1225</t>
  </si>
  <si>
    <t>ΣΙΑΠΛΑΟΥΡΑ</t>
  </si>
  <si>
    <t>ΒΑΣΙΛΙΚΗ</t>
  </si>
  <si>
    <t>ΑΙ261214</t>
  </si>
  <si>
    <t>885,1</t>
  </si>
  <si>
    <t>1208-1209-1210-1211-1212-1214-1203-1267</t>
  </si>
  <si>
    <t>ΜΠΑΚΑΜΗΤΣΟΥ</t>
  </si>
  <si>
    <t>Τ244808</t>
  </si>
  <si>
    <t>883,2</t>
  </si>
  <si>
    <t>1210-1212-1214-1211-1208-1209-1215-1213-1207</t>
  </si>
  <si>
    <t>ΤΣΑΒΑΛΙΑΣ</t>
  </si>
  <si>
    <t>ΑΚ497167</t>
  </si>
  <si>
    <t>1211-1212-1213-1215-1225-1245-1214-1210-1208-1207-1209</t>
  </si>
  <si>
    <t>ΓΚΑΛΙΟΥΡΗΣ</t>
  </si>
  <si>
    <t>ΓΙΑΝΝΗΣ</t>
  </si>
  <si>
    <t>ΑΗ169472</t>
  </si>
  <si>
    <t>879,6</t>
  </si>
  <si>
    <t>ΜΠΑΡΟΥΤΟΓΛΟΥ</t>
  </si>
  <si>
    <t>ΑΑ936045</t>
  </si>
  <si>
    <t>723,8</t>
  </si>
  <si>
    <t>877,8</t>
  </si>
  <si>
    <t>ΓΕΩΡΓΙΟΣ ΜΑΡΙΟΣ</t>
  </si>
  <si>
    <t>ΛΟΥΔΑΣ</t>
  </si>
  <si>
    <t>ΑΕ172328</t>
  </si>
  <si>
    <t>1208-1209-1210-1211-1212-1213-1214-1215</t>
  </si>
  <si>
    <t>ΠΟΛΙΤΗΣ</t>
  </si>
  <si>
    <t>Χ533674</t>
  </si>
  <si>
    <t>877,1</t>
  </si>
  <si>
    <t>1212-1210-1211-1245-1208-1268-1207-1213-1209</t>
  </si>
  <si>
    <t>ΚΑΤΣΙΑΒΟΣ</t>
  </si>
  <si>
    <t>ΑΗ725681</t>
  </si>
  <si>
    <t>873,1</t>
  </si>
  <si>
    <t>ΚΑΛΥΒΙΑΝΑΚΗΣ</t>
  </si>
  <si>
    <t>Ρ829680</t>
  </si>
  <si>
    <t>ΓΟΛΟΒΑΝΗΣ</t>
  </si>
  <si>
    <t>Φ250977</t>
  </si>
  <si>
    <t>872,4</t>
  </si>
  <si>
    <t>1209-1212-1214-1215-1267-1225-1210-1213-1211-1203-1268-1207-1245-1246-1208-1269</t>
  </si>
  <si>
    <t>866,4</t>
  </si>
  <si>
    <t>ΠΑΝΑΓΙΩΤΙΔΗΣ</t>
  </si>
  <si>
    <t>ΧΡΥΣΟΣΤΟΜΟΣ</t>
  </si>
  <si>
    <t>ΜΙΧΑΗΛ-ΧΑΡΑΛΑΜΠΟΣ</t>
  </si>
  <si>
    <t>ΑΚ804877</t>
  </si>
  <si>
    <t>864,7</t>
  </si>
  <si>
    <t>1212-1245-1267</t>
  </si>
  <si>
    <t>ΧΑΤΖΗΣ</t>
  </si>
  <si>
    <t>ΒΕΝΑΡΔΟΣ</t>
  </si>
  <si>
    <t>ΑΑ424747</t>
  </si>
  <si>
    <t>761,2</t>
  </si>
  <si>
    <t>863,2</t>
  </si>
  <si>
    <t>ΜΠΑΛΛΑ</t>
  </si>
  <si>
    <t>ΑΙ848674</t>
  </si>
  <si>
    <t>1214-1212-1211</t>
  </si>
  <si>
    <t>ΖΩΜΕΝΟΥ</t>
  </si>
  <si>
    <t>ΑΘΗΝΑ - ΜΑΡΙΑ</t>
  </si>
  <si>
    <t>Φ439499</t>
  </si>
  <si>
    <t>860,7</t>
  </si>
  <si>
    <t>ΣΑΛΙΑΚΑΣ</t>
  </si>
  <si>
    <t>ΑΕ426917</t>
  </si>
  <si>
    <t>829,4</t>
  </si>
  <si>
    <t>859,4</t>
  </si>
  <si>
    <t>ΠΕΤΛΗΣ</t>
  </si>
  <si>
    <t>ΑΙ340823</t>
  </si>
  <si>
    <t>858,2</t>
  </si>
  <si>
    <t>1213-1207-1208-1211-1214-1210-1215-1209-1212</t>
  </si>
  <si>
    <t>ΑΚ427226</t>
  </si>
  <si>
    <t>857,3</t>
  </si>
  <si>
    <t>ΣΙΤΑΡΙΔΗΣ</t>
  </si>
  <si>
    <t>ΑΗ503793</t>
  </si>
  <si>
    <t>855,8</t>
  </si>
  <si>
    <t>ΓΑΡΓΑΝΟΥΡΗΣ</t>
  </si>
  <si>
    <t>ΑΝ469859</t>
  </si>
  <si>
    <t>767,8</t>
  </si>
  <si>
    <t>853,8</t>
  </si>
  <si>
    <t>ΜΠΑΛΑΣΚΑΣ</t>
  </si>
  <si>
    <t>ΙΩΑΝΝΗΣ-ΔΗΜΗΤΡΙΟΣ</t>
  </si>
  <si>
    <t>Σ356648</t>
  </si>
  <si>
    <t>852,4</t>
  </si>
  <si>
    <t>ΒΟΥΛΓΑΡΑΚΗΣ</t>
  </si>
  <si>
    <t>ΑΝ957119</t>
  </si>
  <si>
    <t>850,2</t>
  </si>
  <si>
    <t>1246-1207-1209-1210-1211-1212-1213-1214-1225-1245</t>
  </si>
  <si>
    <t>ΚΩΤΣΙΑ</t>
  </si>
  <si>
    <t>ΧΑΡΙΣΗΣ</t>
  </si>
  <si>
    <t>ΑΗ271611</t>
  </si>
  <si>
    <t>612,7</t>
  </si>
  <si>
    <t>847,7</t>
  </si>
  <si>
    <t>1214-1268</t>
  </si>
  <si>
    <t>ΚΑΤΣΑΜΠΕΡΗ</t>
  </si>
  <si>
    <t>ΔΙΟΝΥΣΙΑ</t>
  </si>
  <si>
    <t>Σ847186</t>
  </si>
  <si>
    <t>636,9</t>
  </si>
  <si>
    <t>846,9</t>
  </si>
  <si>
    <t>1209-1210-1211-1212-1214-1245-1257-1267</t>
  </si>
  <si>
    <t>ΣΚΟΥΜΠΕΛΟΣ</t>
  </si>
  <si>
    <t>ΑΗ230801</t>
  </si>
  <si>
    <t>775,5</t>
  </si>
  <si>
    <t>845,5</t>
  </si>
  <si>
    <t>ΚΑΒΑΛΙΔΗΣ</t>
  </si>
  <si>
    <t>ΑΛΕΗΑΝΔΡΟΣ</t>
  </si>
  <si>
    <t>ΑΒ115510</t>
  </si>
  <si>
    <t>843,9</t>
  </si>
  <si>
    <t>ΧΡΟΝΗΣ</t>
  </si>
  <si>
    <t>ΑΕ143013</t>
  </si>
  <si>
    <t>Χ489855</t>
  </si>
  <si>
    <t>841,3</t>
  </si>
  <si>
    <t>ΤΕΛΟ</t>
  </si>
  <si>
    <t>ΣΕΒΑΣΤΗ</t>
  </si>
  <si>
    <t>ΓΙΑΝΙ</t>
  </si>
  <si>
    <t>ΑΙ353982</t>
  </si>
  <si>
    <t>765,6</t>
  </si>
  <si>
    <t>835,6</t>
  </si>
  <si>
    <t>1269-1246-1245-1208-1209-1210-1211-1214-1215-1207-1213-1225</t>
  </si>
  <si>
    <t>ΜΗΤΑΚΟΥ</t>
  </si>
  <si>
    <t>ΦΛΩΡΑ</t>
  </si>
  <si>
    <t>ΑΗ282499</t>
  </si>
  <si>
    <t>799,7</t>
  </si>
  <si>
    <t>829,7</t>
  </si>
  <si>
    <t>1209-1210-1211-1212-1213-1215-1207-1208-1214</t>
  </si>
  <si>
    <t>ΓΚΕΚΑΣ</t>
  </si>
  <si>
    <t>ΑΑ432878</t>
  </si>
  <si>
    <t>699,6</t>
  </si>
  <si>
    <t>827,6</t>
  </si>
  <si>
    <t>1208-1269-1211-1214-1267-1212-1209-1210-1215-1245</t>
  </si>
  <si>
    <t>ΚΟΥΤΣΙΟΥΜΠΗΣ</t>
  </si>
  <si>
    <t>Φ435534</t>
  </si>
  <si>
    <t>824,8</t>
  </si>
  <si>
    <t>1245-1246-1215-1209-1208-1211-1207-1212-1213-1214-1225</t>
  </si>
  <si>
    <t>ΓΕΡΟΠΑΥΛΟΥ</t>
  </si>
  <si>
    <t>ΔΙΟΜΗΔΗΣ</t>
  </si>
  <si>
    <t>ΑΚ931254</t>
  </si>
  <si>
    <t>824,3</t>
  </si>
  <si>
    <t>1207-1213-1225-1208-1211-1214-1268-1210-1245-1246-1212-1209</t>
  </si>
  <si>
    <t>ΚΑΓΙΑ</t>
  </si>
  <si>
    <t>ΑΛΕΞΑΝΤΕΡ</t>
  </si>
  <si>
    <t>ΑΝ363396</t>
  </si>
  <si>
    <t>1208-1211-1267-1214-1212-1246-1225-1245-1209</t>
  </si>
  <si>
    <t>ΣΙΜΙΤΖΗΣ</t>
  </si>
  <si>
    <t>Χ719097</t>
  </si>
  <si>
    <t>633,6</t>
  </si>
  <si>
    <t>ΜΠΑΚΑΛΑΡΟΣ</t>
  </si>
  <si>
    <t>ΑΖ211812</t>
  </si>
  <si>
    <t>1212-1209-1210</t>
  </si>
  <si>
    <t>ΥΦΑΝΤΙΔΗΣ</t>
  </si>
  <si>
    <t>ΑΗ786658</t>
  </si>
  <si>
    <t>787,6</t>
  </si>
  <si>
    <t>817,6</t>
  </si>
  <si>
    <t>1269-1246-1225-1208-1209-1211-1213-1214-1207-1212-1245</t>
  </si>
  <si>
    <t>ΤΣΑΡΚΟΣ</t>
  </si>
  <si>
    <t>Σ775249</t>
  </si>
  <si>
    <t>814,4</t>
  </si>
  <si>
    <t>1210-1212-1245-1214-1211-1213</t>
  </si>
  <si>
    <t>ΜΠΟΥΡΓΟΣ</t>
  </si>
  <si>
    <t>ΑΙ267753</t>
  </si>
  <si>
    <t>652,3</t>
  </si>
  <si>
    <t>813,3</t>
  </si>
  <si>
    <t>1212-1207-1213-1225-1245-1246-1214-1268-1269-1211-1210-1208-1209-1215</t>
  </si>
  <si>
    <t>ΓΙΑΟΥΖΑΚΗΣ</t>
  </si>
  <si>
    <t>ΑΙ947269</t>
  </si>
  <si>
    <t>811,1</t>
  </si>
  <si>
    <t>1209-1215-1212-1210-1211-1245-1214</t>
  </si>
  <si>
    <t>ΑΚΡΙΒΟΥΣΗ</t>
  </si>
  <si>
    <t>ΑΝΘΗ</t>
  </si>
  <si>
    <t>Σ916130</t>
  </si>
  <si>
    <t>808,1</t>
  </si>
  <si>
    <t>1245-1210-1212-1211-1209-1214</t>
  </si>
  <si>
    <t>ΚΟΝΤΟΣΤΕΡΓΙΟΣ</t>
  </si>
  <si>
    <t>ΑΑ269087</t>
  </si>
  <si>
    <t>617,1</t>
  </si>
  <si>
    <t>1213-1211-1208-1214</t>
  </si>
  <si>
    <t>ΠΛΕΞΟΥΣΑΚΗΣ</t>
  </si>
  <si>
    <t>ΑΑ 494250</t>
  </si>
  <si>
    <t>807,8</t>
  </si>
  <si>
    <t>ΧΙΟΝΑΣ</t>
  </si>
  <si>
    <t>ΑΙ835422</t>
  </si>
  <si>
    <t>802,2</t>
  </si>
  <si>
    <t>1208-1211-1214-1268-1269-1225-1207-1212-1213-1245-1210-1209-1215-1246</t>
  </si>
  <si>
    <t>ΓΙΩΤΑΣ</t>
  </si>
  <si>
    <t>Χ877245</t>
  </si>
  <si>
    <t>1214-1208-1211-1268-1209-1210-1212-1215-1207-1245-1246-1213</t>
  </si>
  <si>
    <t>ΠΑΡΙΑΝΟΣ</t>
  </si>
  <si>
    <t>ΑΜ302312</t>
  </si>
  <si>
    <t>801,4</t>
  </si>
  <si>
    <t>1214-1210-1208-1209-1212-1246-1245</t>
  </si>
  <si>
    <t>ΠΑΤΣΙΑΣ</t>
  </si>
  <si>
    <t>ΕΥΘΥΜΙΟΣ</t>
  </si>
  <si>
    <t>Σ977346</t>
  </si>
  <si>
    <t>1214-1208-1211-1207-1209-1210-1212-1213-1215-1225-1245-1246-1268-1269</t>
  </si>
  <si>
    <t>ΤΣΕΛΙΚΗΣ</t>
  </si>
  <si>
    <t>ΑΙ856988</t>
  </si>
  <si>
    <t>639,1</t>
  </si>
  <si>
    <t>800,1</t>
  </si>
  <si>
    <t>1211-1208-1214-1269-1267-1213-1225-1207-1209-1210-1212-1246-1245</t>
  </si>
  <si>
    <t>ΜΕΡΡΑ</t>
  </si>
  <si>
    <t>ΑΖ480238</t>
  </si>
  <si>
    <t>768,9</t>
  </si>
  <si>
    <t>798,9</t>
  </si>
  <si>
    <t>1211-1214-1212-1210-1245-1213-1207-1225-1209-1208-1269-1246-1268-1267-1215-1203</t>
  </si>
  <si>
    <t>ΑΣΑΝΑΚΗΣ</t>
  </si>
  <si>
    <t>ΑΥΓΟΥΣΤΙΝΟΣ</t>
  </si>
  <si>
    <t>Χ394249</t>
  </si>
  <si>
    <t>797,1</t>
  </si>
  <si>
    <t>1267-1268-1212-1245-1215</t>
  </si>
  <si>
    <t>ΝΙΚΟΛΑΟΥ</t>
  </si>
  <si>
    <t>Χ795739</t>
  </si>
  <si>
    <t>1212-1209-1210-1208-1214-1211-1245</t>
  </si>
  <si>
    <t>ΝΤΑΛΛΗΣ</t>
  </si>
  <si>
    <t>ΑΗ482289</t>
  </si>
  <si>
    <t>794,5</t>
  </si>
  <si>
    <t>1212-1211-1210-1215-1209-1214</t>
  </si>
  <si>
    <t>ΠΑΡΘΕΝΙΟΣ</t>
  </si>
  <si>
    <t>ΑΝ132132</t>
  </si>
  <si>
    <t>793,7</t>
  </si>
  <si>
    <t>ΕΛΠΑΣΙΔΟΥ</t>
  </si>
  <si>
    <t>ΑΚ670875</t>
  </si>
  <si>
    <t>792,3</t>
  </si>
  <si>
    <t>1209-1211-1214-1245-1210-1212-1246-1225-1207-1213</t>
  </si>
  <si>
    <t>ΒΟΥΛΓΑΡΗΣ</t>
  </si>
  <si>
    <t>ΑΜ236674</t>
  </si>
  <si>
    <t>1212-1210-1208-1214-1216</t>
  </si>
  <si>
    <t>ΠΑΠΑΖΗΣ</t>
  </si>
  <si>
    <t>ΠΕΡΙΚΛΗΣ</t>
  </si>
  <si>
    <t>ΑΗ309621</t>
  </si>
  <si>
    <t>ΑΗ212710</t>
  </si>
  <si>
    <t>786,8</t>
  </si>
  <si>
    <t>1267-1209-1210-1213-1212-1211-1245-1246</t>
  </si>
  <si>
    <t>ΧΟΡΤΟΜΑΡΗΣ</t>
  </si>
  <si>
    <t>Χ470971</t>
  </si>
  <si>
    <t>701,8</t>
  </si>
  <si>
    <t>785,8</t>
  </si>
  <si>
    <t>1207-1245-1212-1213-1225-1246-1268-1214-1215-1211-1209-1208-1210-1269</t>
  </si>
  <si>
    <t>ΒΥΤΑΝΟΣ</t>
  </si>
  <si>
    <t>ΑΚ350618</t>
  </si>
  <si>
    <t>785,6</t>
  </si>
  <si>
    <t>1212-1209-1210-1211-1214</t>
  </si>
  <si>
    <t>ΚΑΡΑΚΕΛΗΣ</t>
  </si>
  <si>
    <t>Χ987435</t>
  </si>
  <si>
    <t>1267-1210-1208-1269-1209-1211-1214-1245-1212-1246-1213-1225-1207</t>
  </si>
  <si>
    <t>ΧΑΤΖΟΥΔΗΣ</t>
  </si>
  <si>
    <t>ΑΕ567524</t>
  </si>
  <si>
    <t>782,1</t>
  </si>
  <si>
    <t>ΣΩΤΗΡΟΠΟΥΛΟΣ</t>
  </si>
  <si>
    <t>Σ567520</t>
  </si>
  <si>
    <t>779,4</t>
  </si>
  <si>
    <t>1212-1210-1211-1268-1214-1269-1207-1208-1225</t>
  </si>
  <si>
    <t>Χ296573</t>
  </si>
  <si>
    <t>778,5</t>
  </si>
  <si>
    <t>1207-1225-1209-1210-1245-1212-1213-1211-1208-1214-1246</t>
  </si>
  <si>
    <t>ΤΣΙΝΤΖΟΣ</t>
  </si>
  <si>
    <t>ΑΝ512397</t>
  </si>
  <si>
    <t>641,3</t>
  </si>
  <si>
    <t>774,3</t>
  </si>
  <si>
    <t>ΜΠΡΑΤΑΝΗΣ</t>
  </si>
  <si>
    <t>ΑΡΓΥΡΙΟΣ-ΑΓΓΕΛΟΣ</t>
  </si>
  <si>
    <t>ΑΝ895353</t>
  </si>
  <si>
    <t>773,8</t>
  </si>
  <si>
    <t>ΚΟΚΚΟΣ</t>
  </si>
  <si>
    <t>Χ792131</t>
  </si>
  <si>
    <t>770,7</t>
  </si>
  <si>
    <t>1245-1210-1209-1211-1214-1212</t>
  </si>
  <si>
    <t>ΣΚΕΝΔΕΡΗΣ</t>
  </si>
  <si>
    <t>ΑΒ 113549</t>
  </si>
  <si>
    <t>769,9</t>
  </si>
  <si>
    <t>1212-1245-1213-1207-1246-1225</t>
  </si>
  <si>
    <t>ΚΑΤΣΟΥΛΙΑΣ</t>
  </si>
  <si>
    <t>ΑΙ077411</t>
  </si>
  <si>
    <t>769,4</t>
  </si>
  <si>
    <t>ΜΑΡΑΤΟΣ</t>
  </si>
  <si>
    <t>ΑΚ231701</t>
  </si>
  <si>
    <t>768,1</t>
  </si>
  <si>
    <t>1207-1208-1209-1210-1211-1212-1213-1214-1215</t>
  </si>
  <si>
    <t>ΤΙΓΚΑ</t>
  </si>
  <si>
    <t>ΑΝΘΟΥΛΑ</t>
  </si>
  <si>
    <t>Σ786529</t>
  </si>
  <si>
    <t>1212-1210-1214-1245-1211-1213-1208-1207-1225-1246-1209</t>
  </si>
  <si>
    <t>ΓΕΩΡΓΟΠΟΥΛΟΥ</t>
  </si>
  <si>
    <t>ΠΟΛΥΞΕΝΗ</t>
  </si>
  <si>
    <t>ΑΒ866389</t>
  </si>
  <si>
    <t>767,4</t>
  </si>
  <si>
    <t>1215-1209-1208-1269-1211-1213-1225-1207-1246-1210-1214-1268-1212-1245</t>
  </si>
  <si>
    <t>ΠΑΝΤΕΛΗΣ</t>
  </si>
  <si>
    <t>Χ926091</t>
  </si>
  <si>
    <t>766,2</t>
  </si>
  <si>
    <t>ΚΑΤΣΙΟΥΛΑΣ</t>
  </si>
  <si>
    <t>ΑΗ775135</t>
  </si>
  <si>
    <t>765,2</t>
  </si>
  <si>
    <t>1211-1208-1214-1210-1209-1212-1207-1213</t>
  </si>
  <si>
    <t>ΦΕΝΕΡΗΣ</t>
  </si>
  <si>
    <t>ΣΩΚΡΑΤΗΣ</t>
  </si>
  <si>
    <t>ΑΖ159742</t>
  </si>
  <si>
    <t>734,8</t>
  </si>
  <si>
    <t>764,8</t>
  </si>
  <si>
    <t>1207-1225-1213-1211-1212-1208-1214-1268-1269-1210-1209-1215-1246</t>
  </si>
  <si>
    <t>ΠΕΝΤΣΙΟΣ</t>
  </si>
  <si>
    <t>ΑΕ374393</t>
  </si>
  <si>
    <t>1207-1208-1209-1210-1211-1212-1213-1214-1215-1225-1245-1246-1268-1269-1267-1203</t>
  </si>
  <si>
    <t>Χ342837</t>
  </si>
  <si>
    <t>763,7</t>
  </si>
  <si>
    <t>1212-1245-1213-1207-1225</t>
  </si>
  <si>
    <t>ΣΚΟΥΡΤΗΣ</t>
  </si>
  <si>
    <t>Σ907802</t>
  </si>
  <si>
    <t>762,6</t>
  </si>
  <si>
    <t>ΓΙΑΝΝΟΥΛΗΣ</t>
  </si>
  <si>
    <t>Χ801638</t>
  </si>
  <si>
    <t>757,1</t>
  </si>
  <si>
    <t>ΑΗ360117</t>
  </si>
  <si>
    <t>755,7</t>
  </si>
  <si>
    <t>1213-1267-1207-1225-1212-1245-1246</t>
  </si>
  <si>
    <t>ΤΟΥΛΙΟΠΟΥΛΟΥ</t>
  </si>
  <si>
    <t>ΚΩΝΣΤΑΝΤΙΝΙΑ</t>
  </si>
  <si>
    <t>ΦΙΛΟΠΟΙΜΗΝ</t>
  </si>
  <si>
    <t>ΑΖ791571</t>
  </si>
  <si>
    <t>1211-1269-1210-1245-1209-1212</t>
  </si>
  <si>
    <t>ΑΓΡΙΤΕΛΗΣ</t>
  </si>
  <si>
    <t>ΠΑΡΑΣΚΕΥΑΣ ΒΑΣΙΛΗΣ</t>
  </si>
  <si>
    <t>ΔΟΥΚΑΣ</t>
  </si>
  <si>
    <t>ΑΒ585256</t>
  </si>
  <si>
    <t>1208-1209-1210-1211-1212-1213-1214-1207</t>
  </si>
  <si>
    <t>ΗΛΙΟΠΟΥΛΟΣ</t>
  </si>
  <si>
    <t>ΑΝ268078</t>
  </si>
  <si>
    <t>753,6</t>
  </si>
  <si>
    <t>1212-1211-1214-1210-1209-1245-1213-1225</t>
  </si>
  <si>
    <t>ΜΑΡΓΕΤΗΣ</t>
  </si>
  <si>
    <t>Χ721483</t>
  </si>
  <si>
    <t>1212-1210-1211</t>
  </si>
  <si>
    <t>ΠΑΠΑΓΙΩΤΗΣ</t>
  </si>
  <si>
    <t>ΑΛΚΙΒΙΑΔΗΣ</t>
  </si>
  <si>
    <t>ΑΜ369209</t>
  </si>
  <si>
    <t>751,8</t>
  </si>
  <si>
    <t>1208-1211-1214-1213-1207-1246-1212-1209-1225-1245</t>
  </si>
  <si>
    <t>ΤΑΣΙΟΣ</t>
  </si>
  <si>
    <t>ΑΕ799290</t>
  </si>
  <si>
    <t>749,7</t>
  </si>
  <si>
    <t>1214-1268-1208-1269-1211-1212-1209-1245</t>
  </si>
  <si>
    <t>ΣΑΜΑΡΤΖΗΣ</t>
  </si>
  <si>
    <t>ΑΑ024666</t>
  </si>
  <si>
    <t>1212-1245-1210-1211-1214-1209-1213-1225-1246-1207-1267</t>
  </si>
  <si>
    <t>ΠΑΓΩΜΕΝΟΥ</t>
  </si>
  <si>
    <t>ΚΛΕΟΠΑΤΡΑ</t>
  </si>
  <si>
    <t>ΑΗ464451</t>
  </si>
  <si>
    <t>747,5</t>
  </si>
  <si>
    <t>1209-1215-1214-1213-1212-1211-1210</t>
  </si>
  <si>
    <t>ΚΑΡΑΒΕΛΑΚΗΣ</t>
  </si>
  <si>
    <t>ΑΒ964523</t>
  </si>
  <si>
    <t>747,2</t>
  </si>
  <si>
    <t>1212-1209-1215-1211-1210-1246-1269-1268-1208-1214-1245-1225-1207-1213</t>
  </si>
  <si>
    <t>ΠΥΡΡΗΣ ΠΑΥΛΟΠΟΥΛΟΣ</t>
  </si>
  <si>
    <t>ΠΡΟΚΟΠΙΟΣ</t>
  </si>
  <si>
    <t>Χ642924</t>
  </si>
  <si>
    <t>676,5</t>
  </si>
  <si>
    <t>746,5</t>
  </si>
  <si>
    <t>ΓΚΟΤΣΟΡΟΤΣΗΣ</t>
  </si>
  <si>
    <t>Χ032271</t>
  </si>
  <si>
    <t>745,6</t>
  </si>
  <si>
    <t>ΚΑΨΗΣ</t>
  </si>
  <si>
    <t>ΛΥΜΠΕΡΗΣ</t>
  </si>
  <si>
    <t>ΑΕ253231</t>
  </si>
  <si>
    <t>743,9</t>
  </si>
  <si>
    <t>1245-1210-1211-1212-1214-1209-1207-1213-1225-1246</t>
  </si>
  <si>
    <t>ΜΠΟΤΣΗ</t>
  </si>
  <si>
    <t>ΕΛΟΝΑ</t>
  </si>
  <si>
    <t>ΑΚ215125</t>
  </si>
  <si>
    <t>743,8</t>
  </si>
  <si>
    <t>ΚΥΡΙΑΚΙΔΗΣ</t>
  </si>
  <si>
    <t>ΑΖ296301</t>
  </si>
  <si>
    <t>1207-1214-1215-1209-1269-1208-1268-1246-1213-1211-1210-1212-1225-1245</t>
  </si>
  <si>
    <t>ΒΑΛΕΤΤΑΣ</t>
  </si>
  <si>
    <t>ΑΕ400928</t>
  </si>
  <si>
    <t>1225-1207-1208-1214-1211-1213-1215-1209-1210-1212</t>
  </si>
  <si>
    <t>ΜΑΝΤΟΠΟΥΛΟΣ</t>
  </si>
  <si>
    <t>ΕΜΜΑΝΟΥΗΛ-ΚΑΡΟΛΟΣ</t>
  </si>
  <si>
    <t>Χ155317</t>
  </si>
  <si>
    <t>741,9</t>
  </si>
  <si>
    <t>1212-1210-1211-1209-1215-1246</t>
  </si>
  <si>
    <t>ΚΑΡΙΚΟΠΟΥΛΟΣ</t>
  </si>
  <si>
    <t>ΑΡΜΑΝΔΟΣ</t>
  </si>
  <si>
    <t>ΑΗ283453</t>
  </si>
  <si>
    <t>1212-1215-1209-1210-1211-1207-1214-1213-1208</t>
  </si>
  <si>
    <t>ΜΙΧΟΣ</t>
  </si>
  <si>
    <t>Φ088465</t>
  </si>
  <si>
    <t>741,7</t>
  </si>
  <si>
    <t>ΦΛΩΡΟΣ</t>
  </si>
  <si>
    <t>Χ983802</t>
  </si>
  <si>
    <t>739,6</t>
  </si>
  <si>
    <t>1208-1269-1212-1211-1214-1215-1209-1210-1207-1213-1268</t>
  </si>
  <si>
    <t>ΓΕΩΡΓΑΡΗΣ</t>
  </si>
  <si>
    <t>Χ898652</t>
  </si>
  <si>
    <t>738,6</t>
  </si>
  <si>
    <t>1210-1212-1245-1211-1214-1209-1208</t>
  </si>
  <si>
    <t>ΚΩΣΤΟΠΟΥΛΟΥ</t>
  </si>
  <si>
    <t>ΙΩΑΝΝΑ</t>
  </si>
  <si>
    <t>ΑΜ311830</t>
  </si>
  <si>
    <t>737,3</t>
  </si>
  <si>
    <t>1212-1267-1210-1209-1211-1214-1245-1208-1207-1213-1225-1246</t>
  </si>
  <si>
    <t>ΤΕΡΖΗΣ</t>
  </si>
  <si>
    <t>ΑΕ655730</t>
  </si>
  <si>
    <t>734,2</t>
  </si>
  <si>
    <t>1207-1208-1209-1210-1211-1212-1213-1214-1215-1225-1245-1246-1269</t>
  </si>
  <si>
    <t>ΚΑΚΟΣ</t>
  </si>
  <si>
    <t>Χ300841</t>
  </si>
  <si>
    <t>733,1</t>
  </si>
  <si>
    <t>ΒΟΓΛΙΔΗΣ</t>
  </si>
  <si>
    <t>ΑΒ867946</t>
  </si>
  <si>
    <t>732,9</t>
  </si>
  <si>
    <t>1213-1211-1214-1207-1225-1209-1210-1245-1212</t>
  </si>
  <si>
    <t>ΑΠΟΣΤΟΛΟΣ - ΓΕΩΡΓΙΟΣ</t>
  </si>
  <si>
    <t>ΑΒ617480</t>
  </si>
  <si>
    <t>1245-1209-1211-1212-1210-1213-1214-1225-1246</t>
  </si>
  <si>
    <t>ΣΑΚΕΛΛΑΡΙΔΗΣ</t>
  </si>
  <si>
    <t>ΑΑ320587</t>
  </si>
  <si>
    <t>731,8</t>
  </si>
  <si>
    <t>1208-1207-1210-1211-1214-1268-1269-1225-1212-1209-1213-1215-1245-1246</t>
  </si>
  <si>
    <t>ΜΩΥΣΙΔΗΣ</t>
  </si>
  <si>
    <t>ΑΖ695907</t>
  </si>
  <si>
    <t>ΚΟΚΚΙΝΟΣ</t>
  </si>
  <si>
    <t>ΞΕΝΟΦΩΝ</t>
  </si>
  <si>
    <t>ΑΗ352137</t>
  </si>
  <si>
    <t>1207-1213-1225-1246-1245</t>
  </si>
  <si>
    <t>ΜΠΑΛΑΤΣΟΣ</t>
  </si>
  <si>
    <t>ΑΗ296591</t>
  </si>
  <si>
    <t>726,3</t>
  </si>
  <si>
    <t>1214-1212</t>
  </si>
  <si>
    <t>ΤΖΑΚΡΗ</t>
  </si>
  <si>
    <t>ΑΖ804748</t>
  </si>
  <si>
    <t>1213-1212-1208-1211-1215-1214-1209-1210</t>
  </si>
  <si>
    <t>Χ848658</t>
  </si>
  <si>
    <t>724,8</t>
  </si>
  <si>
    <t>ΜΑΝΔΕΛΙΑΣ</t>
  </si>
  <si>
    <t>ΔΗΜΗΤΡΙΟΣ ΗΛΙΑΣ</t>
  </si>
  <si>
    <t>ΒΛΑΣΙΟΣ</t>
  </si>
  <si>
    <t>ΑΙ554435</t>
  </si>
  <si>
    <t>724,4</t>
  </si>
  <si>
    <t>ΚΑΡΑΠΑΤΑΚΗΣ</t>
  </si>
  <si>
    <t>ΑΜ738474</t>
  </si>
  <si>
    <t>672,1</t>
  </si>
  <si>
    <t>722,1</t>
  </si>
  <si>
    <t>1207-1209-1210-1211-1212-1213-1214</t>
  </si>
  <si>
    <t>ΑΚ229204</t>
  </si>
  <si>
    <t>ΚΑΛΑΜΠΑΛΙΚΗΣ</t>
  </si>
  <si>
    <t>Φ120085</t>
  </si>
  <si>
    <t>ΜΑΝΩΛΗΣ</t>
  </si>
  <si>
    <t>Χ061898</t>
  </si>
  <si>
    <t>ΤΣΙΛΗΣ</t>
  </si>
  <si>
    <t>Χ848996</t>
  </si>
  <si>
    <t>717,5</t>
  </si>
  <si>
    <t>1213-1207-1211-1214-1225-1212-1210-1245-1209-1246</t>
  </si>
  <si>
    <t>ΣΑΓΑΝΗΣ</t>
  </si>
  <si>
    <t>ΑΒ092392</t>
  </si>
  <si>
    <t>1212-1215-1209-1210-1208-1214-1213-1245-1211-1207-1225</t>
  </si>
  <si>
    <t>ΠΕΤΣΗΣ</t>
  </si>
  <si>
    <t>Χ177381</t>
  </si>
  <si>
    <t>717,4</t>
  </si>
  <si>
    <t>1207-1208-1209-1210-1211-1212-1214-1225-1245</t>
  </si>
  <si>
    <t>ΤΟΚΑΣ</t>
  </si>
  <si>
    <t>Χ840826</t>
  </si>
  <si>
    <t>1213-1207-1225-1246-1245-1267-1212</t>
  </si>
  <si>
    <t>ΒΑΙΟΠΟΥΛΟΣ</t>
  </si>
  <si>
    <t>ΑΜ312274</t>
  </si>
  <si>
    <t>1212-1267-1207-1213-1245</t>
  </si>
  <si>
    <t>ΓΚΟΡΟΓΙΑΣ</t>
  </si>
  <si>
    <t>ΑΒ999390</t>
  </si>
  <si>
    <t>713,1</t>
  </si>
  <si>
    <t>1208-1211-1212-1213-1214-1245-1246-1207</t>
  </si>
  <si>
    <t>ΠΕΡΑΚΗΣ</t>
  </si>
  <si>
    <t>ΑΒ959540</t>
  </si>
  <si>
    <t>ΓΕΡΑΣΙΜΟΣ</t>
  </si>
  <si>
    <t>BIKATOΣ</t>
  </si>
  <si>
    <t>ΘΕΟΦΑΝΗΣ</t>
  </si>
  <si>
    <t>ΑΕ225283</t>
  </si>
  <si>
    <t>1212-1210-1246-1245-1211-1208-1209</t>
  </si>
  <si>
    <t>ΔΕΤΣΚΑΣ</t>
  </si>
  <si>
    <t>ΝΙΚΟΣ</t>
  </si>
  <si>
    <t>ΑΕ333385</t>
  </si>
  <si>
    <t>ΒΡΕΝΟΖΙ</t>
  </si>
  <si>
    <t>ΜΑΡΙΟΛΝΤ</t>
  </si>
  <si>
    <t>ΑΡΚΙΛΕ</t>
  </si>
  <si>
    <t>ΑΚ968493</t>
  </si>
  <si>
    <t>ΝΕΣΤΟΡΙΔΗ</t>
  </si>
  <si>
    <t>ΧΡΙΣΤΙΝΑ</t>
  </si>
  <si>
    <t>Τ273589</t>
  </si>
  <si>
    <t>708,7</t>
  </si>
  <si>
    <t>1212-1267-1209-1245-1211-1214</t>
  </si>
  <si>
    <t>ΚΩΝΣΤΑΝΤΟΠΟΥΛΟΣ</t>
  </si>
  <si>
    <t>ΑΝ024930</t>
  </si>
  <si>
    <t>706,5</t>
  </si>
  <si>
    <t>ΤΑΣΟΥΛΗΣ</t>
  </si>
  <si>
    <t>Χ458269</t>
  </si>
  <si>
    <t>705,6</t>
  </si>
  <si>
    <t>1214-1212-1208-1211-1209-1215-1207</t>
  </si>
  <si>
    <t>ΣΟΥΒΑΤΖΙΔΑΚΗΣ</t>
  </si>
  <si>
    <t>Φ354043</t>
  </si>
  <si>
    <t>705,4</t>
  </si>
  <si>
    <t>1212-1210-1245-1209-1207-1211-1213-1214</t>
  </si>
  <si>
    <t>ΓΙΑΠΙΤΖΙΟΓΛΟΥ</t>
  </si>
  <si>
    <t>ΑΙΜΙΛΙΟΣ</t>
  </si>
  <si>
    <t>ΑΚ596200</t>
  </si>
  <si>
    <t>ΚΑΛΕΜΑΚΗΣ</t>
  </si>
  <si>
    <t>ΑΑ368644</t>
  </si>
  <si>
    <t>ΓΕΡΟΠΑΝΤΑΣ</t>
  </si>
  <si>
    <t>Χ296318</t>
  </si>
  <si>
    <t>699,9</t>
  </si>
  <si>
    <t>ΓΟΥΒΙΑΝΑΚΗΣ</t>
  </si>
  <si>
    <t>ΑΒ960414</t>
  </si>
  <si>
    <t>ΓΚΑΓΚΑΣΟΥΛΗΣ</t>
  </si>
  <si>
    <t>ΑΕ125417</t>
  </si>
  <si>
    <t>1207-1225-1213-1212-1245-1246</t>
  </si>
  <si>
    <t>ΜΟΥΤΑΒΕΛΗΣ</t>
  </si>
  <si>
    <t>ΑΕ109444</t>
  </si>
  <si>
    <t>697,7</t>
  </si>
  <si>
    <t>1212-1210-1209-1211-1214-1213</t>
  </si>
  <si>
    <t>ΠΟΥΛΙΟΣ</t>
  </si>
  <si>
    <t>Τ354408</t>
  </si>
  <si>
    <t>695,1</t>
  </si>
  <si>
    <t>1212-1210-1214-1211-1245-1268</t>
  </si>
  <si>
    <t>ΜΑΛΛΙΟΣ</t>
  </si>
  <si>
    <t>ΑΒ393773</t>
  </si>
  <si>
    <t>694,4</t>
  </si>
  <si>
    <t>ΔΟΥΣΗΣ</t>
  </si>
  <si>
    <t>Χ179377</t>
  </si>
  <si>
    <t>691,1</t>
  </si>
  <si>
    <t>1208-1209-1210-1211-1212-1214-1245-1267-1269</t>
  </si>
  <si>
    <t>ΠΑΤΕΡΑΚΗΣ</t>
  </si>
  <si>
    <t>ΑΗ460430</t>
  </si>
  <si>
    <t>688,9</t>
  </si>
  <si>
    <t>ΚΟΚΛΩΝΗΣ</t>
  </si>
  <si>
    <t>ΕΥΡΙΠΙΔΗΣ</t>
  </si>
  <si>
    <t>Χ190883</t>
  </si>
  <si>
    <t>687,8</t>
  </si>
  <si>
    <t>ΠΑΠΑΓΕΩΡΓΙΟΥ</t>
  </si>
  <si>
    <t>Χ201325</t>
  </si>
  <si>
    <t>686,9</t>
  </si>
  <si>
    <t>1212-1210-1209-1215</t>
  </si>
  <si>
    <t>ΠΑΠΑΝΔΡΕΟΠΟΥΛΟΣ</t>
  </si>
  <si>
    <t>ΑΗ052718</t>
  </si>
  <si>
    <t>686,7</t>
  </si>
  <si>
    <t>1212-1210-1208-1245-1211-1214-1209</t>
  </si>
  <si>
    <t>ΣΤΑΥΡΟΥ</t>
  </si>
  <si>
    <t>ΑΜ528720</t>
  </si>
  <si>
    <t>Τ237456</t>
  </si>
  <si>
    <t>685,1</t>
  </si>
  <si>
    <t>ΑΑ768703</t>
  </si>
  <si>
    <t>681,2</t>
  </si>
  <si>
    <t>1210-1211-1212-1214-1245</t>
  </si>
  <si>
    <t>ΜΑΥΡΟΜΑΤΗΣ</t>
  </si>
  <si>
    <t>ΗΡΑΚΛΗΣ</t>
  </si>
  <si>
    <t>ΑΖ857600</t>
  </si>
  <si>
    <t>680,1</t>
  </si>
  <si>
    <t>1209-1211-1214-1245</t>
  </si>
  <si>
    <t>ΑΑ967265</t>
  </si>
  <si>
    <t>1211-1213-1268-1225-1210-1212-1267-1245-1214-1215-1207-1209-1269-1246-1208-1203</t>
  </si>
  <si>
    <t>Βρόντος</t>
  </si>
  <si>
    <t>Κωνσταντίνος</t>
  </si>
  <si>
    <t>Μιχάλης</t>
  </si>
  <si>
    <t>ΑΙ090146</t>
  </si>
  <si>
    <t>ΚΥΡΙΑΖΟΠΟΥΛΟΣ</t>
  </si>
  <si>
    <t>ΚΥΡΙΑΖΗΣ ΧΡΥΣΟΒΑΛΑΝΤ</t>
  </si>
  <si>
    <t>Χ569016</t>
  </si>
  <si>
    <t>676,8</t>
  </si>
  <si>
    <t>ΜΗΤΣΗΣ</t>
  </si>
  <si>
    <t>ΑΑ421130</t>
  </si>
  <si>
    <t>1212-1208-1211-1268-1269</t>
  </si>
  <si>
    <t>ΜΑΡΚΟΥ</t>
  </si>
  <si>
    <t>ΑΕ752982</t>
  </si>
  <si>
    <t>625,9</t>
  </si>
  <si>
    <t>675,9</t>
  </si>
  <si>
    <t>1245-1212-1210-1246-1215-1209-1270-1214-1211-1213-1207-1208-1269-1225-1268</t>
  </si>
  <si>
    <t>ΔΑΡΔΑΜΑΝΗΣ</t>
  </si>
  <si>
    <t>ΑΙ253746</t>
  </si>
  <si>
    <t>1212-1207-1213-1225-1245-1246</t>
  </si>
  <si>
    <t>ΚΑΤΣΙΦΑΡΑ</t>
  </si>
  <si>
    <t>ΑΙ754320</t>
  </si>
  <si>
    <t>672,2</t>
  </si>
  <si>
    <t>ΑΚΡΙΒΟΣ</t>
  </si>
  <si>
    <t>ΚΩΝ/ΝΟΣ</t>
  </si>
  <si>
    <t>ΑΒ442865</t>
  </si>
  <si>
    <t>670,2</t>
  </si>
  <si>
    <t>1213-1207-1235-1214-1216-1225-1209-1211-1212-1246-1245-1210</t>
  </si>
  <si>
    <t>ΚΟΝΤΟΣ</t>
  </si>
  <si>
    <t>ΑΚ984153</t>
  </si>
  <si>
    <t>669,1</t>
  </si>
  <si>
    <t>1208-1269-1211-1245-1246-1209-1214-1215-1210-1268</t>
  </si>
  <si>
    <t>ΑΓΓΕΛΟΠΟΥΛΟΣ</t>
  </si>
  <si>
    <t>ΑΗ701066</t>
  </si>
  <si>
    <t>ΑΑ303431</t>
  </si>
  <si>
    <t>656,9</t>
  </si>
  <si>
    <t>ΓΕΡΟΓΙΑΝΝΗΣ</t>
  </si>
  <si>
    <t>Χ914941</t>
  </si>
  <si>
    <t>624,8</t>
  </si>
  <si>
    <t>654,8</t>
  </si>
  <si>
    <t>1208-1214-1211</t>
  </si>
  <si>
    <t>ΚΟΣΜΑΔΑΚΗΣ</t>
  </si>
  <si>
    <t>Χ013015</t>
  </si>
  <si>
    <t>ΟΡΜΑΝΗΣ</t>
  </si>
  <si>
    <t>ΑΕ349541</t>
  </si>
  <si>
    <t>1213-1207-1225-1212-1246-1245</t>
  </si>
  <si>
    <t>ΣΑΜΙΩΤΗΣ</t>
  </si>
  <si>
    <t>Φ054624</t>
  </si>
  <si>
    <t>1227-1212-1245</t>
  </si>
  <si>
    <t>ΒΑΣΙΛΟΠΟΥΛΟΣ</t>
  </si>
  <si>
    <t>ΣΟΛΩΝ</t>
  </si>
  <si>
    <t>Χ715912</t>
  </si>
  <si>
    <t>ΚΟΥΒΕΛΑΣ</t>
  </si>
  <si>
    <t>ΑΗ284171</t>
  </si>
  <si>
    <t>1268-1214-1208-1269-1212-1211-1210-1225-1213-1245-1215-1209-1246</t>
  </si>
  <si>
    <t>ΚΑΛΑΚΩΝΑΣ</t>
  </si>
  <si>
    <t>ΑΙ604552</t>
  </si>
  <si>
    <t>ΧΟΤΖΙΑ</t>
  </si>
  <si>
    <t>ΑΝΤΟΝ</t>
  </si>
  <si>
    <t>ΣΩΤΗΡΑΚΗΣ</t>
  </si>
  <si>
    <t>ΑΗ589417</t>
  </si>
  <si>
    <t>ΠΑΠΑΡΗΣ</t>
  </si>
  <si>
    <t>ΑΚ992799</t>
  </si>
  <si>
    <t>1207-1213-1211-1208-1214-1215</t>
  </si>
  <si>
    <t>ΓΕΩΡΓΑΚΟΥΔΗΣ</t>
  </si>
  <si>
    <t>ΑΚ282117</t>
  </si>
  <si>
    <t>ΘΩΜΑΙΔΗΣ</t>
  </si>
  <si>
    <t>ΑΖ808559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</si>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</sst>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86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1032</v>
      </c>
      <c r="C8" t="s">
        <v>13</v>
      </c>
      <c r="D8" t="s">
        <v>14</v>
      </c>
      <c r="E8" t="s">
        <v>15</v>
      </c>
      <c r="F8" t="s">
        <v>16</v>
      </c>
      <c r="G8" t="str">
        <f>"00212263"</f>
        <v>00212263</v>
      </c>
      <c r="H8">
        <v>693</v>
      </c>
      <c r="I8">
        <v>150</v>
      </c>
      <c r="J8">
        <v>0</v>
      </c>
      <c r="K8">
        <v>260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>
        <v>1931</v>
      </c>
    </row>
    <row r="9" spans="1:30" x14ac:dyDescent="0.25">
      <c r="H9" t="s">
        <v>17</v>
      </c>
    </row>
    <row r="10" spans="1:30" x14ac:dyDescent="0.25">
      <c r="A10">
        <v>2</v>
      </c>
      <c r="B10">
        <v>1032</v>
      </c>
      <c r="C10" t="s">
        <v>13</v>
      </c>
      <c r="D10" t="s">
        <v>14</v>
      </c>
      <c r="E10" t="s">
        <v>15</v>
      </c>
      <c r="F10" t="s">
        <v>16</v>
      </c>
      <c r="G10" t="str">
        <f>"00212263"</f>
        <v>00212263</v>
      </c>
      <c r="H10">
        <v>693</v>
      </c>
      <c r="I10">
        <v>150</v>
      </c>
      <c r="J10">
        <v>0</v>
      </c>
      <c r="K10">
        <v>260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6</v>
      </c>
      <c r="Y10">
        <v>1213</v>
      </c>
      <c r="Z10">
        <v>0</v>
      </c>
      <c r="AA10">
        <v>0</v>
      </c>
      <c r="AB10">
        <v>24</v>
      </c>
      <c r="AC10">
        <v>408</v>
      </c>
      <c r="AD10">
        <v>1931</v>
      </c>
    </row>
    <row r="11" spans="1:30" x14ac:dyDescent="0.25">
      <c r="H11" t="s">
        <v>17</v>
      </c>
    </row>
    <row r="12" spans="1:30" x14ac:dyDescent="0.25">
      <c r="A12">
        <v>3</v>
      </c>
      <c r="B12">
        <v>5651</v>
      </c>
      <c r="C12" t="s">
        <v>18</v>
      </c>
      <c r="D12" t="s">
        <v>19</v>
      </c>
      <c r="E12" t="s">
        <v>20</v>
      </c>
      <c r="F12" t="s">
        <v>21</v>
      </c>
      <c r="G12" t="str">
        <f>"201409000399"</f>
        <v>201409000399</v>
      </c>
      <c r="H12" t="s">
        <v>22</v>
      </c>
      <c r="I12">
        <v>150</v>
      </c>
      <c r="J12">
        <v>0</v>
      </c>
      <c r="K12">
        <v>0</v>
      </c>
      <c r="L12">
        <v>200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23</v>
      </c>
    </row>
    <row r="13" spans="1:30" x14ac:dyDescent="0.25">
      <c r="H13" t="s">
        <v>24</v>
      </c>
    </row>
    <row r="14" spans="1:30" x14ac:dyDescent="0.25">
      <c r="A14">
        <v>4</v>
      </c>
      <c r="B14">
        <v>3980</v>
      </c>
      <c r="C14" t="s">
        <v>25</v>
      </c>
      <c r="D14" t="s">
        <v>26</v>
      </c>
      <c r="E14" t="s">
        <v>27</v>
      </c>
      <c r="F14" t="s">
        <v>28</v>
      </c>
      <c r="G14" t="str">
        <f>"201410001025"</f>
        <v>201410001025</v>
      </c>
      <c r="H14" t="s">
        <v>29</v>
      </c>
      <c r="I14">
        <v>150</v>
      </c>
      <c r="J14">
        <v>0</v>
      </c>
      <c r="K14">
        <v>0</v>
      </c>
      <c r="L14">
        <v>200</v>
      </c>
      <c r="M14">
        <v>30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70</v>
      </c>
      <c r="W14">
        <v>490</v>
      </c>
      <c r="X14">
        <v>0</v>
      </c>
      <c r="Z14">
        <v>0</v>
      </c>
      <c r="AA14">
        <v>0</v>
      </c>
      <c r="AB14">
        <v>14</v>
      </c>
      <c r="AC14">
        <v>238</v>
      </c>
      <c r="AD14" t="s">
        <v>30</v>
      </c>
    </row>
    <row r="15" spans="1:30" x14ac:dyDescent="0.25">
      <c r="H15" t="s">
        <v>31</v>
      </c>
    </row>
    <row r="16" spans="1:30" x14ac:dyDescent="0.25">
      <c r="A16">
        <v>5</v>
      </c>
      <c r="B16">
        <v>4532</v>
      </c>
      <c r="C16" t="s">
        <v>32</v>
      </c>
      <c r="D16" t="s">
        <v>33</v>
      </c>
      <c r="E16" t="s">
        <v>34</v>
      </c>
      <c r="F16" t="s">
        <v>35</v>
      </c>
      <c r="G16" t="str">
        <f>"201409001072"</f>
        <v>201409001072</v>
      </c>
      <c r="H16" t="s">
        <v>36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 t="s">
        <v>37</v>
      </c>
    </row>
    <row r="17" spans="1:30" x14ac:dyDescent="0.25">
      <c r="H17" t="s">
        <v>38</v>
      </c>
    </row>
    <row r="18" spans="1:30" x14ac:dyDescent="0.25">
      <c r="A18">
        <v>6</v>
      </c>
      <c r="B18">
        <v>6278</v>
      </c>
      <c r="C18" t="s">
        <v>39</v>
      </c>
      <c r="D18" t="s">
        <v>40</v>
      </c>
      <c r="E18" t="s">
        <v>34</v>
      </c>
      <c r="F18" t="s">
        <v>41</v>
      </c>
      <c r="G18" t="str">
        <f>"201101000192"</f>
        <v>201101000192</v>
      </c>
      <c r="H18" t="s">
        <v>42</v>
      </c>
      <c r="I18">
        <v>150</v>
      </c>
      <c r="J18">
        <v>0</v>
      </c>
      <c r="K18">
        <v>0</v>
      </c>
      <c r="L18">
        <v>200</v>
      </c>
      <c r="M18">
        <v>30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68</v>
      </c>
      <c r="W18">
        <v>476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43</v>
      </c>
    </row>
    <row r="19" spans="1:30" x14ac:dyDescent="0.25">
      <c r="H19">
        <v>1212</v>
      </c>
    </row>
    <row r="20" spans="1:30" x14ac:dyDescent="0.25">
      <c r="A20">
        <v>7</v>
      </c>
      <c r="B20">
        <v>3060</v>
      </c>
      <c r="C20" t="s">
        <v>44</v>
      </c>
      <c r="D20" t="s">
        <v>33</v>
      </c>
      <c r="E20" t="s">
        <v>45</v>
      </c>
      <c r="F20" t="s">
        <v>46</v>
      </c>
      <c r="G20" t="str">
        <f>"201402005647"</f>
        <v>201402005647</v>
      </c>
      <c r="H20" t="s">
        <v>47</v>
      </c>
      <c r="I20">
        <v>0</v>
      </c>
      <c r="J20">
        <v>0</v>
      </c>
      <c r="K20">
        <v>0</v>
      </c>
      <c r="L20">
        <v>260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68</v>
      </c>
      <c r="W20">
        <v>476</v>
      </c>
      <c r="X20">
        <v>0</v>
      </c>
      <c r="Z20">
        <v>0</v>
      </c>
      <c r="AA20">
        <v>0</v>
      </c>
      <c r="AB20">
        <v>16</v>
      </c>
      <c r="AC20">
        <v>272</v>
      </c>
      <c r="AD20" t="s">
        <v>48</v>
      </c>
    </row>
    <row r="21" spans="1:30" x14ac:dyDescent="0.25">
      <c r="H21" t="s">
        <v>49</v>
      </c>
    </row>
    <row r="22" spans="1:30" x14ac:dyDescent="0.25">
      <c r="A22">
        <v>8</v>
      </c>
      <c r="B22">
        <v>3478</v>
      </c>
      <c r="C22" t="s">
        <v>50</v>
      </c>
      <c r="D22" t="s">
        <v>51</v>
      </c>
      <c r="E22" t="s">
        <v>52</v>
      </c>
      <c r="F22" t="s">
        <v>53</v>
      </c>
      <c r="G22" t="str">
        <f>"201504001685"</f>
        <v>201504001685</v>
      </c>
      <c r="H22" t="s">
        <v>54</v>
      </c>
      <c r="I22">
        <v>150</v>
      </c>
      <c r="J22">
        <v>0</v>
      </c>
      <c r="K22">
        <v>0</v>
      </c>
      <c r="L22">
        <v>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0</v>
      </c>
      <c r="AA22">
        <v>0</v>
      </c>
      <c r="AB22">
        <v>24</v>
      </c>
      <c r="AC22">
        <v>408</v>
      </c>
      <c r="AD22" t="s">
        <v>55</v>
      </c>
    </row>
    <row r="23" spans="1:30" x14ac:dyDescent="0.25">
      <c r="H23" t="s">
        <v>56</v>
      </c>
    </row>
    <row r="24" spans="1:30" x14ac:dyDescent="0.25">
      <c r="A24">
        <v>9</v>
      </c>
      <c r="B24">
        <v>94</v>
      </c>
      <c r="C24" t="s">
        <v>57</v>
      </c>
      <c r="D24" t="s">
        <v>34</v>
      </c>
      <c r="E24" t="s">
        <v>26</v>
      </c>
      <c r="F24" t="s">
        <v>58</v>
      </c>
      <c r="G24" t="str">
        <f>"201409000899"</f>
        <v>201409000899</v>
      </c>
      <c r="H24" t="s">
        <v>59</v>
      </c>
      <c r="I24">
        <v>0</v>
      </c>
      <c r="J24">
        <v>0</v>
      </c>
      <c r="K24">
        <v>0</v>
      </c>
      <c r="L24">
        <v>200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60</v>
      </c>
    </row>
    <row r="25" spans="1:30" x14ac:dyDescent="0.25">
      <c r="H25" t="s">
        <v>61</v>
      </c>
    </row>
    <row r="26" spans="1:30" x14ac:dyDescent="0.25">
      <c r="A26">
        <v>10</v>
      </c>
      <c r="B26">
        <v>463</v>
      </c>
      <c r="C26" t="s">
        <v>62</v>
      </c>
      <c r="D26" t="s">
        <v>63</v>
      </c>
      <c r="E26" t="s">
        <v>26</v>
      </c>
      <c r="F26" t="s">
        <v>64</v>
      </c>
      <c r="G26" t="str">
        <f>"00007084"</f>
        <v>00007084</v>
      </c>
      <c r="H26" t="s">
        <v>65</v>
      </c>
      <c r="I26">
        <v>150</v>
      </c>
      <c r="J26">
        <v>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2</v>
      </c>
      <c r="AA26">
        <v>0</v>
      </c>
      <c r="AB26">
        <v>24</v>
      </c>
      <c r="AC26">
        <v>408</v>
      </c>
      <c r="AD26" t="s">
        <v>66</v>
      </c>
    </row>
    <row r="27" spans="1:30" x14ac:dyDescent="0.25">
      <c r="H27" t="s">
        <v>67</v>
      </c>
    </row>
    <row r="28" spans="1:30" x14ac:dyDescent="0.25">
      <c r="A28">
        <v>11</v>
      </c>
      <c r="B28">
        <v>766</v>
      </c>
      <c r="C28" t="s">
        <v>68</v>
      </c>
      <c r="D28" t="s">
        <v>69</v>
      </c>
      <c r="E28" t="s">
        <v>26</v>
      </c>
      <c r="F28" t="s">
        <v>70</v>
      </c>
      <c r="G28" t="str">
        <f>"201402010870"</f>
        <v>201402010870</v>
      </c>
      <c r="H28" t="s">
        <v>71</v>
      </c>
      <c r="I28">
        <v>0</v>
      </c>
      <c r="J28">
        <v>0</v>
      </c>
      <c r="K28">
        <v>0</v>
      </c>
      <c r="L28">
        <v>200</v>
      </c>
      <c r="M28">
        <v>0</v>
      </c>
      <c r="N28">
        <v>70</v>
      </c>
      <c r="O28">
        <v>30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72</v>
      </c>
    </row>
    <row r="29" spans="1:30" x14ac:dyDescent="0.25">
      <c r="H29">
        <v>1212</v>
      </c>
    </row>
    <row r="30" spans="1:30" x14ac:dyDescent="0.25">
      <c r="A30">
        <v>12</v>
      </c>
      <c r="B30">
        <v>946</v>
      </c>
      <c r="C30" t="s">
        <v>73</v>
      </c>
      <c r="D30" t="s">
        <v>52</v>
      </c>
      <c r="E30" t="s">
        <v>74</v>
      </c>
      <c r="F30" t="s">
        <v>75</v>
      </c>
      <c r="G30" t="str">
        <f>"201401001953"</f>
        <v>201401001953</v>
      </c>
      <c r="H30">
        <v>913</v>
      </c>
      <c r="I30">
        <v>0</v>
      </c>
      <c r="J30">
        <v>0</v>
      </c>
      <c r="K30">
        <v>0</v>
      </c>
      <c r="L30">
        <v>0</v>
      </c>
      <c r="M30">
        <v>130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>
        <v>1701</v>
      </c>
    </row>
    <row r="31" spans="1:30" x14ac:dyDescent="0.25">
      <c r="H31" t="s">
        <v>76</v>
      </c>
    </row>
    <row r="32" spans="1:30" x14ac:dyDescent="0.25">
      <c r="A32">
        <v>13</v>
      </c>
      <c r="B32">
        <v>4764</v>
      </c>
      <c r="C32" t="s">
        <v>77</v>
      </c>
      <c r="D32" t="s">
        <v>78</v>
      </c>
      <c r="E32" t="s">
        <v>26</v>
      </c>
      <c r="F32" t="s">
        <v>79</v>
      </c>
      <c r="G32" t="str">
        <f>"201410005499"</f>
        <v>201410005499</v>
      </c>
      <c r="H32" t="s">
        <v>80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 t="s">
        <v>81</v>
      </c>
    </row>
    <row r="33" spans="1:30" x14ac:dyDescent="0.25">
      <c r="H33" t="s">
        <v>82</v>
      </c>
    </row>
    <row r="34" spans="1:30" x14ac:dyDescent="0.25">
      <c r="A34">
        <v>14</v>
      </c>
      <c r="B34">
        <v>568</v>
      </c>
      <c r="C34" t="s">
        <v>83</v>
      </c>
      <c r="D34" t="s">
        <v>74</v>
      </c>
      <c r="E34" t="s">
        <v>63</v>
      </c>
      <c r="F34" t="s">
        <v>84</v>
      </c>
      <c r="G34" t="str">
        <f>"200806000097"</f>
        <v>200806000097</v>
      </c>
      <c r="H34">
        <v>836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>
        <v>1694</v>
      </c>
    </row>
    <row r="35" spans="1:30" x14ac:dyDescent="0.25">
      <c r="H35">
        <v>1211</v>
      </c>
    </row>
    <row r="36" spans="1:30" x14ac:dyDescent="0.25">
      <c r="A36">
        <v>15</v>
      </c>
      <c r="B36">
        <v>5259</v>
      </c>
      <c r="C36" t="s">
        <v>85</v>
      </c>
      <c r="D36" t="s">
        <v>86</v>
      </c>
      <c r="E36" t="s">
        <v>63</v>
      </c>
      <c r="F36" t="s">
        <v>87</v>
      </c>
      <c r="G36" t="str">
        <f>"200802007333"</f>
        <v>200802007333</v>
      </c>
      <c r="H36">
        <v>693</v>
      </c>
      <c r="I36">
        <v>150</v>
      </c>
      <c r="J36">
        <v>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30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>
        <v>1691</v>
      </c>
    </row>
    <row r="37" spans="1:30" x14ac:dyDescent="0.25">
      <c r="H37" t="s">
        <v>88</v>
      </c>
    </row>
    <row r="38" spans="1:30" x14ac:dyDescent="0.25">
      <c r="A38">
        <v>16</v>
      </c>
      <c r="B38">
        <v>2122</v>
      </c>
      <c r="C38" t="s">
        <v>89</v>
      </c>
      <c r="D38" t="s">
        <v>90</v>
      </c>
      <c r="E38" t="s">
        <v>91</v>
      </c>
      <c r="F38" t="s">
        <v>92</v>
      </c>
      <c r="G38" t="str">
        <f>"00017056"</f>
        <v>00017056</v>
      </c>
      <c r="H38">
        <v>880</v>
      </c>
      <c r="I38">
        <v>150</v>
      </c>
      <c r="J38">
        <v>0</v>
      </c>
      <c r="K38">
        <v>0</v>
      </c>
      <c r="L38">
        <v>0</v>
      </c>
      <c r="M38">
        <v>0</v>
      </c>
      <c r="N38">
        <v>50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82</v>
      </c>
      <c r="W38">
        <v>574</v>
      </c>
      <c r="X38">
        <v>0</v>
      </c>
      <c r="Z38">
        <v>0</v>
      </c>
      <c r="AA38">
        <v>0</v>
      </c>
      <c r="AB38">
        <v>2</v>
      </c>
      <c r="AC38">
        <v>34</v>
      </c>
      <c r="AD38">
        <v>1688</v>
      </c>
    </row>
    <row r="39" spans="1:30" x14ac:dyDescent="0.25">
      <c r="H39" t="s">
        <v>93</v>
      </c>
    </row>
    <row r="40" spans="1:30" x14ac:dyDescent="0.25">
      <c r="A40">
        <v>17</v>
      </c>
      <c r="B40">
        <v>5436</v>
      </c>
      <c r="C40" t="s">
        <v>94</v>
      </c>
      <c r="D40" t="s">
        <v>74</v>
      </c>
      <c r="E40" t="s">
        <v>34</v>
      </c>
      <c r="F40" t="s">
        <v>95</v>
      </c>
      <c r="G40" t="str">
        <f>"201409000818"</f>
        <v>201409000818</v>
      </c>
      <c r="H40">
        <v>792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30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>
        <v>1680</v>
      </c>
    </row>
    <row r="41" spans="1:30" x14ac:dyDescent="0.25">
      <c r="H41" t="s">
        <v>96</v>
      </c>
    </row>
    <row r="42" spans="1:30" x14ac:dyDescent="0.25">
      <c r="A42">
        <v>18</v>
      </c>
      <c r="B42">
        <v>614</v>
      </c>
      <c r="C42" t="s">
        <v>97</v>
      </c>
      <c r="D42" t="s">
        <v>98</v>
      </c>
      <c r="E42" t="s">
        <v>69</v>
      </c>
      <c r="F42" t="s">
        <v>99</v>
      </c>
      <c r="G42" t="str">
        <f>"201511010153"</f>
        <v>201511010153</v>
      </c>
      <c r="H42" t="s">
        <v>100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56</v>
      </c>
      <c r="W42">
        <v>392</v>
      </c>
      <c r="X42">
        <v>0</v>
      </c>
      <c r="Z42">
        <v>0</v>
      </c>
      <c r="AA42">
        <v>0</v>
      </c>
      <c r="AB42">
        <v>24</v>
      </c>
      <c r="AC42">
        <v>408</v>
      </c>
      <c r="AD42" t="s">
        <v>101</v>
      </c>
    </row>
    <row r="43" spans="1:30" x14ac:dyDescent="0.25">
      <c r="H43" t="s">
        <v>102</v>
      </c>
    </row>
    <row r="44" spans="1:30" x14ac:dyDescent="0.25">
      <c r="A44">
        <v>19</v>
      </c>
      <c r="B44">
        <v>2976</v>
      </c>
      <c r="C44" t="s">
        <v>103</v>
      </c>
      <c r="D44" t="s">
        <v>104</v>
      </c>
      <c r="E44" t="s">
        <v>105</v>
      </c>
      <c r="F44" t="s">
        <v>106</v>
      </c>
      <c r="G44" t="str">
        <f>"201409000152"</f>
        <v>201409000152</v>
      </c>
      <c r="H44">
        <v>748</v>
      </c>
      <c r="I44">
        <v>0</v>
      </c>
      <c r="J44">
        <v>0</v>
      </c>
      <c r="K44">
        <v>0</v>
      </c>
      <c r="L44">
        <v>0</v>
      </c>
      <c r="M44">
        <v>0</v>
      </c>
      <c r="N44">
        <v>70</v>
      </c>
      <c r="O44">
        <v>30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0</v>
      </c>
      <c r="AA44">
        <v>0</v>
      </c>
      <c r="AB44">
        <v>24</v>
      </c>
      <c r="AC44">
        <v>408</v>
      </c>
      <c r="AD44">
        <v>1676</v>
      </c>
    </row>
    <row r="45" spans="1:30" x14ac:dyDescent="0.25">
      <c r="H45" t="s">
        <v>107</v>
      </c>
    </row>
    <row r="46" spans="1:30" x14ac:dyDescent="0.25">
      <c r="A46">
        <v>20</v>
      </c>
      <c r="B46">
        <v>56</v>
      </c>
      <c r="C46" t="s">
        <v>108</v>
      </c>
      <c r="D46" t="s">
        <v>109</v>
      </c>
      <c r="E46" t="s">
        <v>26</v>
      </c>
      <c r="F46" t="s">
        <v>110</v>
      </c>
      <c r="G46" t="str">
        <f>"201409000438"</f>
        <v>201409000438</v>
      </c>
      <c r="H46" t="s">
        <v>111</v>
      </c>
      <c r="I46">
        <v>150</v>
      </c>
      <c r="J46">
        <v>0</v>
      </c>
      <c r="K46">
        <v>0</v>
      </c>
      <c r="L46">
        <v>200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66</v>
      </c>
      <c r="W46">
        <v>462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112</v>
      </c>
    </row>
    <row r="47" spans="1:30" x14ac:dyDescent="0.25">
      <c r="H47" t="s">
        <v>113</v>
      </c>
    </row>
    <row r="48" spans="1:30" x14ac:dyDescent="0.25">
      <c r="A48">
        <v>21</v>
      </c>
      <c r="B48">
        <v>5606</v>
      </c>
      <c r="C48" t="s">
        <v>114</v>
      </c>
      <c r="D48" t="s">
        <v>115</v>
      </c>
      <c r="E48" t="s">
        <v>116</v>
      </c>
      <c r="F48" t="s">
        <v>117</v>
      </c>
      <c r="G48" t="str">
        <f>"201410006142"</f>
        <v>201410006142</v>
      </c>
      <c r="H48">
        <v>803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>
        <v>1661</v>
      </c>
    </row>
    <row r="49" spans="1:30" x14ac:dyDescent="0.25">
      <c r="H49" t="s">
        <v>118</v>
      </c>
    </row>
    <row r="50" spans="1:30" x14ac:dyDescent="0.25">
      <c r="A50">
        <v>22</v>
      </c>
      <c r="B50">
        <v>2078</v>
      </c>
      <c r="C50" t="s">
        <v>119</v>
      </c>
      <c r="D50" t="s">
        <v>63</v>
      </c>
      <c r="E50" t="s">
        <v>26</v>
      </c>
      <c r="F50" t="s">
        <v>120</v>
      </c>
      <c r="G50" t="str">
        <f>"201402011220"</f>
        <v>201402011220</v>
      </c>
      <c r="H50" t="s">
        <v>121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30</v>
      </c>
      <c r="P50">
        <v>0</v>
      </c>
      <c r="Q50">
        <v>30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122</v>
      </c>
    </row>
    <row r="51" spans="1:30" x14ac:dyDescent="0.25">
      <c r="H51" t="s">
        <v>123</v>
      </c>
    </row>
    <row r="52" spans="1:30" x14ac:dyDescent="0.25">
      <c r="A52">
        <v>23</v>
      </c>
      <c r="B52">
        <v>4266</v>
      </c>
      <c r="C52" t="s">
        <v>124</v>
      </c>
      <c r="D52" t="s">
        <v>125</v>
      </c>
      <c r="E52" t="s">
        <v>126</v>
      </c>
      <c r="F52" t="s">
        <v>127</v>
      </c>
      <c r="G52" t="str">
        <f>"201409007153"</f>
        <v>201409007153</v>
      </c>
      <c r="H52" t="s">
        <v>128</v>
      </c>
      <c r="I52">
        <v>150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60</v>
      </c>
      <c r="W52">
        <v>420</v>
      </c>
      <c r="X52">
        <v>0</v>
      </c>
      <c r="Z52">
        <v>0</v>
      </c>
      <c r="AA52">
        <v>0</v>
      </c>
      <c r="AB52">
        <v>24</v>
      </c>
      <c r="AC52">
        <v>408</v>
      </c>
      <c r="AD52" t="s">
        <v>129</v>
      </c>
    </row>
    <row r="53" spans="1:30" x14ac:dyDescent="0.25">
      <c r="H53" t="s">
        <v>130</v>
      </c>
    </row>
    <row r="54" spans="1:30" x14ac:dyDescent="0.25">
      <c r="A54">
        <v>24</v>
      </c>
      <c r="B54">
        <v>1912</v>
      </c>
      <c r="C54" t="s">
        <v>131</v>
      </c>
      <c r="D54" t="s">
        <v>132</v>
      </c>
      <c r="E54" t="s">
        <v>133</v>
      </c>
      <c r="F54" t="s">
        <v>134</v>
      </c>
      <c r="G54" t="str">
        <f>"201409004354"</f>
        <v>201409004354</v>
      </c>
      <c r="H54" t="s">
        <v>135</v>
      </c>
      <c r="I54">
        <v>0</v>
      </c>
      <c r="J54">
        <v>400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136</v>
      </c>
    </row>
    <row r="55" spans="1:30" x14ac:dyDescent="0.25">
      <c r="H55" t="s">
        <v>137</v>
      </c>
    </row>
    <row r="56" spans="1:30" x14ac:dyDescent="0.25">
      <c r="A56">
        <v>25</v>
      </c>
      <c r="B56">
        <v>156</v>
      </c>
      <c r="C56" t="s">
        <v>138</v>
      </c>
      <c r="D56" t="s">
        <v>139</v>
      </c>
      <c r="E56" t="s">
        <v>27</v>
      </c>
      <c r="F56" t="s">
        <v>140</v>
      </c>
      <c r="G56" t="str">
        <f>"00020156"</f>
        <v>00020156</v>
      </c>
      <c r="H56" t="s">
        <v>141</v>
      </c>
      <c r="I56">
        <v>0</v>
      </c>
      <c r="J56">
        <v>0</v>
      </c>
      <c r="K56">
        <v>0</v>
      </c>
      <c r="L56">
        <v>200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142</v>
      </c>
    </row>
    <row r="57" spans="1:30" x14ac:dyDescent="0.25">
      <c r="H57" t="s">
        <v>143</v>
      </c>
    </row>
    <row r="58" spans="1:30" x14ac:dyDescent="0.25">
      <c r="A58">
        <v>26</v>
      </c>
      <c r="B58">
        <v>433</v>
      </c>
      <c r="C58" t="s">
        <v>144</v>
      </c>
      <c r="D58" t="s">
        <v>145</v>
      </c>
      <c r="E58" t="s">
        <v>63</v>
      </c>
      <c r="F58" t="s">
        <v>146</v>
      </c>
      <c r="G58" t="str">
        <f>"200801000389"</f>
        <v>200801000389</v>
      </c>
      <c r="H58" t="s">
        <v>147</v>
      </c>
      <c r="I58">
        <v>150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73</v>
      </c>
      <c r="W58">
        <v>511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148</v>
      </c>
    </row>
    <row r="59" spans="1:30" x14ac:dyDescent="0.25">
      <c r="H59" t="s">
        <v>149</v>
      </c>
    </row>
    <row r="60" spans="1:30" x14ac:dyDescent="0.25">
      <c r="A60">
        <v>27</v>
      </c>
      <c r="B60">
        <v>4700</v>
      </c>
      <c r="C60" t="s">
        <v>150</v>
      </c>
      <c r="D60" t="s">
        <v>151</v>
      </c>
      <c r="E60" t="s">
        <v>20</v>
      </c>
      <c r="F60" t="s">
        <v>152</v>
      </c>
      <c r="G60" t="str">
        <f>"201410007555"</f>
        <v>201410007555</v>
      </c>
      <c r="H60" t="s">
        <v>147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36</v>
      </c>
      <c r="W60">
        <v>252</v>
      </c>
      <c r="X60">
        <v>0</v>
      </c>
      <c r="Z60">
        <v>0</v>
      </c>
      <c r="AA60">
        <v>0</v>
      </c>
      <c r="AB60">
        <v>24</v>
      </c>
      <c r="AC60">
        <v>408</v>
      </c>
      <c r="AD60" t="s">
        <v>153</v>
      </c>
    </row>
    <row r="61" spans="1:30" x14ac:dyDescent="0.25">
      <c r="H61" t="s">
        <v>154</v>
      </c>
    </row>
    <row r="62" spans="1:30" x14ac:dyDescent="0.25">
      <c r="A62">
        <v>28</v>
      </c>
      <c r="B62">
        <v>2346</v>
      </c>
      <c r="C62" t="s">
        <v>155</v>
      </c>
      <c r="D62" t="s">
        <v>156</v>
      </c>
      <c r="E62" t="s">
        <v>157</v>
      </c>
      <c r="F62" t="s">
        <v>158</v>
      </c>
      <c r="G62" t="str">
        <f>"201409006500"</f>
        <v>201409006500</v>
      </c>
      <c r="H62">
        <v>770</v>
      </c>
      <c r="I62">
        <v>0</v>
      </c>
      <c r="J62">
        <v>0</v>
      </c>
      <c r="K62">
        <v>0</v>
      </c>
      <c r="L62">
        <v>0</v>
      </c>
      <c r="M62">
        <v>0</v>
      </c>
      <c r="N62">
        <v>50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60</v>
      </c>
      <c r="W62">
        <v>420</v>
      </c>
      <c r="X62">
        <v>0</v>
      </c>
      <c r="Z62">
        <v>0</v>
      </c>
      <c r="AA62">
        <v>0</v>
      </c>
      <c r="AB62">
        <v>24</v>
      </c>
      <c r="AC62">
        <v>408</v>
      </c>
      <c r="AD62">
        <v>1648</v>
      </c>
    </row>
    <row r="63" spans="1:30" x14ac:dyDescent="0.25">
      <c r="H63" t="s">
        <v>159</v>
      </c>
    </row>
    <row r="64" spans="1:30" x14ac:dyDescent="0.25">
      <c r="A64">
        <v>29</v>
      </c>
      <c r="B64">
        <v>2671</v>
      </c>
      <c r="C64" t="s">
        <v>160</v>
      </c>
      <c r="D64" t="s">
        <v>161</v>
      </c>
      <c r="E64" t="s">
        <v>162</v>
      </c>
      <c r="F64" t="s">
        <v>163</v>
      </c>
      <c r="G64" t="str">
        <f>"201410006441"</f>
        <v>201410006441</v>
      </c>
      <c r="H64">
        <v>748</v>
      </c>
      <c r="I64">
        <v>0</v>
      </c>
      <c r="J64">
        <v>0</v>
      </c>
      <c r="K64">
        <v>0</v>
      </c>
      <c r="L64">
        <v>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>
        <v>1646</v>
      </c>
    </row>
    <row r="65" spans="1:30" x14ac:dyDescent="0.25">
      <c r="H65" t="s">
        <v>164</v>
      </c>
    </row>
    <row r="66" spans="1:30" x14ac:dyDescent="0.25">
      <c r="A66">
        <v>30</v>
      </c>
      <c r="B66">
        <v>4159</v>
      </c>
      <c r="C66" t="s">
        <v>165</v>
      </c>
      <c r="D66" t="s">
        <v>116</v>
      </c>
      <c r="E66" t="s">
        <v>20</v>
      </c>
      <c r="F66" t="s">
        <v>166</v>
      </c>
      <c r="G66" t="str">
        <f>"201410003961"</f>
        <v>201410003961</v>
      </c>
      <c r="H66" t="s">
        <v>167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60</v>
      </c>
      <c r="W66">
        <v>420</v>
      </c>
      <c r="X66">
        <v>0</v>
      </c>
      <c r="Z66">
        <v>0</v>
      </c>
      <c r="AA66">
        <v>0</v>
      </c>
      <c r="AB66">
        <v>24</v>
      </c>
      <c r="AC66">
        <v>408</v>
      </c>
      <c r="AD66" t="s">
        <v>168</v>
      </c>
    </row>
    <row r="67" spans="1:30" x14ac:dyDescent="0.25">
      <c r="H67" t="s">
        <v>169</v>
      </c>
    </row>
    <row r="68" spans="1:30" x14ac:dyDescent="0.25">
      <c r="A68">
        <v>31</v>
      </c>
      <c r="B68">
        <v>6252</v>
      </c>
      <c r="C68" t="s">
        <v>170</v>
      </c>
      <c r="D68" t="s">
        <v>34</v>
      </c>
      <c r="E68" t="s">
        <v>171</v>
      </c>
      <c r="F68" t="s">
        <v>172</v>
      </c>
      <c r="G68" t="str">
        <f>"201410010353"</f>
        <v>201410010353</v>
      </c>
      <c r="H68">
        <v>781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60</v>
      </c>
      <c r="W68">
        <v>420</v>
      </c>
      <c r="X68">
        <v>0</v>
      </c>
      <c r="Z68">
        <v>0</v>
      </c>
      <c r="AA68">
        <v>0</v>
      </c>
      <c r="AB68">
        <v>24</v>
      </c>
      <c r="AC68">
        <v>408</v>
      </c>
      <c r="AD68">
        <v>1639</v>
      </c>
    </row>
    <row r="69" spans="1:30" x14ac:dyDescent="0.25">
      <c r="H69" t="s">
        <v>173</v>
      </c>
    </row>
    <row r="70" spans="1:30" x14ac:dyDescent="0.25">
      <c r="A70">
        <v>32</v>
      </c>
      <c r="B70">
        <v>1488</v>
      </c>
      <c r="C70" t="s">
        <v>174</v>
      </c>
      <c r="D70" t="s">
        <v>175</v>
      </c>
      <c r="E70" t="s">
        <v>176</v>
      </c>
      <c r="F70" t="s">
        <v>177</v>
      </c>
      <c r="G70" t="str">
        <f>"201402007351"</f>
        <v>201402007351</v>
      </c>
      <c r="H70" t="s">
        <v>178</v>
      </c>
      <c r="I70">
        <v>0</v>
      </c>
      <c r="J70">
        <v>0</v>
      </c>
      <c r="K70">
        <v>0</v>
      </c>
      <c r="L70">
        <v>200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179</v>
      </c>
    </row>
    <row r="71" spans="1:30" x14ac:dyDescent="0.25">
      <c r="H71">
        <v>1212</v>
      </c>
    </row>
    <row r="72" spans="1:30" x14ac:dyDescent="0.25">
      <c r="A72">
        <v>33</v>
      </c>
      <c r="B72">
        <v>3197</v>
      </c>
      <c r="C72" t="s">
        <v>180</v>
      </c>
      <c r="D72" t="s">
        <v>151</v>
      </c>
      <c r="E72" t="s">
        <v>34</v>
      </c>
      <c r="F72" t="s">
        <v>181</v>
      </c>
      <c r="G72" t="str">
        <f>"201409002457"</f>
        <v>201409002457</v>
      </c>
      <c r="H72" t="s">
        <v>182</v>
      </c>
      <c r="I72">
        <v>150</v>
      </c>
      <c r="J72">
        <v>0</v>
      </c>
      <c r="K72">
        <v>0</v>
      </c>
      <c r="L72">
        <v>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6</v>
      </c>
      <c r="W72">
        <v>42</v>
      </c>
      <c r="X72">
        <v>0</v>
      </c>
      <c r="Z72">
        <v>0</v>
      </c>
      <c r="AA72">
        <v>0</v>
      </c>
      <c r="AB72">
        <v>24</v>
      </c>
      <c r="AC72">
        <v>408</v>
      </c>
      <c r="AD72" t="s">
        <v>183</v>
      </c>
    </row>
    <row r="73" spans="1:30" x14ac:dyDescent="0.25">
      <c r="H73" t="s">
        <v>184</v>
      </c>
    </row>
    <row r="74" spans="1:30" x14ac:dyDescent="0.25">
      <c r="A74">
        <v>34</v>
      </c>
      <c r="B74">
        <v>4595</v>
      </c>
      <c r="C74" t="s">
        <v>185</v>
      </c>
      <c r="D74" t="s">
        <v>186</v>
      </c>
      <c r="E74" t="s">
        <v>34</v>
      </c>
      <c r="F74" t="s">
        <v>187</v>
      </c>
      <c r="G74" t="str">
        <f>"201410008471"</f>
        <v>201410008471</v>
      </c>
      <c r="H74">
        <v>759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>
        <v>1617</v>
      </c>
    </row>
    <row r="75" spans="1:30" x14ac:dyDescent="0.25">
      <c r="H75" t="s">
        <v>188</v>
      </c>
    </row>
    <row r="76" spans="1:30" x14ac:dyDescent="0.25">
      <c r="A76">
        <v>35</v>
      </c>
      <c r="B76">
        <v>5049</v>
      </c>
      <c r="C76" t="s">
        <v>189</v>
      </c>
      <c r="D76" t="s">
        <v>171</v>
      </c>
      <c r="E76" t="s">
        <v>33</v>
      </c>
      <c r="F76" t="s">
        <v>190</v>
      </c>
      <c r="G76" t="str">
        <f>"00352210"</f>
        <v>00352210</v>
      </c>
      <c r="H76">
        <v>759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60</v>
      </c>
      <c r="W76">
        <v>420</v>
      </c>
      <c r="X76">
        <v>0</v>
      </c>
      <c r="Z76">
        <v>0</v>
      </c>
      <c r="AA76">
        <v>0</v>
      </c>
      <c r="AB76">
        <v>24</v>
      </c>
      <c r="AC76">
        <v>408</v>
      </c>
      <c r="AD76">
        <v>1617</v>
      </c>
    </row>
    <row r="77" spans="1:30" x14ac:dyDescent="0.25">
      <c r="H77" t="s">
        <v>191</v>
      </c>
    </row>
    <row r="78" spans="1:30" x14ac:dyDescent="0.25">
      <c r="A78">
        <v>36</v>
      </c>
      <c r="B78">
        <v>442</v>
      </c>
      <c r="C78" t="s">
        <v>192</v>
      </c>
      <c r="D78" t="s">
        <v>78</v>
      </c>
      <c r="E78" t="s">
        <v>193</v>
      </c>
      <c r="F78" t="s">
        <v>194</v>
      </c>
      <c r="G78" t="str">
        <f>"201409000420"</f>
        <v>201409000420</v>
      </c>
      <c r="H78" t="s">
        <v>195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36</v>
      </c>
      <c r="W78">
        <v>252</v>
      </c>
      <c r="X78">
        <v>0</v>
      </c>
      <c r="Z78">
        <v>0</v>
      </c>
      <c r="AA78">
        <v>0</v>
      </c>
      <c r="AB78">
        <v>24</v>
      </c>
      <c r="AC78">
        <v>408</v>
      </c>
      <c r="AD78" t="s">
        <v>196</v>
      </c>
    </row>
    <row r="79" spans="1:30" x14ac:dyDescent="0.25">
      <c r="H79">
        <v>1212</v>
      </c>
    </row>
    <row r="80" spans="1:30" x14ac:dyDescent="0.25">
      <c r="A80">
        <v>37</v>
      </c>
      <c r="B80">
        <v>1115</v>
      </c>
      <c r="C80" t="s">
        <v>197</v>
      </c>
      <c r="D80" t="s">
        <v>74</v>
      </c>
      <c r="E80" t="s">
        <v>198</v>
      </c>
      <c r="F80" t="s">
        <v>199</v>
      </c>
      <c r="G80" t="str">
        <f>"201409000720"</f>
        <v>201409000720</v>
      </c>
      <c r="H80" t="s">
        <v>200</v>
      </c>
      <c r="I80">
        <v>0</v>
      </c>
      <c r="J80">
        <v>0</v>
      </c>
      <c r="K80">
        <v>0</v>
      </c>
      <c r="L80">
        <v>200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1</v>
      </c>
      <c r="AA80">
        <v>0</v>
      </c>
      <c r="AB80">
        <v>0</v>
      </c>
      <c r="AC80">
        <v>0</v>
      </c>
      <c r="AD80" t="s">
        <v>201</v>
      </c>
    </row>
    <row r="81" spans="1:30" x14ac:dyDescent="0.25">
      <c r="H81" t="s">
        <v>202</v>
      </c>
    </row>
    <row r="82" spans="1:30" x14ac:dyDescent="0.25">
      <c r="A82">
        <v>38</v>
      </c>
      <c r="B82">
        <v>1696</v>
      </c>
      <c r="C82" t="s">
        <v>203</v>
      </c>
      <c r="D82" t="s">
        <v>116</v>
      </c>
      <c r="E82" t="s">
        <v>33</v>
      </c>
      <c r="F82" t="s">
        <v>204</v>
      </c>
      <c r="G82" t="str">
        <f>"200801011825"</f>
        <v>200801011825</v>
      </c>
      <c r="H82">
        <v>748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60</v>
      </c>
      <c r="W82">
        <v>420</v>
      </c>
      <c r="X82">
        <v>0</v>
      </c>
      <c r="Z82">
        <v>0</v>
      </c>
      <c r="AA82">
        <v>0</v>
      </c>
      <c r="AB82">
        <v>24</v>
      </c>
      <c r="AC82">
        <v>408</v>
      </c>
      <c r="AD82">
        <v>1606</v>
      </c>
    </row>
    <row r="83" spans="1:30" x14ac:dyDescent="0.25">
      <c r="H83" t="s">
        <v>205</v>
      </c>
    </row>
    <row r="84" spans="1:30" x14ac:dyDescent="0.25">
      <c r="A84">
        <v>39</v>
      </c>
      <c r="B84">
        <v>4417</v>
      </c>
      <c r="C84" t="s">
        <v>206</v>
      </c>
      <c r="D84" t="s">
        <v>91</v>
      </c>
      <c r="E84" t="s">
        <v>26</v>
      </c>
      <c r="F84" t="s">
        <v>207</v>
      </c>
      <c r="G84" t="str">
        <f>"00351434"</f>
        <v>00351434</v>
      </c>
      <c r="H84" t="s">
        <v>208</v>
      </c>
      <c r="I84">
        <v>0</v>
      </c>
      <c r="J84">
        <v>0</v>
      </c>
      <c r="K84">
        <v>0</v>
      </c>
      <c r="L84">
        <v>0</v>
      </c>
      <c r="M84">
        <v>0</v>
      </c>
      <c r="N84">
        <v>50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60</v>
      </c>
      <c r="W84">
        <v>420</v>
      </c>
      <c r="X84">
        <v>0</v>
      </c>
      <c r="Z84">
        <v>0</v>
      </c>
      <c r="AA84">
        <v>0</v>
      </c>
      <c r="AB84">
        <v>24</v>
      </c>
      <c r="AC84">
        <v>408</v>
      </c>
      <c r="AD84" t="s">
        <v>209</v>
      </c>
    </row>
    <row r="85" spans="1:30" x14ac:dyDescent="0.25">
      <c r="H85">
        <v>1215</v>
      </c>
    </row>
    <row r="86" spans="1:30" x14ac:dyDescent="0.25">
      <c r="A86">
        <v>40</v>
      </c>
      <c r="B86">
        <v>160</v>
      </c>
      <c r="C86" t="s">
        <v>210</v>
      </c>
      <c r="D86" t="s">
        <v>211</v>
      </c>
      <c r="E86" t="s">
        <v>74</v>
      </c>
      <c r="F86" t="s">
        <v>212</v>
      </c>
      <c r="G86" t="str">
        <f>"201401000355"</f>
        <v>201401000355</v>
      </c>
      <c r="H86">
        <v>627</v>
      </c>
      <c r="I86">
        <v>0</v>
      </c>
      <c r="J86">
        <v>0</v>
      </c>
      <c r="K86">
        <v>0</v>
      </c>
      <c r="L86">
        <v>200</v>
      </c>
      <c r="M86">
        <v>30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76</v>
      </c>
      <c r="W86">
        <v>532</v>
      </c>
      <c r="X86">
        <v>0</v>
      </c>
      <c r="Z86">
        <v>0</v>
      </c>
      <c r="AA86">
        <v>0</v>
      </c>
      <c r="AB86">
        <v>8</v>
      </c>
      <c r="AC86">
        <v>136</v>
      </c>
      <c r="AD86">
        <v>1595</v>
      </c>
    </row>
    <row r="87" spans="1:30" x14ac:dyDescent="0.25">
      <c r="H87" t="s">
        <v>213</v>
      </c>
    </row>
    <row r="88" spans="1:30" x14ac:dyDescent="0.25">
      <c r="A88">
        <v>41</v>
      </c>
      <c r="B88">
        <v>4698</v>
      </c>
      <c r="C88" t="s">
        <v>214</v>
      </c>
      <c r="D88" t="s">
        <v>34</v>
      </c>
      <c r="E88" t="s">
        <v>116</v>
      </c>
      <c r="F88" t="s">
        <v>215</v>
      </c>
      <c r="G88" t="str">
        <f>"201504001938"</f>
        <v>201504001938</v>
      </c>
      <c r="H88" t="s">
        <v>216</v>
      </c>
      <c r="I88">
        <v>0</v>
      </c>
      <c r="J88">
        <v>0</v>
      </c>
      <c r="K88">
        <v>0</v>
      </c>
      <c r="L88">
        <v>0</v>
      </c>
      <c r="M88">
        <v>0</v>
      </c>
      <c r="N88">
        <v>50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217</v>
      </c>
    </row>
    <row r="89" spans="1:30" x14ac:dyDescent="0.25">
      <c r="H89" t="s">
        <v>76</v>
      </c>
    </row>
    <row r="90" spans="1:30" x14ac:dyDescent="0.25">
      <c r="A90">
        <v>42</v>
      </c>
      <c r="B90">
        <v>6059</v>
      </c>
      <c r="C90" t="s">
        <v>218</v>
      </c>
      <c r="D90" t="s">
        <v>33</v>
      </c>
      <c r="E90" t="s">
        <v>219</v>
      </c>
      <c r="F90" t="s">
        <v>220</v>
      </c>
      <c r="G90" t="str">
        <f>"200804000789"</f>
        <v>200804000789</v>
      </c>
      <c r="H90">
        <v>726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60</v>
      </c>
      <c r="W90">
        <v>420</v>
      </c>
      <c r="X90">
        <v>0</v>
      </c>
      <c r="Z90">
        <v>0</v>
      </c>
      <c r="AA90">
        <v>0</v>
      </c>
      <c r="AB90">
        <v>24</v>
      </c>
      <c r="AC90">
        <v>408</v>
      </c>
      <c r="AD90">
        <v>1584</v>
      </c>
    </row>
    <row r="91" spans="1:30" x14ac:dyDescent="0.25">
      <c r="H91" t="s">
        <v>221</v>
      </c>
    </row>
    <row r="92" spans="1:30" x14ac:dyDescent="0.25">
      <c r="A92">
        <v>43</v>
      </c>
      <c r="B92">
        <v>1256</v>
      </c>
      <c r="C92" t="s">
        <v>222</v>
      </c>
      <c r="D92" t="s">
        <v>78</v>
      </c>
      <c r="E92" t="s">
        <v>33</v>
      </c>
      <c r="F92" t="s">
        <v>223</v>
      </c>
      <c r="G92" t="str">
        <f>"00310382"</f>
        <v>00310382</v>
      </c>
      <c r="H92">
        <v>682</v>
      </c>
      <c r="I92">
        <v>0</v>
      </c>
      <c r="J92">
        <v>0</v>
      </c>
      <c r="K92">
        <v>0</v>
      </c>
      <c r="L92">
        <v>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60</v>
      </c>
      <c r="W92">
        <v>420</v>
      </c>
      <c r="X92">
        <v>0</v>
      </c>
      <c r="Z92">
        <v>2</v>
      </c>
      <c r="AA92">
        <v>0</v>
      </c>
      <c r="AB92">
        <v>24</v>
      </c>
      <c r="AC92">
        <v>408</v>
      </c>
      <c r="AD92">
        <v>1580</v>
      </c>
    </row>
    <row r="93" spans="1:30" x14ac:dyDescent="0.25">
      <c r="H93" t="s">
        <v>224</v>
      </c>
    </row>
    <row r="94" spans="1:30" x14ac:dyDescent="0.25">
      <c r="A94">
        <v>44</v>
      </c>
      <c r="B94">
        <v>5011</v>
      </c>
      <c r="C94" t="s">
        <v>225</v>
      </c>
      <c r="D94" t="s">
        <v>226</v>
      </c>
      <c r="E94" t="s">
        <v>74</v>
      </c>
      <c r="F94" t="s">
        <v>227</v>
      </c>
      <c r="G94" t="str">
        <f>"00210509"</f>
        <v>00210509</v>
      </c>
      <c r="H94" t="s">
        <v>147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1</v>
      </c>
      <c r="AA94">
        <v>0</v>
      </c>
      <c r="AB94">
        <v>0</v>
      </c>
      <c r="AC94">
        <v>0</v>
      </c>
      <c r="AD94" t="s">
        <v>228</v>
      </c>
    </row>
    <row r="95" spans="1:30" x14ac:dyDescent="0.25">
      <c r="H95">
        <v>1212</v>
      </c>
    </row>
    <row r="96" spans="1:30" x14ac:dyDescent="0.25">
      <c r="A96">
        <v>45</v>
      </c>
      <c r="B96">
        <v>2452</v>
      </c>
      <c r="C96" t="s">
        <v>229</v>
      </c>
      <c r="D96" t="s">
        <v>230</v>
      </c>
      <c r="E96" t="s">
        <v>231</v>
      </c>
      <c r="F96" t="s">
        <v>232</v>
      </c>
      <c r="G96" t="str">
        <f>"201503000231"</f>
        <v>201503000231</v>
      </c>
      <c r="H96">
        <v>704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60</v>
      </c>
      <c r="W96">
        <v>420</v>
      </c>
      <c r="X96">
        <v>0</v>
      </c>
      <c r="Z96">
        <v>0</v>
      </c>
      <c r="AA96">
        <v>0</v>
      </c>
      <c r="AB96">
        <v>24</v>
      </c>
      <c r="AC96">
        <v>408</v>
      </c>
      <c r="AD96">
        <v>1562</v>
      </c>
    </row>
    <row r="97" spans="1:30" x14ac:dyDescent="0.25">
      <c r="H97" t="s">
        <v>233</v>
      </c>
    </row>
    <row r="98" spans="1:30" x14ac:dyDescent="0.25">
      <c r="A98">
        <v>46</v>
      </c>
      <c r="B98">
        <v>2131</v>
      </c>
      <c r="C98" t="s">
        <v>234</v>
      </c>
      <c r="D98" t="s">
        <v>26</v>
      </c>
      <c r="E98" t="s">
        <v>161</v>
      </c>
      <c r="F98" t="s">
        <v>235</v>
      </c>
      <c r="G98" t="str">
        <f>"201504005402"</f>
        <v>201504005402</v>
      </c>
      <c r="H98">
        <v>704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60</v>
      </c>
      <c r="W98">
        <v>420</v>
      </c>
      <c r="X98">
        <v>0</v>
      </c>
      <c r="Z98">
        <v>2</v>
      </c>
      <c r="AA98">
        <v>0</v>
      </c>
      <c r="AB98">
        <v>24</v>
      </c>
      <c r="AC98">
        <v>408</v>
      </c>
      <c r="AD98">
        <v>1562</v>
      </c>
    </row>
    <row r="99" spans="1:30" x14ac:dyDescent="0.25">
      <c r="H99" t="s">
        <v>236</v>
      </c>
    </row>
    <row r="100" spans="1:30" x14ac:dyDescent="0.25">
      <c r="A100">
        <v>47</v>
      </c>
      <c r="B100">
        <v>6053</v>
      </c>
      <c r="C100" t="s">
        <v>237</v>
      </c>
      <c r="D100" t="s">
        <v>33</v>
      </c>
      <c r="E100" t="s">
        <v>238</v>
      </c>
      <c r="F100" t="s">
        <v>239</v>
      </c>
      <c r="G100" t="str">
        <f>"201409004702"</f>
        <v>201409004702</v>
      </c>
      <c r="H100">
        <v>902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6</v>
      </c>
      <c r="Y100">
        <v>1213</v>
      </c>
      <c r="Z100">
        <v>0</v>
      </c>
      <c r="AA100">
        <v>0</v>
      </c>
      <c r="AB100">
        <v>0</v>
      </c>
      <c r="AC100">
        <v>0</v>
      </c>
      <c r="AD100">
        <v>1560</v>
      </c>
    </row>
    <row r="101" spans="1:30" x14ac:dyDescent="0.25">
      <c r="H101" t="s">
        <v>240</v>
      </c>
    </row>
    <row r="102" spans="1:30" x14ac:dyDescent="0.25">
      <c r="A102">
        <v>48</v>
      </c>
      <c r="B102">
        <v>3694</v>
      </c>
      <c r="C102" t="s">
        <v>241</v>
      </c>
      <c r="D102" t="s">
        <v>26</v>
      </c>
      <c r="E102" t="s">
        <v>74</v>
      </c>
      <c r="F102" t="s">
        <v>242</v>
      </c>
      <c r="G102" t="str">
        <f>"201409004845"</f>
        <v>201409004845</v>
      </c>
      <c r="H102">
        <v>682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50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60</v>
      </c>
      <c r="W102">
        <v>420</v>
      </c>
      <c r="X102">
        <v>0</v>
      </c>
      <c r="Z102">
        <v>0</v>
      </c>
      <c r="AA102">
        <v>0</v>
      </c>
      <c r="AB102">
        <v>24</v>
      </c>
      <c r="AC102">
        <v>408</v>
      </c>
      <c r="AD102">
        <v>1560</v>
      </c>
    </row>
    <row r="103" spans="1:30" x14ac:dyDescent="0.25">
      <c r="H103" t="s">
        <v>243</v>
      </c>
    </row>
    <row r="104" spans="1:30" x14ac:dyDescent="0.25">
      <c r="A104">
        <v>49</v>
      </c>
      <c r="B104">
        <v>243</v>
      </c>
      <c r="C104" t="s">
        <v>244</v>
      </c>
      <c r="D104" t="s">
        <v>115</v>
      </c>
      <c r="E104" t="s">
        <v>33</v>
      </c>
      <c r="F104" t="s">
        <v>245</v>
      </c>
      <c r="G104" t="str">
        <f>"201503000585"</f>
        <v>201503000585</v>
      </c>
      <c r="H104">
        <v>671</v>
      </c>
      <c r="I104">
        <v>150</v>
      </c>
      <c r="J104">
        <v>0</v>
      </c>
      <c r="K104">
        <v>0</v>
      </c>
      <c r="L104">
        <v>0</v>
      </c>
      <c r="M104">
        <v>100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81</v>
      </c>
      <c r="W104">
        <v>567</v>
      </c>
      <c r="X104">
        <v>0</v>
      </c>
      <c r="Z104">
        <v>0</v>
      </c>
      <c r="AA104">
        <v>0</v>
      </c>
      <c r="AB104">
        <v>0</v>
      </c>
      <c r="AC104">
        <v>0</v>
      </c>
      <c r="AD104">
        <v>1558</v>
      </c>
    </row>
    <row r="105" spans="1:30" x14ac:dyDescent="0.25">
      <c r="H105" t="s">
        <v>246</v>
      </c>
    </row>
    <row r="106" spans="1:30" x14ac:dyDescent="0.25">
      <c r="A106">
        <v>50</v>
      </c>
      <c r="B106">
        <v>602</v>
      </c>
      <c r="C106" t="s">
        <v>247</v>
      </c>
      <c r="D106" t="s">
        <v>33</v>
      </c>
      <c r="E106" t="s">
        <v>63</v>
      </c>
      <c r="F106" t="s">
        <v>248</v>
      </c>
      <c r="G106" t="str">
        <f>"201402006871"</f>
        <v>201402006871</v>
      </c>
      <c r="H106">
        <v>660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50</v>
      </c>
      <c r="T106">
        <v>0</v>
      </c>
      <c r="U106">
        <v>0</v>
      </c>
      <c r="V106">
        <v>61</v>
      </c>
      <c r="W106">
        <v>427</v>
      </c>
      <c r="X106">
        <v>0</v>
      </c>
      <c r="Z106">
        <v>0</v>
      </c>
      <c r="AA106">
        <v>0</v>
      </c>
      <c r="AB106">
        <v>23</v>
      </c>
      <c r="AC106">
        <v>391</v>
      </c>
      <c r="AD106">
        <v>1558</v>
      </c>
    </row>
    <row r="107" spans="1:30" x14ac:dyDescent="0.25">
      <c r="H107" t="s">
        <v>249</v>
      </c>
    </row>
    <row r="108" spans="1:30" x14ac:dyDescent="0.25">
      <c r="A108">
        <v>51</v>
      </c>
      <c r="B108">
        <v>634</v>
      </c>
      <c r="C108" t="s">
        <v>250</v>
      </c>
      <c r="D108" t="s">
        <v>74</v>
      </c>
      <c r="E108" t="s">
        <v>251</v>
      </c>
      <c r="F108" t="s">
        <v>252</v>
      </c>
      <c r="G108" t="str">
        <f>"00021241"</f>
        <v>00021241</v>
      </c>
      <c r="H108" t="s">
        <v>253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60</v>
      </c>
      <c r="W108">
        <v>420</v>
      </c>
      <c r="X108">
        <v>0</v>
      </c>
      <c r="Z108">
        <v>0</v>
      </c>
      <c r="AA108">
        <v>0</v>
      </c>
      <c r="AB108">
        <v>24</v>
      </c>
      <c r="AC108">
        <v>408</v>
      </c>
      <c r="AD108" t="s">
        <v>254</v>
      </c>
    </row>
    <row r="109" spans="1:30" x14ac:dyDescent="0.25">
      <c r="H109" t="s">
        <v>255</v>
      </c>
    </row>
    <row r="110" spans="1:30" x14ac:dyDescent="0.25">
      <c r="A110">
        <v>52</v>
      </c>
      <c r="B110">
        <v>837</v>
      </c>
      <c r="C110" t="s">
        <v>256</v>
      </c>
      <c r="D110" t="s">
        <v>33</v>
      </c>
      <c r="E110" t="s">
        <v>34</v>
      </c>
      <c r="F110" t="s">
        <v>257</v>
      </c>
      <c r="G110" t="str">
        <f>"201409001230"</f>
        <v>201409001230</v>
      </c>
      <c r="H110" t="s">
        <v>258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60</v>
      </c>
      <c r="W110">
        <v>420</v>
      </c>
      <c r="X110">
        <v>0</v>
      </c>
      <c r="Z110">
        <v>0</v>
      </c>
      <c r="AA110">
        <v>0</v>
      </c>
      <c r="AB110">
        <v>24</v>
      </c>
      <c r="AC110">
        <v>408</v>
      </c>
      <c r="AD110" t="s">
        <v>259</v>
      </c>
    </row>
    <row r="111" spans="1:30" x14ac:dyDescent="0.25">
      <c r="H111" t="s">
        <v>260</v>
      </c>
    </row>
    <row r="112" spans="1:30" x14ac:dyDescent="0.25">
      <c r="A112">
        <v>53</v>
      </c>
      <c r="B112">
        <v>4147</v>
      </c>
      <c r="C112" t="s">
        <v>261</v>
      </c>
      <c r="D112" t="s">
        <v>262</v>
      </c>
      <c r="E112" t="s">
        <v>104</v>
      </c>
      <c r="F112" t="s">
        <v>263</v>
      </c>
      <c r="G112" t="str">
        <f>"201406004754"</f>
        <v>201406004754</v>
      </c>
      <c r="H112">
        <v>649</v>
      </c>
      <c r="I112">
        <v>150</v>
      </c>
      <c r="J112">
        <v>0</v>
      </c>
      <c r="K112">
        <v>0</v>
      </c>
      <c r="L112">
        <v>0</v>
      </c>
      <c r="M112">
        <v>100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31</v>
      </c>
      <c r="W112">
        <v>217</v>
      </c>
      <c r="X112">
        <v>0</v>
      </c>
      <c r="Z112">
        <v>0</v>
      </c>
      <c r="AA112">
        <v>0</v>
      </c>
      <c r="AB112">
        <v>24</v>
      </c>
      <c r="AC112">
        <v>408</v>
      </c>
      <c r="AD112">
        <v>1554</v>
      </c>
    </row>
    <row r="113" spans="1:30" x14ac:dyDescent="0.25">
      <c r="H113" t="s">
        <v>264</v>
      </c>
    </row>
    <row r="114" spans="1:30" x14ac:dyDescent="0.25">
      <c r="A114">
        <v>54</v>
      </c>
      <c r="B114">
        <v>377</v>
      </c>
      <c r="C114" t="s">
        <v>265</v>
      </c>
      <c r="D114" t="s">
        <v>74</v>
      </c>
      <c r="E114" t="s">
        <v>33</v>
      </c>
      <c r="F114" t="s">
        <v>266</v>
      </c>
      <c r="G114" t="str">
        <f>"201409000378"</f>
        <v>201409000378</v>
      </c>
      <c r="H114" t="s">
        <v>267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60</v>
      </c>
      <c r="W114">
        <v>420</v>
      </c>
      <c r="X114">
        <v>0</v>
      </c>
      <c r="Z114">
        <v>0</v>
      </c>
      <c r="AA114">
        <v>0</v>
      </c>
      <c r="AB114">
        <v>24</v>
      </c>
      <c r="AC114">
        <v>408</v>
      </c>
      <c r="AD114" t="s">
        <v>268</v>
      </c>
    </row>
    <row r="115" spans="1:30" x14ac:dyDescent="0.25">
      <c r="H115" t="s">
        <v>269</v>
      </c>
    </row>
    <row r="116" spans="1:30" x14ac:dyDescent="0.25">
      <c r="A116">
        <v>55</v>
      </c>
      <c r="B116">
        <v>3523</v>
      </c>
      <c r="C116" t="s">
        <v>270</v>
      </c>
      <c r="D116" t="s">
        <v>271</v>
      </c>
      <c r="E116" t="s">
        <v>272</v>
      </c>
      <c r="F116" t="s">
        <v>273</v>
      </c>
      <c r="G116" t="str">
        <f>"201410008013"</f>
        <v>201410008013</v>
      </c>
      <c r="H116" t="s">
        <v>274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275</v>
      </c>
    </row>
    <row r="117" spans="1:30" x14ac:dyDescent="0.25">
      <c r="H117" t="s">
        <v>276</v>
      </c>
    </row>
    <row r="118" spans="1:30" x14ac:dyDescent="0.25">
      <c r="A118">
        <v>56</v>
      </c>
      <c r="B118">
        <v>599</v>
      </c>
      <c r="C118" t="s">
        <v>277</v>
      </c>
      <c r="D118" t="s">
        <v>33</v>
      </c>
      <c r="E118" t="s">
        <v>278</v>
      </c>
      <c r="F118" t="s">
        <v>279</v>
      </c>
      <c r="G118" t="str">
        <f>"00077451"</f>
        <v>00077451</v>
      </c>
      <c r="H118" t="s">
        <v>195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60</v>
      </c>
      <c r="W118">
        <v>420</v>
      </c>
      <c r="X118">
        <v>0</v>
      </c>
      <c r="Z118">
        <v>0</v>
      </c>
      <c r="AA118">
        <v>0</v>
      </c>
      <c r="AB118">
        <v>24</v>
      </c>
      <c r="AC118">
        <v>408</v>
      </c>
      <c r="AD118" t="s">
        <v>280</v>
      </c>
    </row>
    <row r="119" spans="1:30" x14ac:dyDescent="0.25">
      <c r="H119" t="s">
        <v>281</v>
      </c>
    </row>
    <row r="120" spans="1:30" x14ac:dyDescent="0.25">
      <c r="A120">
        <v>57</v>
      </c>
      <c r="B120">
        <v>2150</v>
      </c>
      <c r="C120" t="s">
        <v>282</v>
      </c>
      <c r="D120" t="s">
        <v>283</v>
      </c>
      <c r="E120" t="s">
        <v>33</v>
      </c>
      <c r="F120" t="s">
        <v>284</v>
      </c>
      <c r="G120" t="str">
        <f>"201504005403"</f>
        <v>201504005403</v>
      </c>
      <c r="H120">
        <v>682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60</v>
      </c>
      <c r="W120">
        <v>420</v>
      </c>
      <c r="X120">
        <v>0</v>
      </c>
      <c r="Z120">
        <v>2</v>
      </c>
      <c r="AA120">
        <v>0</v>
      </c>
      <c r="AB120">
        <v>24</v>
      </c>
      <c r="AC120">
        <v>408</v>
      </c>
      <c r="AD120">
        <v>1540</v>
      </c>
    </row>
    <row r="121" spans="1:30" x14ac:dyDescent="0.25">
      <c r="H121" t="s">
        <v>285</v>
      </c>
    </row>
    <row r="122" spans="1:30" x14ac:dyDescent="0.25">
      <c r="A122">
        <v>58</v>
      </c>
      <c r="B122">
        <v>4026</v>
      </c>
      <c r="C122" t="s">
        <v>286</v>
      </c>
      <c r="D122" t="s">
        <v>26</v>
      </c>
      <c r="E122" t="s">
        <v>74</v>
      </c>
      <c r="F122" t="s">
        <v>287</v>
      </c>
      <c r="G122" t="str">
        <f>"201409005489"</f>
        <v>201409005489</v>
      </c>
      <c r="H122">
        <v>682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60</v>
      </c>
      <c r="W122">
        <v>420</v>
      </c>
      <c r="X122">
        <v>0</v>
      </c>
      <c r="Z122">
        <v>0</v>
      </c>
      <c r="AA122">
        <v>0</v>
      </c>
      <c r="AB122">
        <v>24</v>
      </c>
      <c r="AC122">
        <v>408</v>
      </c>
      <c r="AD122">
        <v>1540</v>
      </c>
    </row>
    <row r="123" spans="1:30" x14ac:dyDescent="0.25">
      <c r="H123" t="s">
        <v>288</v>
      </c>
    </row>
    <row r="124" spans="1:30" x14ac:dyDescent="0.25">
      <c r="A124">
        <v>59</v>
      </c>
      <c r="B124">
        <v>2871</v>
      </c>
      <c r="C124" t="s">
        <v>289</v>
      </c>
      <c r="D124" t="s">
        <v>290</v>
      </c>
      <c r="E124" t="s">
        <v>291</v>
      </c>
      <c r="F124" t="s">
        <v>292</v>
      </c>
      <c r="G124" t="str">
        <f>"201409000916"</f>
        <v>201409000916</v>
      </c>
      <c r="H124">
        <v>682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60</v>
      </c>
      <c r="W124">
        <v>420</v>
      </c>
      <c r="X124">
        <v>0</v>
      </c>
      <c r="Z124">
        <v>0</v>
      </c>
      <c r="AA124">
        <v>0</v>
      </c>
      <c r="AB124">
        <v>24</v>
      </c>
      <c r="AC124">
        <v>408</v>
      </c>
      <c r="AD124">
        <v>1540</v>
      </c>
    </row>
    <row r="125" spans="1:30" x14ac:dyDescent="0.25">
      <c r="H125" t="s">
        <v>293</v>
      </c>
    </row>
    <row r="126" spans="1:30" x14ac:dyDescent="0.25">
      <c r="A126">
        <v>60</v>
      </c>
      <c r="B126">
        <v>648</v>
      </c>
      <c r="C126" t="s">
        <v>294</v>
      </c>
      <c r="D126" t="s">
        <v>295</v>
      </c>
      <c r="E126" t="s">
        <v>33</v>
      </c>
      <c r="F126" t="s">
        <v>296</v>
      </c>
      <c r="G126" t="str">
        <f>"00108418"</f>
        <v>00108418</v>
      </c>
      <c r="H126" t="s">
        <v>297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60</v>
      </c>
      <c r="W126">
        <v>420</v>
      </c>
      <c r="X126">
        <v>0</v>
      </c>
      <c r="Z126">
        <v>0</v>
      </c>
      <c r="AA126">
        <v>0</v>
      </c>
      <c r="AB126">
        <v>24</v>
      </c>
      <c r="AC126">
        <v>408</v>
      </c>
      <c r="AD126" t="s">
        <v>298</v>
      </c>
    </row>
    <row r="127" spans="1:30" x14ac:dyDescent="0.25">
      <c r="H127">
        <v>1212</v>
      </c>
    </row>
    <row r="128" spans="1:30" x14ac:dyDescent="0.25">
      <c r="A128">
        <v>61</v>
      </c>
      <c r="B128">
        <v>4466</v>
      </c>
      <c r="C128" t="s">
        <v>299</v>
      </c>
      <c r="D128" t="s">
        <v>34</v>
      </c>
      <c r="E128" t="s">
        <v>20</v>
      </c>
      <c r="F128" t="s">
        <v>300</v>
      </c>
      <c r="G128" t="str">
        <f>"201410008467"</f>
        <v>201410008467</v>
      </c>
      <c r="H128" t="s">
        <v>297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60</v>
      </c>
      <c r="W128">
        <v>420</v>
      </c>
      <c r="X128">
        <v>0</v>
      </c>
      <c r="Z128">
        <v>0</v>
      </c>
      <c r="AA128">
        <v>0</v>
      </c>
      <c r="AB128">
        <v>24</v>
      </c>
      <c r="AC128">
        <v>408</v>
      </c>
      <c r="AD128" t="s">
        <v>298</v>
      </c>
    </row>
    <row r="129" spans="1:30" x14ac:dyDescent="0.25">
      <c r="H129" t="s">
        <v>301</v>
      </c>
    </row>
    <row r="130" spans="1:30" x14ac:dyDescent="0.25">
      <c r="A130">
        <v>62</v>
      </c>
      <c r="B130">
        <v>373</v>
      </c>
      <c r="C130" t="s">
        <v>302</v>
      </c>
      <c r="D130" t="s">
        <v>251</v>
      </c>
      <c r="E130" t="s">
        <v>74</v>
      </c>
      <c r="F130" t="s">
        <v>303</v>
      </c>
      <c r="G130" t="str">
        <f>"201402002147"</f>
        <v>201402002147</v>
      </c>
      <c r="H130">
        <v>671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>
        <v>1529</v>
      </c>
    </row>
    <row r="131" spans="1:30" x14ac:dyDescent="0.25">
      <c r="H131" t="s">
        <v>304</v>
      </c>
    </row>
    <row r="132" spans="1:30" x14ac:dyDescent="0.25">
      <c r="A132">
        <v>63</v>
      </c>
      <c r="B132">
        <v>4886</v>
      </c>
      <c r="C132" t="s">
        <v>305</v>
      </c>
      <c r="D132" t="s">
        <v>306</v>
      </c>
      <c r="E132" t="s">
        <v>161</v>
      </c>
      <c r="F132" t="s">
        <v>307</v>
      </c>
      <c r="G132" t="str">
        <f>"200810000717"</f>
        <v>200810000717</v>
      </c>
      <c r="H132">
        <v>726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52</v>
      </c>
      <c r="W132">
        <v>364</v>
      </c>
      <c r="X132">
        <v>6</v>
      </c>
      <c r="Y132">
        <v>1213</v>
      </c>
      <c r="Z132">
        <v>0</v>
      </c>
      <c r="AA132">
        <v>0</v>
      </c>
      <c r="AB132">
        <v>24</v>
      </c>
      <c r="AC132">
        <v>408</v>
      </c>
      <c r="AD132">
        <v>1528</v>
      </c>
    </row>
    <row r="133" spans="1:30" x14ac:dyDescent="0.25">
      <c r="H133" t="s">
        <v>308</v>
      </c>
    </row>
    <row r="134" spans="1:30" x14ac:dyDescent="0.25">
      <c r="A134">
        <v>64</v>
      </c>
      <c r="B134">
        <v>1568</v>
      </c>
      <c r="C134" t="s">
        <v>309</v>
      </c>
      <c r="D134" t="s">
        <v>63</v>
      </c>
      <c r="E134" t="s">
        <v>33</v>
      </c>
      <c r="F134" t="s">
        <v>310</v>
      </c>
      <c r="G134" t="str">
        <f>"201410008415"</f>
        <v>201410008415</v>
      </c>
      <c r="H134">
        <v>649</v>
      </c>
      <c r="I134">
        <v>0</v>
      </c>
      <c r="J134">
        <v>0</v>
      </c>
      <c r="K134">
        <v>0</v>
      </c>
      <c r="L134">
        <v>260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>
        <v>1527</v>
      </c>
    </row>
    <row r="135" spans="1:30" x14ac:dyDescent="0.25">
      <c r="H135" t="s">
        <v>311</v>
      </c>
    </row>
    <row r="136" spans="1:30" x14ac:dyDescent="0.25">
      <c r="A136">
        <v>65</v>
      </c>
      <c r="B136">
        <v>1084</v>
      </c>
      <c r="C136" t="s">
        <v>312</v>
      </c>
      <c r="D136" t="s">
        <v>313</v>
      </c>
      <c r="E136" t="s">
        <v>52</v>
      </c>
      <c r="F136" t="s">
        <v>314</v>
      </c>
      <c r="G136" t="str">
        <f>"201402009616"</f>
        <v>201402009616</v>
      </c>
      <c r="H136" t="s">
        <v>315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316</v>
      </c>
    </row>
    <row r="137" spans="1:30" x14ac:dyDescent="0.25">
      <c r="H137">
        <v>1212</v>
      </c>
    </row>
    <row r="138" spans="1:30" x14ac:dyDescent="0.25">
      <c r="A138">
        <v>66</v>
      </c>
      <c r="B138">
        <v>1529</v>
      </c>
      <c r="C138" t="s">
        <v>317</v>
      </c>
      <c r="D138" t="s">
        <v>318</v>
      </c>
      <c r="E138" t="s">
        <v>69</v>
      </c>
      <c r="F138" t="s">
        <v>319</v>
      </c>
      <c r="G138" t="str">
        <f>"201410000977"</f>
        <v>201410000977</v>
      </c>
      <c r="H138" t="s">
        <v>320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321</v>
      </c>
    </row>
    <row r="139" spans="1:30" x14ac:dyDescent="0.25">
      <c r="H139" t="s">
        <v>93</v>
      </c>
    </row>
    <row r="140" spans="1:30" x14ac:dyDescent="0.25">
      <c r="A140">
        <v>67</v>
      </c>
      <c r="B140">
        <v>4669</v>
      </c>
      <c r="C140" t="s">
        <v>322</v>
      </c>
      <c r="D140" t="s">
        <v>34</v>
      </c>
      <c r="E140" t="s">
        <v>323</v>
      </c>
      <c r="F140" t="s">
        <v>324</v>
      </c>
      <c r="G140" t="str">
        <f>"201402011346"</f>
        <v>201402011346</v>
      </c>
      <c r="H140" t="s">
        <v>325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60</v>
      </c>
      <c r="W140">
        <v>420</v>
      </c>
      <c r="X140">
        <v>0</v>
      </c>
      <c r="Z140">
        <v>2</v>
      </c>
      <c r="AA140">
        <v>0</v>
      </c>
      <c r="AB140">
        <v>24</v>
      </c>
      <c r="AC140">
        <v>408</v>
      </c>
      <c r="AD140" t="s">
        <v>326</v>
      </c>
    </row>
    <row r="141" spans="1:30" x14ac:dyDescent="0.25">
      <c r="H141" t="s">
        <v>327</v>
      </c>
    </row>
    <row r="142" spans="1:30" x14ac:dyDescent="0.25">
      <c r="A142">
        <v>68</v>
      </c>
      <c r="B142">
        <v>1592</v>
      </c>
      <c r="C142" t="s">
        <v>328</v>
      </c>
      <c r="D142" t="s">
        <v>20</v>
      </c>
      <c r="E142" t="s">
        <v>74</v>
      </c>
      <c r="F142" t="s">
        <v>329</v>
      </c>
      <c r="G142" t="str">
        <f>"201402005252"</f>
        <v>201402005252</v>
      </c>
      <c r="H142" t="s">
        <v>330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30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48</v>
      </c>
      <c r="W142">
        <v>336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331</v>
      </c>
    </row>
    <row r="143" spans="1:30" x14ac:dyDescent="0.25">
      <c r="H143" t="s">
        <v>76</v>
      </c>
    </row>
    <row r="144" spans="1:30" x14ac:dyDescent="0.25">
      <c r="A144">
        <v>69</v>
      </c>
      <c r="B144">
        <v>2108</v>
      </c>
      <c r="C144" t="s">
        <v>332</v>
      </c>
      <c r="D144" t="s">
        <v>63</v>
      </c>
      <c r="E144" t="s">
        <v>74</v>
      </c>
      <c r="F144" t="s">
        <v>333</v>
      </c>
      <c r="G144" t="str">
        <f>"201410003787"</f>
        <v>201410003787</v>
      </c>
      <c r="H144" t="s">
        <v>334</v>
      </c>
      <c r="I144">
        <v>0</v>
      </c>
      <c r="J144">
        <v>0</v>
      </c>
      <c r="K144">
        <v>0</v>
      </c>
      <c r="L144">
        <v>0</v>
      </c>
      <c r="M144">
        <v>100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335</v>
      </c>
    </row>
    <row r="145" spans="1:30" x14ac:dyDescent="0.25">
      <c r="H145" t="s">
        <v>336</v>
      </c>
    </row>
    <row r="146" spans="1:30" x14ac:dyDescent="0.25">
      <c r="A146">
        <v>70</v>
      </c>
      <c r="B146">
        <v>5465</v>
      </c>
      <c r="C146" t="s">
        <v>337</v>
      </c>
      <c r="D146" t="s">
        <v>251</v>
      </c>
      <c r="E146" t="s">
        <v>338</v>
      </c>
      <c r="F146" t="s">
        <v>339</v>
      </c>
      <c r="G146" t="str">
        <f>"201504002502"</f>
        <v>201504002502</v>
      </c>
      <c r="H146" t="s">
        <v>340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60</v>
      </c>
      <c r="W146">
        <v>420</v>
      </c>
      <c r="X146">
        <v>0</v>
      </c>
      <c r="Z146">
        <v>0</v>
      </c>
      <c r="AA146">
        <v>0</v>
      </c>
      <c r="AB146">
        <v>24</v>
      </c>
      <c r="AC146">
        <v>408</v>
      </c>
      <c r="AD146" t="s">
        <v>341</v>
      </c>
    </row>
    <row r="147" spans="1:30" x14ac:dyDescent="0.25">
      <c r="H147" t="s">
        <v>342</v>
      </c>
    </row>
    <row r="148" spans="1:30" x14ac:dyDescent="0.25">
      <c r="A148">
        <v>71</v>
      </c>
      <c r="B148">
        <v>2312</v>
      </c>
      <c r="C148" t="s">
        <v>343</v>
      </c>
      <c r="D148" t="s">
        <v>344</v>
      </c>
      <c r="E148" t="s">
        <v>133</v>
      </c>
      <c r="F148" t="s">
        <v>345</v>
      </c>
      <c r="G148" t="str">
        <f>"00255522"</f>
        <v>00255522</v>
      </c>
      <c r="H148" t="s">
        <v>346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60</v>
      </c>
      <c r="W148">
        <v>420</v>
      </c>
      <c r="X148">
        <v>0</v>
      </c>
      <c r="Z148">
        <v>0</v>
      </c>
      <c r="AA148">
        <v>0</v>
      </c>
      <c r="AB148">
        <v>24</v>
      </c>
      <c r="AC148">
        <v>408</v>
      </c>
      <c r="AD148" t="s">
        <v>347</v>
      </c>
    </row>
    <row r="149" spans="1:30" x14ac:dyDescent="0.25">
      <c r="H149" t="s">
        <v>348</v>
      </c>
    </row>
    <row r="150" spans="1:30" x14ac:dyDescent="0.25">
      <c r="A150">
        <v>72</v>
      </c>
      <c r="B150">
        <v>5596</v>
      </c>
      <c r="C150" t="s">
        <v>349</v>
      </c>
      <c r="D150" t="s">
        <v>20</v>
      </c>
      <c r="E150" t="s">
        <v>323</v>
      </c>
      <c r="F150" t="s">
        <v>350</v>
      </c>
      <c r="G150" t="str">
        <f>"201410008635"</f>
        <v>201410008635</v>
      </c>
      <c r="H150" t="s">
        <v>128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60</v>
      </c>
      <c r="W150">
        <v>420</v>
      </c>
      <c r="X150">
        <v>0</v>
      </c>
      <c r="Z150">
        <v>0</v>
      </c>
      <c r="AA150">
        <v>0</v>
      </c>
      <c r="AB150">
        <v>24</v>
      </c>
      <c r="AC150">
        <v>408</v>
      </c>
      <c r="AD150" t="s">
        <v>351</v>
      </c>
    </row>
    <row r="151" spans="1:30" x14ac:dyDescent="0.25">
      <c r="H151" t="s">
        <v>352</v>
      </c>
    </row>
    <row r="152" spans="1:30" x14ac:dyDescent="0.25">
      <c r="A152">
        <v>73</v>
      </c>
      <c r="B152">
        <v>679</v>
      </c>
      <c r="C152" t="s">
        <v>353</v>
      </c>
      <c r="D152" t="s">
        <v>354</v>
      </c>
      <c r="E152" t="s">
        <v>355</v>
      </c>
      <c r="F152" t="s">
        <v>356</v>
      </c>
      <c r="G152" t="str">
        <f>"201401002499"</f>
        <v>201401002499</v>
      </c>
      <c r="H152" t="s">
        <v>357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60</v>
      </c>
      <c r="W152">
        <v>420</v>
      </c>
      <c r="X152">
        <v>0</v>
      </c>
      <c r="Z152">
        <v>0</v>
      </c>
      <c r="AA152">
        <v>0</v>
      </c>
      <c r="AB152">
        <v>24</v>
      </c>
      <c r="AC152">
        <v>408</v>
      </c>
      <c r="AD152" t="s">
        <v>358</v>
      </c>
    </row>
    <row r="153" spans="1:30" x14ac:dyDescent="0.25">
      <c r="H153" t="s">
        <v>359</v>
      </c>
    </row>
    <row r="154" spans="1:30" x14ac:dyDescent="0.25">
      <c r="A154">
        <v>74</v>
      </c>
      <c r="B154">
        <v>2602</v>
      </c>
      <c r="C154" t="s">
        <v>360</v>
      </c>
      <c r="D154" t="s">
        <v>272</v>
      </c>
      <c r="E154" t="s">
        <v>116</v>
      </c>
      <c r="F154" t="s">
        <v>361</v>
      </c>
      <c r="G154" t="str">
        <f>"201410002113"</f>
        <v>201410002113</v>
      </c>
      <c r="H154" t="s">
        <v>362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30</v>
      </c>
      <c r="W154">
        <v>210</v>
      </c>
      <c r="X154">
        <v>0</v>
      </c>
      <c r="Z154">
        <v>0</v>
      </c>
      <c r="AA154">
        <v>0</v>
      </c>
      <c r="AB154">
        <v>24</v>
      </c>
      <c r="AC154">
        <v>408</v>
      </c>
      <c r="AD154" t="s">
        <v>363</v>
      </c>
    </row>
    <row r="155" spans="1:30" x14ac:dyDescent="0.25">
      <c r="H155" t="s">
        <v>364</v>
      </c>
    </row>
    <row r="156" spans="1:30" x14ac:dyDescent="0.25">
      <c r="A156">
        <v>75</v>
      </c>
      <c r="B156">
        <v>496</v>
      </c>
      <c r="C156" t="s">
        <v>365</v>
      </c>
      <c r="D156" t="s">
        <v>366</v>
      </c>
      <c r="E156" t="s">
        <v>367</v>
      </c>
      <c r="F156" t="s">
        <v>368</v>
      </c>
      <c r="G156" t="str">
        <f>"201402010188"</f>
        <v>201402010188</v>
      </c>
      <c r="H156" t="s">
        <v>369</v>
      </c>
      <c r="I156">
        <v>0</v>
      </c>
      <c r="J156">
        <v>0</v>
      </c>
      <c r="K156">
        <v>0</v>
      </c>
      <c r="L156">
        <v>0</v>
      </c>
      <c r="M156">
        <v>100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370</v>
      </c>
    </row>
    <row r="157" spans="1:30" x14ac:dyDescent="0.25">
      <c r="H157" t="s">
        <v>371</v>
      </c>
    </row>
    <row r="158" spans="1:30" x14ac:dyDescent="0.25">
      <c r="A158">
        <v>76</v>
      </c>
      <c r="B158">
        <v>2628</v>
      </c>
      <c r="C158" t="s">
        <v>372</v>
      </c>
      <c r="D158" t="s">
        <v>69</v>
      </c>
      <c r="E158" t="s">
        <v>373</v>
      </c>
      <c r="F158" t="s">
        <v>374</v>
      </c>
      <c r="G158" t="str">
        <f>"00273166"</f>
        <v>00273166</v>
      </c>
      <c r="H158">
        <v>671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60</v>
      </c>
      <c r="W158">
        <v>420</v>
      </c>
      <c r="X158">
        <v>0</v>
      </c>
      <c r="Z158">
        <v>0</v>
      </c>
      <c r="AA158">
        <v>0</v>
      </c>
      <c r="AB158">
        <v>24</v>
      </c>
      <c r="AC158">
        <v>408</v>
      </c>
      <c r="AD158">
        <v>1499</v>
      </c>
    </row>
    <row r="159" spans="1:30" x14ac:dyDescent="0.25">
      <c r="H159" t="s">
        <v>375</v>
      </c>
    </row>
    <row r="160" spans="1:30" x14ac:dyDescent="0.25">
      <c r="A160">
        <v>77</v>
      </c>
      <c r="B160">
        <v>2540</v>
      </c>
      <c r="C160" t="s">
        <v>119</v>
      </c>
      <c r="D160" t="s">
        <v>376</v>
      </c>
      <c r="E160" t="s">
        <v>26</v>
      </c>
      <c r="F160" t="s">
        <v>377</v>
      </c>
      <c r="G160" t="str">
        <f>"00215479"</f>
        <v>00215479</v>
      </c>
      <c r="H160">
        <v>638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60</v>
      </c>
      <c r="W160">
        <v>420</v>
      </c>
      <c r="X160">
        <v>0</v>
      </c>
      <c r="Z160">
        <v>2</v>
      </c>
      <c r="AA160">
        <v>0</v>
      </c>
      <c r="AB160">
        <v>24</v>
      </c>
      <c r="AC160">
        <v>408</v>
      </c>
      <c r="AD160">
        <v>1496</v>
      </c>
    </row>
    <row r="161" spans="1:30" x14ac:dyDescent="0.25">
      <c r="H161" t="s">
        <v>378</v>
      </c>
    </row>
    <row r="162" spans="1:30" x14ac:dyDescent="0.25">
      <c r="A162">
        <v>78</v>
      </c>
      <c r="B162">
        <v>2540</v>
      </c>
      <c r="C162" t="s">
        <v>119</v>
      </c>
      <c r="D162" t="s">
        <v>376</v>
      </c>
      <c r="E162" t="s">
        <v>26</v>
      </c>
      <c r="F162" t="s">
        <v>377</v>
      </c>
      <c r="G162" t="str">
        <f>"00215479"</f>
        <v>00215479</v>
      </c>
      <c r="H162">
        <v>638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60</v>
      </c>
      <c r="W162">
        <v>420</v>
      </c>
      <c r="X162">
        <v>6</v>
      </c>
      <c r="Y162">
        <v>1213</v>
      </c>
      <c r="Z162">
        <v>2</v>
      </c>
      <c r="AA162">
        <v>0</v>
      </c>
      <c r="AB162">
        <v>24</v>
      </c>
      <c r="AC162">
        <v>408</v>
      </c>
      <c r="AD162">
        <v>1496</v>
      </c>
    </row>
    <row r="163" spans="1:30" x14ac:dyDescent="0.25">
      <c r="H163" t="s">
        <v>378</v>
      </c>
    </row>
    <row r="164" spans="1:30" x14ac:dyDescent="0.25">
      <c r="A164">
        <v>79</v>
      </c>
      <c r="B164">
        <v>3002</v>
      </c>
      <c r="C164" t="s">
        <v>379</v>
      </c>
      <c r="D164" t="s">
        <v>380</v>
      </c>
      <c r="E164" t="s">
        <v>20</v>
      </c>
      <c r="F164" t="s">
        <v>381</v>
      </c>
      <c r="G164" t="str">
        <f>"201409004199"</f>
        <v>201409004199</v>
      </c>
      <c r="H164">
        <v>638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60</v>
      </c>
      <c r="W164">
        <v>420</v>
      </c>
      <c r="X164">
        <v>0</v>
      </c>
      <c r="Z164">
        <v>0</v>
      </c>
      <c r="AA164">
        <v>0</v>
      </c>
      <c r="AB164">
        <v>24</v>
      </c>
      <c r="AC164">
        <v>408</v>
      </c>
      <c r="AD164">
        <v>1496</v>
      </c>
    </row>
    <row r="165" spans="1:30" x14ac:dyDescent="0.25">
      <c r="H165" t="s">
        <v>382</v>
      </c>
    </row>
    <row r="166" spans="1:30" x14ac:dyDescent="0.25">
      <c r="A166">
        <v>80</v>
      </c>
      <c r="B166">
        <v>448</v>
      </c>
      <c r="C166" t="s">
        <v>383</v>
      </c>
      <c r="D166" t="s">
        <v>63</v>
      </c>
      <c r="E166" t="s">
        <v>34</v>
      </c>
      <c r="F166" t="s">
        <v>384</v>
      </c>
      <c r="G166" t="str">
        <f>"00028637"</f>
        <v>00028637</v>
      </c>
      <c r="H166" t="s">
        <v>385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50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56</v>
      </c>
      <c r="W166">
        <v>392</v>
      </c>
      <c r="X166">
        <v>0</v>
      </c>
      <c r="Z166">
        <v>0</v>
      </c>
      <c r="AA166">
        <v>0</v>
      </c>
      <c r="AB166">
        <v>24</v>
      </c>
      <c r="AC166">
        <v>408</v>
      </c>
      <c r="AD166" t="s">
        <v>386</v>
      </c>
    </row>
    <row r="167" spans="1:30" x14ac:dyDescent="0.25">
      <c r="H167" t="s">
        <v>387</v>
      </c>
    </row>
    <row r="168" spans="1:30" x14ac:dyDescent="0.25">
      <c r="A168">
        <v>81</v>
      </c>
      <c r="B168">
        <v>2439</v>
      </c>
      <c r="C168" t="s">
        <v>388</v>
      </c>
      <c r="D168" t="s">
        <v>63</v>
      </c>
      <c r="E168" t="s">
        <v>27</v>
      </c>
      <c r="F168" t="s">
        <v>389</v>
      </c>
      <c r="G168" t="str">
        <f>"00332638"</f>
        <v>00332638</v>
      </c>
      <c r="H168" t="s">
        <v>390</v>
      </c>
      <c r="I168">
        <v>0</v>
      </c>
      <c r="J168">
        <v>0</v>
      </c>
      <c r="K168">
        <v>0</v>
      </c>
      <c r="L168">
        <v>0</v>
      </c>
      <c r="M168">
        <v>100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391</v>
      </c>
    </row>
    <row r="169" spans="1:30" x14ac:dyDescent="0.25">
      <c r="H169">
        <v>1212</v>
      </c>
    </row>
    <row r="170" spans="1:30" x14ac:dyDescent="0.25">
      <c r="A170">
        <v>82</v>
      </c>
      <c r="B170">
        <v>1891</v>
      </c>
      <c r="C170" t="s">
        <v>392</v>
      </c>
      <c r="D170" t="s">
        <v>33</v>
      </c>
      <c r="E170" t="s">
        <v>26</v>
      </c>
      <c r="F170" t="s">
        <v>393</v>
      </c>
      <c r="G170" t="str">
        <f>"00212275"</f>
        <v>00212275</v>
      </c>
      <c r="H170" t="s">
        <v>394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60</v>
      </c>
      <c r="W170">
        <v>420</v>
      </c>
      <c r="X170">
        <v>0</v>
      </c>
      <c r="Z170">
        <v>0</v>
      </c>
      <c r="AA170">
        <v>0</v>
      </c>
      <c r="AB170">
        <v>24</v>
      </c>
      <c r="AC170">
        <v>408</v>
      </c>
      <c r="AD170" t="s">
        <v>395</v>
      </c>
    </row>
    <row r="171" spans="1:30" x14ac:dyDescent="0.25">
      <c r="H171">
        <v>1212</v>
      </c>
    </row>
    <row r="172" spans="1:30" x14ac:dyDescent="0.25">
      <c r="A172">
        <v>83</v>
      </c>
      <c r="B172">
        <v>6302</v>
      </c>
      <c r="C172" t="s">
        <v>396</v>
      </c>
      <c r="D172" t="s">
        <v>26</v>
      </c>
      <c r="E172" t="s">
        <v>397</v>
      </c>
      <c r="F172" t="s">
        <v>398</v>
      </c>
      <c r="G172" t="str">
        <f>"00369189"</f>
        <v>00369189</v>
      </c>
      <c r="H172">
        <v>660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60</v>
      </c>
      <c r="W172">
        <v>420</v>
      </c>
      <c r="X172">
        <v>0</v>
      </c>
      <c r="Z172">
        <v>0</v>
      </c>
      <c r="AA172">
        <v>0</v>
      </c>
      <c r="AB172">
        <v>24</v>
      </c>
      <c r="AC172">
        <v>408</v>
      </c>
      <c r="AD172">
        <v>1488</v>
      </c>
    </row>
    <row r="173" spans="1:30" x14ac:dyDescent="0.25">
      <c r="H173">
        <v>1215</v>
      </c>
    </row>
    <row r="174" spans="1:30" x14ac:dyDescent="0.25">
      <c r="A174">
        <v>84</v>
      </c>
      <c r="B174">
        <v>5752</v>
      </c>
      <c r="C174" t="s">
        <v>399</v>
      </c>
      <c r="D174" t="s">
        <v>161</v>
      </c>
      <c r="E174" t="s">
        <v>33</v>
      </c>
      <c r="F174" t="s">
        <v>400</v>
      </c>
      <c r="G174" t="str">
        <f>"201409002239"</f>
        <v>201409002239</v>
      </c>
      <c r="H174">
        <v>660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60</v>
      </c>
      <c r="W174">
        <v>420</v>
      </c>
      <c r="X174">
        <v>0</v>
      </c>
      <c r="Z174">
        <v>0</v>
      </c>
      <c r="AA174">
        <v>0</v>
      </c>
      <c r="AB174">
        <v>24</v>
      </c>
      <c r="AC174">
        <v>408</v>
      </c>
      <c r="AD174">
        <v>1488</v>
      </c>
    </row>
    <row r="175" spans="1:30" x14ac:dyDescent="0.25">
      <c r="H175" t="s">
        <v>401</v>
      </c>
    </row>
    <row r="176" spans="1:30" x14ac:dyDescent="0.25">
      <c r="A176">
        <v>85</v>
      </c>
      <c r="B176">
        <v>3858</v>
      </c>
      <c r="C176" t="s">
        <v>402</v>
      </c>
      <c r="D176" t="s">
        <v>34</v>
      </c>
      <c r="E176" t="s">
        <v>63</v>
      </c>
      <c r="F176" t="s">
        <v>403</v>
      </c>
      <c r="G176" t="str">
        <f>"00291939"</f>
        <v>00291939</v>
      </c>
      <c r="H176" t="s">
        <v>404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50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48</v>
      </c>
      <c r="W176">
        <v>336</v>
      </c>
      <c r="X176">
        <v>0</v>
      </c>
      <c r="Z176">
        <v>1</v>
      </c>
      <c r="AA176">
        <v>0</v>
      </c>
      <c r="AB176">
        <v>24</v>
      </c>
      <c r="AC176">
        <v>408</v>
      </c>
      <c r="AD176" t="s">
        <v>405</v>
      </c>
    </row>
    <row r="177" spans="1:30" x14ac:dyDescent="0.25">
      <c r="H177" t="s">
        <v>406</v>
      </c>
    </row>
    <row r="178" spans="1:30" x14ac:dyDescent="0.25">
      <c r="A178">
        <v>86</v>
      </c>
      <c r="B178">
        <v>244</v>
      </c>
      <c r="C178" t="s">
        <v>407</v>
      </c>
      <c r="D178" t="s">
        <v>408</v>
      </c>
      <c r="E178" t="s">
        <v>409</v>
      </c>
      <c r="F178" t="s">
        <v>410</v>
      </c>
      <c r="G178" t="str">
        <f>"00293381"</f>
        <v>00293381</v>
      </c>
      <c r="H178" t="s">
        <v>411</v>
      </c>
      <c r="I178">
        <v>0</v>
      </c>
      <c r="J178">
        <v>0</v>
      </c>
      <c r="K178">
        <v>0</v>
      </c>
      <c r="L178">
        <v>0</v>
      </c>
      <c r="M178">
        <v>100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412</v>
      </c>
    </row>
    <row r="179" spans="1:30" x14ac:dyDescent="0.25">
      <c r="H179">
        <v>1212</v>
      </c>
    </row>
    <row r="180" spans="1:30" x14ac:dyDescent="0.25">
      <c r="A180">
        <v>87</v>
      </c>
      <c r="B180">
        <v>4255</v>
      </c>
      <c r="C180" t="s">
        <v>413</v>
      </c>
      <c r="D180" t="s">
        <v>161</v>
      </c>
      <c r="E180" t="s">
        <v>414</v>
      </c>
      <c r="F180" t="s">
        <v>415</v>
      </c>
      <c r="G180" t="str">
        <f>"00367746"</f>
        <v>00367746</v>
      </c>
      <c r="H180">
        <v>649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60</v>
      </c>
      <c r="W180">
        <v>420</v>
      </c>
      <c r="X180">
        <v>0</v>
      </c>
      <c r="Z180">
        <v>0</v>
      </c>
      <c r="AA180">
        <v>0</v>
      </c>
      <c r="AB180">
        <v>24</v>
      </c>
      <c r="AC180">
        <v>408</v>
      </c>
      <c r="AD180">
        <v>1477</v>
      </c>
    </row>
    <row r="181" spans="1:30" x14ac:dyDescent="0.25">
      <c r="H181" t="s">
        <v>416</v>
      </c>
    </row>
    <row r="182" spans="1:30" x14ac:dyDescent="0.25">
      <c r="A182">
        <v>88</v>
      </c>
      <c r="B182">
        <v>463</v>
      </c>
      <c r="C182" t="s">
        <v>62</v>
      </c>
      <c r="D182" t="s">
        <v>63</v>
      </c>
      <c r="E182" t="s">
        <v>26</v>
      </c>
      <c r="F182" t="s">
        <v>64</v>
      </c>
      <c r="G182" t="str">
        <f>"00007084"</f>
        <v>00007084</v>
      </c>
      <c r="H182" t="s">
        <v>65</v>
      </c>
      <c r="I182">
        <v>150</v>
      </c>
      <c r="J182">
        <v>0</v>
      </c>
      <c r="K182">
        <v>0</v>
      </c>
      <c r="L182">
        <v>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2</v>
      </c>
      <c r="AA182">
        <v>0</v>
      </c>
      <c r="AB182">
        <v>0</v>
      </c>
      <c r="AC182">
        <v>0</v>
      </c>
      <c r="AD182" t="s">
        <v>417</v>
      </c>
    </row>
    <row r="183" spans="1:30" x14ac:dyDescent="0.25">
      <c r="H183" t="s">
        <v>67</v>
      </c>
    </row>
    <row r="184" spans="1:30" x14ac:dyDescent="0.25">
      <c r="A184">
        <v>89</v>
      </c>
      <c r="B184">
        <v>4491</v>
      </c>
      <c r="C184" t="s">
        <v>418</v>
      </c>
      <c r="D184" t="s">
        <v>419</v>
      </c>
      <c r="E184" t="s">
        <v>344</v>
      </c>
      <c r="F184" t="s">
        <v>420</v>
      </c>
      <c r="G184" t="str">
        <f>"201409001418"</f>
        <v>201409001418</v>
      </c>
      <c r="H184">
        <v>693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68</v>
      </c>
      <c r="W184">
        <v>476</v>
      </c>
      <c r="X184">
        <v>0</v>
      </c>
      <c r="Z184">
        <v>0</v>
      </c>
      <c r="AA184">
        <v>0</v>
      </c>
      <c r="AB184">
        <v>16</v>
      </c>
      <c r="AC184">
        <v>272</v>
      </c>
      <c r="AD184">
        <v>1471</v>
      </c>
    </row>
    <row r="185" spans="1:30" x14ac:dyDescent="0.25">
      <c r="H185" t="s">
        <v>421</v>
      </c>
    </row>
    <row r="186" spans="1:30" x14ac:dyDescent="0.25">
      <c r="A186">
        <v>90</v>
      </c>
      <c r="B186">
        <v>4214</v>
      </c>
      <c r="C186" t="s">
        <v>422</v>
      </c>
      <c r="D186" t="s">
        <v>423</v>
      </c>
      <c r="E186" t="s">
        <v>63</v>
      </c>
      <c r="F186" t="s">
        <v>424</v>
      </c>
      <c r="G186" t="str">
        <f>"200807000481"</f>
        <v>200807000481</v>
      </c>
      <c r="H186">
        <v>682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67</v>
      </c>
      <c r="W186">
        <v>469</v>
      </c>
      <c r="X186">
        <v>0</v>
      </c>
      <c r="Z186">
        <v>0</v>
      </c>
      <c r="AA186">
        <v>0</v>
      </c>
      <c r="AB186">
        <v>17</v>
      </c>
      <c r="AC186">
        <v>289</v>
      </c>
      <c r="AD186">
        <v>1470</v>
      </c>
    </row>
    <row r="187" spans="1:30" x14ac:dyDescent="0.25">
      <c r="H187" t="s">
        <v>425</v>
      </c>
    </row>
    <row r="188" spans="1:30" x14ac:dyDescent="0.25">
      <c r="A188">
        <v>91</v>
      </c>
      <c r="B188">
        <v>4288</v>
      </c>
      <c r="C188" t="s">
        <v>426</v>
      </c>
      <c r="D188" t="s">
        <v>26</v>
      </c>
      <c r="E188" t="s">
        <v>161</v>
      </c>
      <c r="F188" t="s">
        <v>427</v>
      </c>
      <c r="G188" t="str">
        <f>"00362224"</f>
        <v>00362224</v>
      </c>
      <c r="H188" t="s">
        <v>36</v>
      </c>
      <c r="I188">
        <v>150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83</v>
      </c>
      <c r="W188">
        <v>581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428</v>
      </c>
    </row>
    <row r="189" spans="1:30" x14ac:dyDescent="0.25">
      <c r="H189">
        <v>1212</v>
      </c>
    </row>
    <row r="190" spans="1:30" x14ac:dyDescent="0.25">
      <c r="A190">
        <v>92</v>
      </c>
      <c r="B190">
        <v>5774</v>
      </c>
      <c r="C190" t="s">
        <v>429</v>
      </c>
      <c r="D190" t="s">
        <v>430</v>
      </c>
      <c r="E190" t="s">
        <v>26</v>
      </c>
      <c r="F190" t="s">
        <v>431</v>
      </c>
      <c r="G190" t="str">
        <f>"00218150"</f>
        <v>00218150</v>
      </c>
      <c r="H190">
        <v>748</v>
      </c>
      <c r="I190">
        <v>0</v>
      </c>
      <c r="J190">
        <v>0</v>
      </c>
      <c r="K190">
        <v>0</v>
      </c>
      <c r="L190">
        <v>0</v>
      </c>
      <c r="M190">
        <v>100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>
        <v>1466</v>
      </c>
    </row>
    <row r="191" spans="1:30" x14ac:dyDescent="0.25">
      <c r="H191">
        <v>1212</v>
      </c>
    </row>
    <row r="192" spans="1:30" x14ac:dyDescent="0.25">
      <c r="A192">
        <v>93</v>
      </c>
      <c r="B192">
        <v>2905</v>
      </c>
      <c r="C192" t="s">
        <v>432</v>
      </c>
      <c r="D192" t="s">
        <v>414</v>
      </c>
      <c r="E192" t="s">
        <v>272</v>
      </c>
      <c r="F192" t="s">
        <v>433</v>
      </c>
      <c r="G192" t="str">
        <f>"00340860"</f>
        <v>00340860</v>
      </c>
      <c r="H192" t="s">
        <v>434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435</v>
      </c>
    </row>
    <row r="193" spans="1:30" x14ac:dyDescent="0.25">
      <c r="H193" t="s">
        <v>76</v>
      </c>
    </row>
    <row r="194" spans="1:30" x14ac:dyDescent="0.25">
      <c r="A194">
        <v>94</v>
      </c>
      <c r="B194">
        <v>1818</v>
      </c>
      <c r="C194" t="s">
        <v>436</v>
      </c>
      <c r="D194" t="s">
        <v>437</v>
      </c>
      <c r="E194" t="s">
        <v>34</v>
      </c>
      <c r="F194" t="s">
        <v>438</v>
      </c>
      <c r="G194" t="str">
        <f>"00227787"</f>
        <v>00227787</v>
      </c>
      <c r="H194">
        <v>605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60</v>
      </c>
      <c r="W194">
        <v>420</v>
      </c>
      <c r="X194">
        <v>0</v>
      </c>
      <c r="Z194">
        <v>1</v>
      </c>
      <c r="AA194">
        <v>0</v>
      </c>
      <c r="AB194">
        <v>24</v>
      </c>
      <c r="AC194">
        <v>408</v>
      </c>
      <c r="AD194">
        <v>1463</v>
      </c>
    </row>
    <row r="195" spans="1:30" x14ac:dyDescent="0.25">
      <c r="H195" t="s">
        <v>439</v>
      </c>
    </row>
    <row r="196" spans="1:30" x14ac:dyDescent="0.25">
      <c r="A196">
        <v>95</v>
      </c>
      <c r="B196">
        <v>1138</v>
      </c>
      <c r="C196" t="s">
        <v>440</v>
      </c>
      <c r="D196" t="s">
        <v>33</v>
      </c>
      <c r="E196" t="s">
        <v>373</v>
      </c>
      <c r="F196" t="s">
        <v>441</v>
      </c>
      <c r="G196" t="str">
        <f>"00305262"</f>
        <v>00305262</v>
      </c>
      <c r="H196">
        <v>627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60</v>
      </c>
      <c r="W196">
        <v>420</v>
      </c>
      <c r="X196">
        <v>6</v>
      </c>
      <c r="Y196">
        <v>1213</v>
      </c>
      <c r="Z196">
        <v>0</v>
      </c>
      <c r="AA196">
        <v>0</v>
      </c>
      <c r="AB196">
        <v>24</v>
      </c>
      <c r="AC196">
        <v>408</v>
      </c>
      <c r="AD196">
        <v>1455</v>
      </c>
    </row>
    <row r="197" spans="1:30" x14ac:dyDescent="0.25">
      <c r="H197">
        <v>1213</v>
      </c>
    </row>
    <row r="198" spans="1:30" x14ac:dyDescent="0.25">
      <c r="A198">
        <v>96</v>
      </c>
      <c r="B198">
        <v>1259</v>
      </c>
      <c r="C198" t="s">
        <v>442</v>
      </c>
      <c r="D198" t="s">
        <v>151</v>
      </c>
      <c r="E198" t="s">
        <v>397</v>
      </c>
      <c r="F198" t="s">
        <v>443</v>
      </c>
      <c r="G198" t="str">
        <f>"201410008280"</f>
        <v>201410008280</v>
      </c>
      <c r="H198">
        <v>836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>
        <v>1454</v>
      </c>
    </row>
    <row r="199" spans="1:30" x14ac:dyDescent="0.25">
      <c r="H199">
        <v>1209</v>
      </c>
    </row>
    <row r="200" spans="1:30" x14ac:dyDescent="0.25">
      <c r="A200">
        <v>97</v>
      </c>
      <c r="B200">
        <v>1132</v>
      </c>
      <c r="C200" t="s">
        <v>444</v>
      </c>
      <c r="D200" t="s">
        <v>445</v>
      </c>
      <c r="E200" t="s">
        <v>251</v>
      </c>
      <c r="F200" t="s">
        <v>446</v>
      </c>
      <c r="G200" t="str">
        <f>"200905000223"</f>
        <v>200905000223</v>
      </c>
      <c r="H200">
        <v>693</v>
      </c>
      <c r="I200">
        <v>0</v>
      </c>
      <c r="J200">
        <v>0</v>
      </c>
      <c r="K200">
        <v>0</v>
      </c>
      <c r="L200">
        <v>0</v>
      </c>
      <c r="M200">
        <v>100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>
        <v>1451</v>
      </c>
    </row>
    <row r="201" spans="1:30" x14ac:dyDescent="0.25">
      <c r="H201" t="s">
        <v>93</v>
      </c>
    </row>
    <row r="202" spans="1:30" x14ac:dyDescent="0.25">
      <c r="A202">
        <v>98</v>
      </c>
      <c r="B202">
        <v>6152</v>
      </c>
      <c r="C202" t="s">
        <v>447</v>
      </c>
      <c r="D202" t="s">
        <v>338</v>
      </c>
      <c r="E202" t="s">
        <v>74</v>
      </c>
      <c r="F202" t="s">
        <v>448</v>
      </c>
      <c r="G202" t="str">
        <f>"00146672"</f>
        <v>00146672</v>
      </c>
      <c r="H202">
        <v>792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>
        <v>1450</v>
      </c>
    </row>
    <row r="203" spans="1:30" x14ac:dyDescent="0.25">
      <c r="H203" t="s">
        <v>449</v>
      </c>
    </row>
    <row r="204" spans="1:30" x14ac:dyDescent="0.25">
      <c r="A204">
        <v>99</v>
      </c>
      <c r="B204">
        <v>5100</v>
      </c>
      <c r="C204" t="s">
        <v>450</v>
      </c>
      <c r="D204" t="s">
        <v>34</v>
      </c>
      <c r="E204" t="s">
        <v>451</v>
      </c>
      <c r="F204" t="s">
        <v>452</v>
      </c>
      <c r="G204" t="str">
        <f>"201409003399"</f>
        <v>201409003399</v>
      </c>
      <c r="H204">
        <v>682</v>
      </c>
      <c r="I204">
        <v>150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>
        <v>1450</v>
      </c>
    </row>
    <row r="205" spans="1:30" x14ac:dyDescent="0.25">
      <c r="H205">
        <v>1209</v>
      </c>
    </row>
    <row r="206" spans="1:30" x14ac:dyDescent="0.25">
      <c r="A206">
        <v>100</v>
      </c>
      <c r="B206">
        <v>114</v>
      </c>
      <c r="C206" t="s">
        <v>453</v>
      </c>
      <c r="D206" t="s">
        <v>313</v>
      </c>
      <c r="E206" t="s">
        <v>34</v>
      </c>
      <c r="F206" t="s">
        <v>454</v>
      </c>
      <c r="G206" t="str">
        <f>"201409001732"</f>
        <v>201409001732</v>
      </c>
      <c r="H206" t="s">
        <v>455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456</v>
      </c>
    </row>
    <row r="207" spans="1:30" x14ac:dyDescent="0.25">
      <c r="H207">
        <v>1212</v>
      </c>
    </row>
    <row r="208" spans="1:30" x14ac:dyDescent="0.25">
      <c r="A208">
        <v>101</v>
      </c>
      <c r="B208">
        <v>6089</v>
      </c>
      <c r="C208" t="s">
        <v>457</v>
      </c>
      <c r="D208" t="s">
        <v>34</v>
      </c>
      <c r="E208" t="s">
        <v>74</v>
      </c>
      <c r="F208" t="s">
        <v>458</v>
      </c>
      <c r="G208" t="str">
        <f>"201410007496"</f>
        <v>201410007496</v>
      </c>
      <c r="H208" t="s">
        <v>208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30</v>
      </c>
      <c r="P208">
        <v>0</v>
      </c>
      <c r="Q208">
        <v>70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459</v>
      </c>
    </row>
    <row r="209" spans="1:30" x14ac:dyDescent="0.25">
      <c r="H209">
        <v>1214</v>
      </c>
    </row>
    <row r="210" spans="1:30" x14ac:dyDescent="0.25">
      <c r="A210">
        <v>102</v>
      </c>
      <c r="B210">
        <v>3182</v>
      </c>
      <c r="C210" t="s">
        <v>460</v>
      </c>
      <c r="D210" t="s">
        <v>63</v>
      </c>
      <c r="E210" t="s">
        <v>461</v>
      </c>
      <c r="F210" t="s">
        <v>462</v>
      </c>
      <c r="G210" t="str">
        <f>"201410007430"</f>
        <v>201410007430</v>
      </c>
      <c r="H210" t="s">
        <v>128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45</v>
      </c>
      <c r="W210">
        <v>315</v>
      </c>
      <c r="X210">
        <v>0</v>
      </c>
      <c r="Z210">
        <v>0</v>
      </c>
      <c r="AA210">
        <v>0</v>
      </c>
      <c r="AB210">
        <v>12</v>
      </c>
      <c r="AC210">
        <v>204</v>
      </c>
      <c r="AD210" t="s">
        <v>463</v>
      </c>
    </row>
    <row r="211" spans="1:30" x14ac:dyDescent="0.25">
      <c r="H211" t="s">
        <v>464</v>
      </c>
    </row>
    <row r="212" spans="1:30" x14ac:dyDescent="0.25">
      <c r="A212">
        <v>103</v>
      </c>
      <c r="B212">
        <v>5142</v>
      </c>
      <c r="C212" t="s">
        <v>465</v>
      </c>
      <c r="D212" t="s">
        <v>91</v>
      </c>
      <c r="E212" t="s">
        <v>34</v>
      </c>
      <c r="F212" t="s">
        <v>466</v>
      </c>
      <c r="G212" t="str">
        <f>"201402008122"</f>
        <v>201402008122</v>
      </c>
      <c r="H212">
        <v>715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39</v>
      </c>
      <c r="W212">
        <v>273</v>
      </c>
      <c r="X212">
        <v>0</v>
      </c>
      <c r="Z212">
        <v>0</v>
      </c>
      <c r="AA212">
        <v>0</v>
      </c>
      <c r="AB212">
        <v>24</v>
      </c>
      <c r="AC212">
        <v>408</v>
      </c>
      <c r="AD212">
        <v>1426</v>
      </c>
    </row>
    <row r="213" spans="1:30" x14ac:dyDescent="0.25">
      <c r="H213">
        <v>1212</v>
      </c>
    </row>
    <row r="214" spans="1:30" x14ac:dyDescent="0.25">
      <c r="A214">
        <v>104</v>
      </c>
      <c r="B214">
        <v>942</v>
      </c>
      <c r="C214" t="s">
        <v>467</v>
      </c>
      <c r="D214" t="s">
        <v>468</v>
      </c>
      <c r="E214" t="s">
        <v>69</v>
      </c>
      <c r="F214" t="s">
        <v>469</v>
      </c>
      <c r="G214" t="str">
        <f>"00020413"</f>
        <v>00020413</v>
      </c>
      <c r="H214" t="s">
        <v>470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2</v>
      </c>
      <c r="AA214">
        <v>0</v>
      </c>
      <c r="AB214">
        <v>0</v>
      </c>
      <c r="AC214">
        <v>0</v>
      </c>
      <c r="AD214" t="s">
        <v>471</v>
      </c>
    </row>
    <row r="215" spans="1:30" x14ac:dyDescent="0.25">
      <c r="H215">
        <v>1212</v>
      </c>
    </row>
    <row r="216" spans="1:30" x14ac:dyDescent="0.25">
      <c r="A216">
        <v>105</v>
      </c>
      <c r="B216">
        <v>345</v>
      </c>
      <c r="C216" t="s">
        <v>13</v>
      </c>
      <c r="D216" t="s">
        <v>472</v>
      </c>
      <c r="E216" t="s">
        <v>26</v>
      </c>
      <c r="F216" t="s">
        <v>473</v>
      </c>
      <c r="G216" t="str">
        <f>"00251783"</f>
        <v>00251783</v>
      </c>
      <c r="H216">
        <v>803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>
        <v>1421</v>
      </c>
    </row>
    <row r="217" spans="1:30" x14ac:dyDescent="0.25">
      <c r="H217" t="s">
        <v>474</v>
      </c>
    </row>
    <row r="218" spans="1:30" x14ac:dyDescent="0.25">
      <c r="A218">
        <v>106</v>
      </c>
      <c r="B218">
        <v>3220</v>
      </c>
      <c r="C218" t="s">
        <v>475</v>
      </c>
      <c r="D218" t="s">
        <v>283</v>
      </c>
      <c r="E218" t="s">
        <v>366</v>
      </c>
      <c r="F218" t="s">
        <v>476</v>
      </c>
      <c r="G218" t="str">
        <f>"200801006959"</f>
        <v>200801006959</v>
      </c>
      <c r="H218" t="s">
        <v>477</v>
      </c>
      <c r="I218">
        <v>0</v>
      </c>
      <c r="J218">
        <v>0</v>
      </c>
      <c r="K218">
        <v>0</v>
      </c>
      <c r="L218">
        <v>260</v>
      </c>
      <c r="M218">
        <v>0</v>
      </c>
      <c r="N218">
        <v>70</v>
      </c>
      <c r="O218">
        <v>70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30</v>
      </c>
      <c r="W218">
        <v>210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478</v>
      </c>
    </row>
    <row r="219" spans="1:30" x14ac:dyDescent="0.25">
      <c r="H219" t="s">
        <v>479</v>
      </c>
    </row>
    <row r="220" spans="1:30" x14ac:dyDescent="0.25">
      <c r="A220">
        <v>107</v>
      </c>
      <c r="B220">
        <v>11</v>
      </c>
      <c r="C220" t="s">
        <v>480</v>
      </c>
      <c r="D220" t="s">
        <v>283</v>
      </c>
      <c r="E220" t="s">
        <v>481</v>
      </c>
      <c r="F220" t="s">
        <v>482</v>
      </c>
      <c r="G220" t="str">
        <f>"201402005066"</f>
        <v>201402005066</v>
      </c>
      <c r="H220">
        <v>715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76</v>
      </c>
      <c r="W220">
        <v>532</v>
      </c>
      <c r="X220">
        <v>0</v>
      </c>
      <c r="Z220">
        <v>0</v>
      </c>
      <c r="AA220">
        <v>0</v>
      </c>
      <c r="AB220">
        <v>8</v>
      </c>
      <c r="AC220">
        <v>136</v>
      </c>
      <c r="AD220">
        <v>1413</v>
      </c>
    </row>
    <row r="221" spans="1:30" x14ac:dyDescent="0.25">
      <c r="H221" t="s">
        <v>483</v>
      </c>
    </row>
    <row r="222" spans="1:30" x14ac:dyDescent="0.25">
      <c r="A222">
        <v>108</v>
      </c>
      <c r="B222">
        <v>6080</v>
      </c>
      <c r="C222" t="s">
        <v>484</v>
      </c>
      <c r="D222" t="s">
        <v>472</v>
      </c>
      <c r="E222" t="s">
        <v>74</v>
      </c>
      <c r="F222" t="s">
        <v>485</v>
      </c>
      <c r="G222" t="str">
        <f>"00158549"</f>
        <v>00158549</v>
      </c>
      <c r="H222" t="s">
        <v>208</v>
      </c>
      <c r="I222">
        <v>0</v>
      </c>
      <c r="J222">
        <v>0</v>
      </c>
      <c r="K222">
        <v>0</v>
      </c>
      <c r="L222">
        <v>0</v>
      </c>
      <c r="M222">
        <v>100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74</v>
      </c>
      <c r="W222">
        <v>518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486</v>
      </c>
    </row>
    <row r="223" spans="1:30" x14ac:dyDescent="0.25">
      <c r="H223" t="s">
        <v>487</v>
      </c>
    </row>
    <row r="224" spans="1:30" x14ac:dyDescent="0.25">
      <c r="A224">
        <v>109</v>
      </c>
      <c r="B224">
        <v>6188</v>
      </c>
      <c r="C224" t="s">
        <v>488</v>
      </c>
      <c r="D224" t="s">
        <v>226</v>
      </c>
      <c r="E224" t="s">
        <v>91</v>
      </c>
      <c r="F224" t="s">
        <v>489</v>
      </c>
      <c r="G224" t="str">
        <f>"00297676"</f>
        <v>00297676</v>
      </c>
      <c r="H224">
        <v>660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71</v>
      </c>
      <c r="W224">
        <v>497</v>
      </c>
      <c r="X224">
        <v>0</v>
      </c>
      <c r="Z224">
        <v>0</v>
      </c>
      <c r="AA224">
        <v>0</v>
      </c>
      <c r="AB224">
        <v>13</v>
      </c>
      <c r="AC224">
        <v>221</v>
      </c>
      <c r="AD224">
        <v>1408</v>
      </c>
    </row>
    <row r="225" spans="1:30" x14ac:dyDescent="0.25">
      <c r="H225">
        <v>1215</v>
      </c>
    </row>
    <row r="226" spans="1:30" x14ac:dyDescent="0.25">
      <c r="A226">
        <v>110</v>
      </c>
      <c r="B226">
        <v>3612</v>
      </c>
      <c r="C226" t="s">
        <v>490</v>
      </c>
      <c r="D226" t="s">
        <v>491</v>
      </c>
      <c r="E226" t="s">
        <v>78</v>
      </c>
      <c r="F226" t="s">
        <v>492</v>
      </c>
      <c r="G226" t="str">
        <f>"201410001139"</f>
        <v>201410001139</v>
      </c>
      <c r="H226">
        <v>649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70</v>
      </c>
      <c r="W226">
        <v>490</v>
      </c>
      <c r="X226">
        <v>0</v>
      </c>
      <c r="Z226">
        <v>0</v>
      </c>
      <c r="AA226">
        <v>0</v>
      </c>
      <c r="AB226">
        <v>14</v>
      </c>
      <c r="AC226">
        <v>238</v>
      </c>
      <c r="AD226">
        <v>1407</v>
      </c>
    </row>
    <row r="227" spans="1:30" x14ac:dyDescent="0.25">
      <c r="H227" t="s">
        <v>493</v>
      </c>
    </row>
    <row r="228" spans="1:30" x14ac:dyDescent="0.25">
      <c r="A228">
        <v>111</v>
      </c>
      <c r="B228">
        <v>341</v>
      </c>
      <c r="C228" t="s">
        <v>494</v>
      </c>
      <c r="D228" t="s">
        <v>495</v>
      </c>
      <c r="E228" t="s">
        <v>323</v>
      </c>
      <c r="F228" t="s">
        <v>496</v>
      </c>
      <c r="G228" t="str">
        <f>"201410009996"</f>
        <v>201410009996</v>
      </c>
      <c r="H228" t="s">
        <v>497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498</v>
      </c>
    </row>
    <row r="229" spans="1:30" x14ac:dyDescent="0.25">
      <c r="H229" t="s">
        <v>499</v>
      </c>
    </row>
    <row r="230" spans="1:30" x14ac:dyDescent="0.25">
      <c r="A230">
        <v>112</v>
      </c>
      <c r="B230">
        <v>1916</v>
      </c>
      <c r="C230" t="s">
        <v>500</v>
      </c>
      <c r="D230" t="s">
        <v>501</v>
      </c>
      <c r="E230" t="s">
        <v>323</v>
      </c>
      <c r="F230" t="s">
        <v>502</v>
      </c>
      <c r="G230" t="str">
        <f>"201409006923"</f>
        <v>201409006923</v>
      </c>
      <c r="H230">
        <v>693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65</v>
      </c>
      <c r="W230">
        <v>455</v>
      </c>
      <c r="X230">
        <v>0</v>
      </c>
      <c r="Z230">
        <v>0</v>
      </c>
      <c r="AA230">
        <v>0</v>
      </c>
      <c r="AB230">
        <v>10</v>
      </c>
      <c r="AC230">
        <v>170</v>
      </c>
      <c r="AD230">
        <v>1388</v>
      </c>
    </row>
    <row r="231" spans="1:30" x14ac:dyDescent="0.25">
      <c r="H231">
        <v>1210</v>
      </c>
    </row>
    <row r="232" spans="1:30" x14ac:dyDescent="0.25">
      <c r="A232">
        <v>113</v>
      </c>
      <c r="B232">
        <v>712</v>
      </c>
      <c r="C232" t="s">
        <v>503</v>
      </c>
      <c r="D232" t="s">
        <v>504</v>
      </c>
      <c r="E232" t="s">
        <v>323</v>
      </c>
      <c r="F232" t="s">
        <v>505</v>
      </c>
      <c r="G232" t="str">
        <f>"201410005314"</f>
        <v>201410005314</v>
      </c>
      <c r="H232" t="s">
        <v>506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69</v>
      </c>
      <c r="W232">
        <v>483</v>
      </c>
      <c r="X232">
        <v>0</v>
      </c>
      <c r="Z232">
        <v>0</v>
      </c>
      <c r="AA232">
        <v>0</v>
      </c>
      <c r="AB232">
        <v>15</v>
      </c>
      <c r="AC232">
        <v>255</v>
      </c>
      <c r="AD232" t="s">
        <v>507</v>
      </c>
    </row>
    <row r="233" spans="1:30" x14ac:dyDescent="0.25">
      <c r="H233">
        <v>1212</v>
      </c>
    </row>
    <row r="234" spans="1:30" x14ac:dyDescent="0.25">
      <c r="A234">
        <v>114</v>
      </c>
      <c r="B234">
        <v>429</v>
      </c>
      <c r="C234" t="s">
        <v>508</v>
      </c>
      <c r="D234" t="s">
        <v>509</v>
      </c>
      <c r="E234" t="s">
        <v>26</v>
      </c>
      <c r="F234" t="s">
        <v>510</v>
      </c>
      <c r="G234" t="str">
        <f>"00105524"</f>
        <v>00105524</v>
      </c>
      <c r="H234" t="s">
        <v>511</v>
      </c>
      <c r="I234">
        <v>0</v>
      </c>
      <c r="J234">
        <v>0</v>
      </c>
      <c r="K234">
        <v>0</v>
      </c>
      <c r="L234">
        <v>0</v>
      </c>
      <c r="M234">
        <v>100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 t="s">
        <v>512</v>
      </c>
    </row>
    <row r="235" spans="1:30" x14ac:dyDescent="0.25">
      <c r="H235" t="s">
        <v>513</v>
      </c>
    </row>
    <row r="236" spans="1:30" x14ac:dyDescent="0.25">
      <c r="A236">
        <v>115</v>
      </c>
      <c r="B236">
        <v>4013</v>
      </c>
      <c r="C236" t="s">
        <v>514</v>
      </c>
      <c r="D236" t="s">
        <v>278</v>
      </c>
      <c r="E236" t="s">
        <v>26</v>
      </c>
      <c r="F236" t="s">
        <v>515</v>
      </c>
      <c r="G236" t="str">
        <f>"201410010343"</f>
        <v>201410010343</v>
      </c>
      <c r="H236" t="s">
        <v>516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517</v>
      </c>
    </row>
    <row r="237" spans="1:30" x14ac:dyDescent="0.25">
      <c r="H237" t="s">
        <v>518</v>
      </c>
    </row>
    <row r="238" spans="1:30" x14ac:dyDescent="0.25">
      <c r="A238">
        <v>116</v>
      </c>
      <c r="B238">
        <v>5929</v>
      </c>
      <c r="C238" t="s">
        <v>519</v>
      </c>
      <c r="D238" t="s">
        <v>63</v>
      </c>
      <c r="E238" t="s">
        <v>45</v>
      </c>
      <c r="F238" t="s">
        <v>520</v>
      </c>
      <c r="G238" t="str">
        <f>"201410008810"</f>
        <v>201410008810</v>
      </c>
      <c r="H238" t="s">
        <v>404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70</v>
      </c>
      <c r="O238">
        <v>0</v>
      </c>
      <c r="P238">
        <v>0</v>
      </c>
      <c r="Q238">
        <v>30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521</v>
      </c>
    </row>
    <row r="239" spans="1:30" x14ac:dyDescent="0.25">
      <c r="H239" t="s">
        <v>522</v>
      </c>
    </row>
    <row r="240" spans="1:30" x14ac:dyDescent="0.25">
      <c r="A240">
        <v>117</v>
      </c>
      <c r="B240">
        <v>1696</v>
      </c>
      <c r="C240" t="s">
        <v>203</v>
      </c>
      <c r="D240" t="s">
        <v>116</v>
      </c>
      <c r="E240" t="s">
        <v>33</v>
      </c>
      <c r="F240" t="s">
        <v>204</v>
      </c>
      <c r="G240" t="str">
        <f>"200801011825"</f>
        <v>200801011825</v>
      </c>
      <c r="H240">
        <v>748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>
        <v>1366</v>
      </c>
    </row>
    <row r="241" spans="1:30" x14ac:dyDescent="0.25">
      <c r="H241" t="s">
        <v>205</v>
      </c>
    </row>
    <row r="242" spans="1:30" x14ac:dyDescent="0.25">
      <c r="A242">
        <v>118</v>
      </c>
      <c r="B242">
        <v>874</v>
      </c>
      <c r="C242" t="s">
        <v>523</v>
      </c>
      <c r="D242" t="s">
        <v>20</v>
      </c>
      <c r="E242" t="s">
        <v>524</v>
      </c>
      <c r="F242" t="s">
        <v>525</v>
      </c>
      <c r="G242" t="str">
        <f>"201504000777"</f>
        <v>201504000777</v>
      </c>
      <c r="H242" t="s">
        <v>526</v>
      </c>
      <c r="I242">
        <v>0</v>
      </c>
      <c r="J242">
        <v>0</v>
      </c>
      <c r="K242">
        <v>0</v>
      </c>
      <c r="L242">
        <v>0</v>
      </c>
      <c r="M242">
        <v>100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58</v>
      </c>
      <c r="W242">
        <v>406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527</v>
      </c>
    </row>
    <row r="243" spans="1:30" x14ac:dyDescent="0.25">
      <c r="H243" t="s">
        <v>528</v>
      </c>
    </row>
    <row r="244" spans="1:30" x14ac:dyDescent="0.25">
      <c r="A244">
        <v>119</v>
      </c>
      <c r="B244">
        <v>4787</v>
      </c>
      <c r="C244" t="s">
        <v>529</v>
      </c>
      <c r="D244" t="s">
        <v>104</v>
      </c>
      <c r="E244" t="s">
        <v>26</v>
      </c>
      <c r="F244" t="s">
        <v>530</v>
      </c>
      <c r="G244" t="str">
        <f>"201409007228"</f>
        <v>201409007228</v>
      </c>
      <c r="H244" t="s">
        <v>531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532</v>
      </c>
    </row>
    <row r="245" spans="1:30" x14ac:dyDescent="0.25">
      <c r="H245" t="s">
        <v>533</v>
      </c>
    </row>
    <row r="246" spans="1:30" x14ac:dyDescent="0.25">
      <c r="A246">
        <v>120</v>
      </c>
      <c r="B246">
        <v>3335</v>
      </c>
      <c r="C246" t="s">
        <v>534</v>
      </c>
      <c r="D246" t="s">
        <v>74</v>
      </c>
      <c r="E246" t="s">
        <v>69</v>
      </c>
      <c r="F246" t="s">
        <v>535</v>
      </c>
      <c r="G246" t="str">
        <f>"00343268"</f>
        <v>00343268</v>
      </c>
      <c r="H246" t="s">
        <v>369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536</v>
      </c>
    </row>
    <row r="247" spans="1:30" x14ac:dyDescent="0.25">
      <c r="H247" t="s">
        <v>537</v>
      </c>
    </row>
    <row r="248" spans="1:30" x14ac:dyDescent="0.25">
      <c r="A248">
        <v>121</v>
      </c>
      <c r="B248">
        <v>3335</v>
      </c>
      <c r="C248" t="s">
        <v>534</v>
      </c>
      <c r="D248" t="s">
        <v>74</v>
      </c>
      <c r="E248" t="s">
        <v>69</v>
      </c>
      <c r="F248" t="s">
        <v>535</v>
      </c>
      <c r="G248" t="str">
        <f>"00343268"</f>
        <v>00343268</v>
      </c>
      <c r="H248" t="s">
        <v>369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6</v>
      </c>
      <c r="Y248">
        <v>1213</v>
      </c>
      <c r="Z248">
        <v>0</v>
      </c>
      <c r="AA248">
        <v>0</v>
      </c>
      <c r="AB248">
        <v>0</v>
      </c>
      <c r="AC248">
        <v>0</v>
      </c>
      <c r="AD248" t="s">
        <v>536</v>
      </c>
    </row>
    <row r="249" spans="1:30" x14ac:dyDescent="0.25">
      <c r="H249" t="s">
        <v>537</v>
      </c>
    </row>
    <row r="250" spans="1:30" x14ac:dyDescent="0.25">
      <c r="A250">
        <v>122</v>
      </c>
      <c r="B250">
        <v>1297</v>
      </c>
      <c r="C250" t="s">
        <v>538</v>
      </c>
      <c r="D250" t="s">
        <v>33</v>
      </c>
      <c r="E250" t="s">
        <v>472</v>
      </c>
      <c r="F250" t="s">
        <v>539</v>
      </c>
      <c r="G250" t="str">
        <f>"00221467"</f>
        <v>00221467</v>
      </c>
      <c r="H250" t="s">
        <v>540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76</v>
      </c>
      <c r="W250">
        <v>532</v>
      </c>
      <c r="X250">
        <v>0</v>
      </c>
      <c r="Z250">
        <v>1</v>
      </c>
      <c r="AA250">
        <v>0</v>
      </c>
      <c r="AB250">
        <v>0</v>
      </c>
      <c r="AC250">
        <v>0</v>
      </c>
      <c r="AD250" t="s">
        <v>541</v>
      </c>
    </row>
    <row r="251" spans="1:30" x14ac:dyDescent="0.25">
      <c r="H251" t="s">
        <v>542</v>
      </c>
    </row>
    <row r="252" spans="1:30" x14ac:dyDescent="0.25">
      <c r="A252">
        <v>123</v>
      </c>
      <c r="B252">
        <v>205</v>
      </c>
      <c r="C252" t="s">
        <v>543</v>
      </c>
      <c r="D252" t="s">
        <v>544</v>
      </c>
      <c r="E252" t="s">
        <v>545</v>
      </c>
      <c r="F252" t="s">
        <v>546</v>
      </c>
      <c r="G252" t="str">
        <f>"00005317"</f>
        <v>00005317</v>
      </c>
      <c r="H252" t="s">
        <v>547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548</v>
      </c>
    </row>
    <row r="253" spans="1:30" x14ac:dyDescent="0.25">
      <c r="H253">
        <v>1212</v>
      </c>
    </row>
    <row r="254" spans="1:30" x14ac:dyDescent="0.25">
      <c r="A254">
        <v>124</v>
      </c>
      <c r="B254">
        <v>5080</v>
      </c>
      <c r="C254" t="s">
        <v>549</v>
      </c>
      <c r="D254" t="s">
        <v>203</v>
      </c>
      <c r="E254" t="s">
        <v>91</v>
      </c>
      <c r="F254" t="s">
        <v>550</v>
      </c>
      <c r="G254" t="str">
        <f>"201410004464"</f>
        <v>201410004464</v>
      </c>
      <c r="H254" t="s">
        <v>551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552</v>
      </c>
    </row>
    <row r="255" spans="1:30" x14ac:dyDescent="0.25">
      <c r="H255">
        <v>1209</v>
      </c>
    </row>
    <row r="256" spans="1:30" x14ac:dyDescent="0.25">
      <c r="A256">
        <v>125</v>
      </c>
      <c r="B256">
        <v>4439</v>
      </c>
      <c r="C256" t="s">
        <v>553</v>
      </c>
      <c r="D256" t="s">
        <v>74</v>
      </c>
      <c r="E256" t="s">
        <v>156</v>
      </c>
      <c r="F256" t="s">
        <v>554</v>
      </c>
      <c r="G256" t="str">
        <f>"201410011581"</f>
        <v>201410011581</v>
      </c>
      <c r="H256">
        <v>737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1355</v>
      </c>
    </row>
    <row r="257" spans="1:30" x14ac:dyDescent="0.25">
      <c r="H257" t="s">
        <v>555</v>
      </c>
    </row>
    <row r="258" spans="1:30" x14ac:dyDescent="0.25">
      <c r="A258">
        <v>126</v>
      </c>
      <c r="B258">
        <v>3629</v>
      </c>
      <c r="C258" t="s">
        <v>206</v>
      </c>
      <c r="D258" t="s">
        <v>397</v>
      </c>
      <c r="E258" t="s">
        <v>278</v>
      </c>
      <c r="F258" t="s">
        <v>556</v>
      </c>
      <c r="G258" t="str">
        <f>"201409000697"</f>
        <v>201409000697</v>
      </c>
      <c r="H258">
        <v>693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>
        <v>1351</v>
      </c>
    </row>
    <row r="259" spans="1:30" x14ac:dyDescent="0.25">
      <c r="H259" t="s">
        <v>224</v>
      </c>
    </row>
    <row r="260" spans="1:30" x14ac:dyDescent="0.25">
      <c r="A260">
        <v>127</v>
      </c>
      <c r="B260">
        <v>922</v>
      </c>
      <c r="C260" t="s">
        <v>557</v>
      </c>
      <c r="D260" t="s">
        <v>26</v>
      </c>
      <c r="E260" t="s">
        <v>558</v>
      </c>
      <c r="F260" t="s">
        <v>559</v>
      </c>
      <c r="G260" t="str">
        <f>"00308983"</f>
        <v>00308983</v>
      </c>
      <c r="H260" t="s">
        <v>390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2</v>
      </c>
      <c r="AA260">
        <v>0</v>
      </c>
      <c r="AB260">
        <v>0</v>
      </c>
      <c r="AC260">
        <v>0</v>
      </c>
      <c r="AD260" t="s">
        <v>560</v>
      </c>
    </row>
    <row r="261" spans="1:30" x14ac:dyDescent="0.25">
      <c r="H261">
        <v>1211</v>
      </c>
    </row>
    <row r="262" spans="1:30" x14ac:dyDescent="0.25">
      <c r="A262">
        <v>128</v>
      </c>
      <c r="B262">
        <v>3192</v>
      </c>
      <c r="C262" t="s">
        <v>561</v>
      </c>
      <c r="D262" t="s">
        <v>33</v>
      </c>
      <c r="E262" t="s">
        <v>161</v>
      </c>
      <c r="F262" t="s">
        <v>562</v>
      </c>
      <c r="G262" t="str">
        <f>"201409004854"</f>
        <v>201409004854</v>
      </c>
      <c r="H262">
        <v>693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48</v>
      </c>
      <c r="W262">
        <v>336</v>
      </c>
      <c r="X262">
        <v>0</v>
      </c>
      <c r="Z262">
        <v>0</v>
      </c>
      <c r="AA262">
        <v>0</v>
      </c>
      <c r="AB262">
        <v>17</v>
      </c>
      <c r="AC262">
        <v>289</v>
      </c>
      <c r="AD262">
        <v>1348</v>
      </c>
    </row>
    <row r="263" spans="1:30" x14ac:dyDescent="0.25">
      <c r="H263" t="s">
        <v>563</v>
      </c>
    </row>
    <row r="264" spans="1:30" x14ac:dyDescent="0.25">
      <c r="A264">
        <v>129</v>
      </c>
      <c r="B264">
        <v>2446</v>
      </c>
      <c r="C264" t="s">
        <v>564</v>
      </c>
      <c r="D264" t="s">
        <v>151</v>
      </c>
      <c r="E264" t="s">
        <v>63</v>
      </c>
      <c r="F264" t="s">
        <v>565</v>
      </c>
      <c r="G264" t="str">
        <f>"201409000088"</f>
        <v>201409000088</v>
      </c>
      <c r="H264">
        <v>726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>
        <v>1344</v>
      </c>
    </row>
    <row r="265" spans="1:30" x14ac:dyDescent="0.25">
      <c r="H265" t="s">
        <v>566</v>
      </c>
    </row>
    <row r="266" spans="1:30" x14ac:dyDescent="0.25">
      <c r="A266">
        <v>130</v>
      </c>
      <c r="B266">
        <v>3190</v>
      </c>
      <c r="C266" t="s">
        <v>567</v>
      </c>
      <c r="D266" t="s">
        <v>283</v>
      </c>
      <c r="E266" t="s">
        <v>20</v>
      </c>
      <c r="F266" t="s">
        <v>568</v>
      </c>
      <c r="G266" t="str">
        <f>"00370956"</f>
        <v>00370956</v>
      </c>
      <c r="H266" t="s">
        <v>569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77</v>
      </c>
      <c r="W266">
        <v>539</v>
      </c>
      <c r="X266">
        <v>0</v>
      </c>
      <c r="Z266">
        <v>0</v>
      </c>
      <c r="AA266">
        <v>0</v>
      </c>
      <c r="AB266">
        <v>7</v>
      </c>
      <c r="AC266">
        <v>119</v>
      </c>
      <c r="AD266" t="s">
        <v>570</v>
      </c>
    </row>
    <row r="267" spans="1:30" x14ac:dyDescent="0.25">
      <c r="H267">
        <v>1214</v>
      </c>
    </row>
    <row r="268" spans="1:30" x14ac:dyDescent="0.25">
      <c r="A268">
        <v>131</v>
      </c>
      <c r="B268">
        <v>6217</v>
      </c>
      <c r="C268" t="s">
        <v>571</v>
      </c>
      <c r="D268" t="s">
        <v>151</v>
      </c>
      <c r="E268" t="s">
        <v>156</v>
      </c>
      <c r="F268" t="s">
        <v>572</v>
      </c>
      <c r="G268" t="str">
        <f>"00369423"</f>
        <v>00369423</v>
      </c>
      <c r="H268" t="s">
        <v>573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50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574</v>
      </c>
    </row>
    <row r="269" spans="1:30" x14ac:dyDescent="0.25">
      <c r="H269" t="s">
        <v>76</v>
      </c>
    </row>
    <row r="270" spans="1:30" x14ac:dyDescent="0.25">
      <c r="A270">
        <v>132</v>
      </c>
      <c r="B270">
        <v>6194</v>
      </c>
      <c r="C270" t="s">
        <v>575</v>
      </c>
      <c r="D270" t="s">
        <v>576</v>
      </c>
      <c r="E270" t="s">
        <v>323</v>
      </c>
      <c r="F270" t="s">
        <v>577</v>
      </c>
      <c r="G270" t="str">
        <f>"200801000966"</f>
        <v>200801000966</v>
      </c>
      <c r="H270">
        <v>671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50</v>
      </c>
      <c r="O270">
        <v>0</v>
      </c>
      <c r="P270">
        <v>30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>
        <v>1339</v>
      </c>
    </row>
    <row r="271" spans="1:30" x14ac:dyDescent="0.25">
      <c r="H271" t="s">
        <v>578</v>
      </c>
    </row>
    <row r="272" spans="1:30" x14ac:dyDescent="0.25">
      <c r="A272">
        <v>133</v>
      </c>
      <c r="B272">
        <v>421</v>
      </c>
      <c r="C272" t="s">
        <v>579</v>
      </c>
      <c r="D272" t="s">
        <v>74</v>
      </c>
      <c r="E272" t="s">
        <v>34</v>
      </c>
      <c r="F272" t="s">
        <v>580</v>
      </c>
      <c r="G272" t="str">
        <f>"00153479"</f>
        <v>00153479</v>
      </c>
      <c r="H272" t="s">
        <v>581</v>
      </c>
      <c r="I272">
        <v>150</v>
      </c>
      <c r="J272">
        <v>0</v>
      </c>
      <c r="K272">
        <v>0</v>
      </c>
      <c r="L272">
        <v>200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20</v>
      </c>
      <c r="W272">
        <v>140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582</v>
      </c>
    </row>
    <row r="273" spans="1:30" x14ac:dyDescent="0.25">
      <c r="H273" t="s">
        <v>583</v>
      </c>
    </row>
    <row r="274" spans="1:30" x14ac:dyDescent="0.25">
      <c r="A274">
        <v>134</v>
      </c>
      <c r="B274">
        <v>6240</v>
      </c>
      <c r="C274" t="s">
        <v>584</v>
      </c>
      <c r="D274" t="s">
        <v>109</v>
      </c>
      <c r="E274" t="s">
        <v>272</v>
      </c>
      <c r="F274" t="s">
        <v>585</v>
      </c>
      <c r="G274" t="str">
        <f>"200801004853"</f>
        <v>200801004853</v>
      </c>
      <c r="H274">
        <v>704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28</v>
      </c>
      <c r="W274">
        <v>196</v>
      </c>
      <c r="X274">
        <v>0</v>
      </c>
      <c r="Z274">
        <v>2</v>
      </c>
      <c r="AA274">
        <v>0</v>
      </c>
      <c r="AB274">
        <v>24</v>
      </c>
      <c r="AC274">
        <v>408</v>
      </c>
      <c r="AD274">
        <v>1338</v>
      </c>
    </row>
    <row r="275" spans="1:30" x14ac:dyDescent="0.25">
      <c r="H275" t="s">
        <v>586</v>
      </c>
    </row>
    <row r="276" spans="1:30" x14ac:dyDescent="0.25">
      <c r="A276">
        <v>135</v>
      </c>
      <c r="B276">
        <v>809</v>
      </c>
      <c r="C276" t="s">
        <v>587</v>
      </c>
      <c r="D276" t="s">
        <v>26</v>
      </c>
      <c r="E276" t="s">
        <v>588</v>
      </c>
      <c r="F276" t="s">
        <v>589</v>
      </c>
      <c r="G276" t="str">
        <f>"201410008250"</f>
        <v>201410008250</v>
      </c>
      <c r="H276" t="s">
        <v>551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50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590</v>
      </c>
    </row>
    <row r="277" spans="1:30" x14ac:dyDescent="0.25">
      <c r="H277" t="s">
        <v>348</v>
      </c>
    </row>
    <row r="278" spans="1:30" x14ac:dyDescent="0.25">
      <c r="A278">
        <v>136</v>
      </c>
      <c r="B278">
        <v>856</v>
      </c>
      <c r="C278" t="s">
        <v>591</v>
      </c>
      <c r="D278" t="s">
        <v>161</v>
      </c>
      <c r="E278" t="s">
        <v>592</v>
      </c>
      <c r="F278" t="s">
        <v>593</v>
      </c>
      <c r="G278" t="str">
        <f>"00084729"</f>
        <v>00084729</v>
      </c>
      <c r="H278">
        <v>748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>
        <v>1336</v>
      </c>
    </row>
    <row r="279" spans="1:30" x14ac:dyDescent="0.25">
      <c r="H279" t="s">
        <v>594</v>
      </c>
    </row>
    <row r="280" spans="1:30" x14ac:dyDescent="0.25">
      <c r="A280">
        <v>137</v>
      </c>
      <c r="B280">
        <v>856</v>
      </c>
      <c r="C280" t="s">
        <v>591</v>
      </c>
      <c r="D280" t="s">
        <v>161</v>
      </c>
      <c r="E280" t="s">
        <v>592</v>
      </c>
      <c r="F280" t="s">
        <v>593</v>
      </c>
      <c r="G280" t="str">
        <f>"00084729"</f>
        <v>00084729</v>
      </c>
      <c r="H280">
        <v>748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6</v>
      </c>
      <c r="Y280">
        <v>1213</v>
      </c>
      <c r="Z280">
        <v>0</v>
      </c>
      <c r="AA280">
        <v>0</v>
      </c>
      <c r="AB280">
        <v>0</v>
      </c>
      <c r="AC280">
        <v>0</v>
      </c>
      <c r="AD280">
        <v>1336</v>
      </c>
    </row>
    <row r="281" spans="1:30" x14ac:dyDescent="0.25">
      <c r="H281" t="s">
        <v>594</v>
      </c>
    </row>
    <row r="282" spans="1:30" x14ac:dyDescent="0.25">
      <c r="A282">
        <v>138</v>
      </c>
      <c r="B282">
        <v>5174</v>
      </c>
      <c r="C282" t="s">
        <v>595</v>
      </c>
      <c r="D282" t="s">
        <v>156</v>
      </c>
      <c r="E282" t="s">
        <v>63</v>
      </c>
      <c r="F282" t="s">
        <v>596</v>
      </c>
      <c r="G282" t="str">
        <f>"00342669"</f>
        <v>00342669</v>
      </c>
      <c r="H282">
        <v>748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2</v>
      </c>
      <c r="AA282">
        <v>0</v>
      </c>
      <c r="AB282">
        <v>0</v>
      </c>
      <c r="AC282">
        <v>0</v>
      </c>
      <c r="AD282">
        <v>1336</v>
      </c>
    </row>
    <row r="283" spans="1:30" x14ac:dyDescent="0.25">
      <c r="H283" t="s">
        <v>597</v>
      </c>
    </row>
    <row r="284" spans="1:30" x14ac:dyDescent="0.25">
      <c r="A284">
        <v>139</v>
      </c>
      <c r="B284">
        <v>4948</v>
      </c>
      <c r="C284" t="s">
        <v>598</v>
      </c>
      <c r="D284" t="s">
        <v>145</v>
      </c>
      <c r="E284" t="s">
        <v>599</v>
      </c>
      <c r="F284" t="s">
        <v>600</v>
      </c>
      <c r="G284" t="str">
        <f>"201001000042"</f>
        <v>201001000042</v>
      </c>
      <c r="H284" t="s">
        <v>601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2</v>
      </c>
      <c r="AA284">
        <v>0</v>
      </c>
      <c r="AB284">
        <v>0</v>
      </c>
      <c r="AC284">
        <v>0</v>
      </c>
      <c r="AD284" t="s">
        <v>602</v>
      </c>
    </row>
    <row r="285" spans="1:30" x14ac:dyDescent="0.25">
      <c r="H285" t="s">
        <v>603</v>
      </c>
    </row>
    <row r="286" spans="1:30" x14ac:dyDescent="0.25">
      <c r="A286">
        <v>140</v>
      </c>
      <c r="B286">
        <v>4136</v>
      </c>
      <c r="C286" t="s">
        <v>604</v>
      </c>
      <c r="D286" t="s">
        <v>74</v>
      </c>
      <c r="E286" t="s">
        <v>323</v>
      </c>
      <c r="F286" t="s">
        <v>605</v>
      </c>
      <c r="G286" t="str">
        <f>"201409005021"</f>
        <v>201409005021</v>
      </c>
      <c r="H286" t="s">
        <v>606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607</v>
      </c>
    </row>
    <row r="287" spans="1:30" x14ac:dyDescent="0.25">
      <c r="H287" t="s">
        <v>608</v>
      </c>
    </row>
    <row r="288" spans="1:30" x14ac:dyDescent="0.25">
      <c r="A288">
        <v>141</v>
      </c>
      <c r="B288">
        <v>5308</v>
      </c>
      <c r="C288" t="s">
        <v>609</v>
      </c>
      <c r="D288" t="s">
        <v>63</v>
      </c>
      <c r="E288" t="s">
        <v>323</v>
      </c>
      <c r="F288" t="s">
        <v>610</v>
      </c>
      <c r="G288" t="str">
        <f>"00217252"</f>
        <v>00217252</v>
      </c>
      <c r="H288" t="s">
        <v>606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607</v>
      </c>
    </row>
    <row r="289" spans="1:30" x14ac:dyDescent="0.25">
      <c r="H289" t="s">
        <v>611</v>
      </c>
    </row>
    <row r="290" spans="1:30" x14ac:dyDescent="0.25">
      <c r="A290">
        <v>142</v>
      </c>
      <c r="B290">
        <v>5034</v>
      </c>
      <c r="C290" t="s">
        <v>612</v>
      </c>
      <c r="D290" t="s">
        <v>33</v>
      </c>
      <c r="E290" t="s">
        <v>291</v>
      </c>
      <c r="F290" t="s">
        <v>613</v>
      </c>
      <c r="G290" t="str">
        <f>"00216548"</f>
        <v>00216548</v>
      </c>
      <c r="H290" t="s">
        <v>614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615</v>
      </c>
    </row>
    <row r="291" spans="1:30" x14ac:dyDescent="0.25">
      <c r="H291" t="s">
        <v>348</v>
      </c>
    </row>
    <row r="292" spans="1:30" x14ac:dyDescent="0.25">
      <c r="A292">
        <v>143</v>
      </c>
      <c r="B292">
        <v>3620</v>
      </c>
      <c r="C292" t="s">
        <v>616</v>
      </c>
      <c r="D292" t="s">
        <v>26</v>
      </c>
      <c r="E292" t="s">
        <v>251</v>
      </c>
      <c r="F292" t="s">
        <v>617</v>
      </c>
      <c r="G292" t="str">
        <f>"201504001648"</f>
        <v>201504001648</v>
      </c>
      <c r="H292">
        <v>715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>
        <v>0</v>
      </c>
      <c r="AB292">
        <v>0</v>
      </c>
      <c r="AC292">
        <v>0</v>
      </c>
      <c r="AD292">
        <v>1333</v>
      </c>
    </row>
    <row r="293" spans="1:30" x14ac:dyDescent="0.25">
      <c r="H293" t="s">
        <v>618</v>
      </c>
    </row>
    <row r="294" spans="1:30" x14ac:dyDescent="0.25">
      <c r="A294">
        <v>144</v>
      </c>
      <c r="B294">
        <v>1926</v>
      </c>
      <c r="C294" t="s">
        <v>619</v>
      </c>
      <c r="D294" t="s">
        <v>620</v>
      </c>
      <c r="E294" t="s">
        <v>621</v>
      </c>
      <c r="F294" t="s">
        <v>622</v>
      </c>
      <c r="G294" t="str">
        <f>"201409000218"</f>
        <v>201409000218</v>
      </c>
      <c r="H294" t="s">
        <v>623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624</v>
      </c>
    </row>
    <row r="295" spans="1:30" x14ac:dyDescent="0.25">
      <c r="H295" t="s">
        <v>625</v>
      </c>
    </row>
    <row r="296" spans="1:30" x14ac:dyDescent="0.25">
      <c r="A296">
        <v>145</v>
      </c>
      <c r="B296">
        <v>1866</v>
      </c>
      <c r="C296" t="s">
        <v>626</v>
      </c>
      <c r="D296" t="s">
        <v>238</v>
      </c>
      <c r="E296" t="s">
        <v>295</v>
      </c>
      <c r="F296" t="s">
        <v>627</v>
      </c>
      <c r="G296" t="str">
        <f>"00214490"</f>
        <v>00214490</v>
      </c>
      <c r="H296">
        <v>693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50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>
        <v>0</v>
      </c>
      <c r="AB296">
        <v>0</v>
      </c>
      <c r="AC296">
        <v>0</v>
      </c>
      <c r="AD296">
        <v>1331</v>
      </c>
    </row>
    <row r="297" spans="1:30" x14ac:dyDescent="0.25">
      <c r="H297">
        <v>1211</v>
      </c>
    </row>
    <row r="298" spans="1:30" x14ac:dyDescent="0.25">
      <c r="A298">
        <v>146</v>
      </c>
      <c r="B298">
        <v>2731</v>
      </c>
      <c r="C298" t="s">
        <v>628</v>
      </c>
      <c r="D298" t="s">
        <v>33</v>
      </c>
      <c r="E298" t="s">
        <v>629</v>
      </c>
      <c r="F298" t="s">
        <v>630</v>
      </c>
      <c r="G298" t="str">
        <f>"201409004982"</f>
        <v>201409004982</v>
      </c>
      <c r="H298" t="s">
        <v>631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80</v>
      </c>
      <c r="W298">
        <v>560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632</v>
      </c>
    </row>
    <row r="299" spans="1:30" x14ac:dyDescent="0.25">
      <c r="H299" t="s">
        <v>633</v>
      </c>
    </row>
    <row r="300" spans="1:30" x14ac:dyDescent="0.25">
      <c r="A300">
        <v>147</v>
      </c>
      <c r="B300">
        <v>1088</v>
      </c>
      <c r="C300" t="s">
        <v>634</v>
      </c>
      <c r="D300" t="s">
        <v>635</v>
      </c>
      <c r="E300" t="s">
        <v>74</v>
      </c>
      <c r="F300" t="s">
        <v>636</v>
      </c>
      <c r="G300" t="str">
        <f>"201409002578"</f>
        <v>201409002578</v>
      </c>
      <c r="H300">
        <v>715</v>
      </c>
      <c r="I300">
        <v>0</v>
      </c>
      <c r="J300">
        <v>0</v>
      </c>
      <c r="K300">
        <v>0</v>
      </c>
      <c r="L300">
        <v>0</v>
      </c>
      <c r="M300">
        <v>100</v>
      </c>
      <c r="N300">
        <v>70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63</v>
      </c>
      <c r="W300">
        <v>441</v>
      </c>
      <c r="X300">
        <v>0</v>
      </c>
      <c r="Z300">
        <v>0</v>
      </c>
      <c r="AA300">
        <v>0</v>
      </c>
      <c r="AB300">
        <v>0</v>
      </c>
      <c r="AC300">
        <v>0</v>
      </c>
      <c r="AD300">
        <v>1326</v>
      </c>
    </row>
    <row r="301" spans="1:30" x14ac:dyDescent="0.25">
      <c r="H301" t="s">
        <v>378</v>
      </c>
    </row>
    <row r="302" spans="1:30" x14ac:dyDescent="0.25">
      <c r="A302">
        <v>148</v>
      </c>
      <c r="B302">
        <v>6257</v>
      </c>
      <c r="C302" t="s">
        <v>637</v>
      </c>
      <c r="D302" t="s">
        <v>34</v>
      </c>
      <c r="E302" t="s">
        <v>638</v>
      </c>
      <c r="F302" t="s">
        <v>639</v>
      </c>
      <c r="G302" t="str">
        <f>"00358076"</f>
        <v>00358076</v>
      </c>
      <c r="H302" t="s">
        <v>36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640</v>
      </c>
    </row>
    <row r="303" spans="1:30" x14ac:dyDescent="0.25">
      <c r="H303">
        <v>1209</v>
      </c>
    </row>
    <row r="304" spans="1:30" x14ac:dyDescent="0.25">
      <c r="A304">
        <v>149</v>
      </c>
      <c r="B304">
        <v>1037</v>
      </c>
      <c r="C304" t="s">
        <v>641</v>
      </c>
      <c r="D304" t="s">
        <v>115</v>
      </c>
      <c r="E304" t="s">
        <v>34</v>
      </c>
      <c r="F304" t="s">
        <v>642</v>
      </c>
      <c r="G304" t="str">
        <f>"201604001215"</f>
        <v>201604001215</v>
      </c>
      <c r="H304">
        <v>704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>
        <v>1322</v>
      </c>
    </row>
    <row r="305" spans="1:30" x14ac:dyDescent="0.25">
      <c r="H305">
        <v>1210</v>
      </c>
    </row>
    <row r="306" spans="1:30" x14ac:dyDescent="0.25">
      <c r="A306">
        <v>150</v>
      </c>
      <c r="B306">
        <v>471</v>
      </c>
      <c r="C306" t="s">
        <v>643</v>
      </c>
      <c r="D306" t="s">
        <v>644</v>
      </c>
      <c r="E306" t="s">
        <v>74</v>
      </c>
      <c r="F306" t="s">
        <v>645</v>
      </c>
      <c r="G306" t="str">
        <f>"201410011544"</f>
        <v>201410011544</v>
      </c>
      <c r="H306">
        <v>704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>
        <v>1322</v>
      </c>
    </row>
    <row r="307" spans="1:30" x14ac:dyDescent="0.25">
      <c r="H307" t="s">
        <v>646</v>
      </c>
    </row>
    <row r="308" spans="1:30" x14ac:dyDescent="0.25">
      <c r="A308">
        <v>151</v>
      </c>
      <c r="B308">
        <v>5505</v>
      </c>
      <c r="C308" t="s">
        <v>647</v>
      </c>
      <c r="D308" t="s">
        <v>34</v>
      </c>
      <c r="E308" t="s">
        <v>33</v>
      </c>
      <c r="F308" t="s">
        <v>648</v>
      </c>
      <c r="G308" t="str">
        <f>"00279379"</f>
        <v>00279379</v>
      </c>
      <c r="H308">
        <v>704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>
        <v>1322</v>
      </c>
    </row>
    <row r="309" spans="1:30" x14ac:dyDescent="0.25">
      <c r="H309" t="s">
        <v>649</v>
      </c>
    </row>
    <row r="310" spans="1:30" x14ac:dyDescent="0.25">
      <c r="A310">
        <v>152</v>
      </c>
      <c r="B310">
        <v>3049</v>
      </c>
      <c r="C310" t="s">
        <v>650</v>
      </c>
      <c r="D310" t="s">
        <v>63</v>
      </c>
      <c r="E310" t="s">
        <v>651</v>
      </c>
      <c r="F310" t="s">
        <v>652</v>
      </c>
      <c r="G310" t="str">
        <f>"00110033"</f>
        <v>00110033</v>
      </c>
      <c r="H310" t="s">
        <v>653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76</v>
      </c>
      <c r="W310">
        <v>532</v>
      </c>
      <c r="X310">
        <v>0</v>
      </c>
      <c r="Z310">
        <v>0</v>
      </c>
      <c r="AA310">
        <v>0</v>
      </c>
      <c r="AB310">
        <v>8</v>
      </c>
      <c r="AC310">
        <v>136</v>
      </c>
      <c r="AD310" t="s">
        <v>654</v>
      </c>
    </row>
    <row r="311" spans="1:30" x14ac:dyDescent="0.25">
      <c r="H311" t="s">
        <v>655</v>
      </c>
    </row>
    <row r="312" spans="1:30" x14ac:dyDescent="0.25">
      <c r="A312">
        <v>153</v>
      </c>
      <c r="B312">
        <v>3694</v>
      </c>
      <c r="C312" t="s">
        <v>241</v>
      </c>
      <c r="D312" t="s">
        <v>26</v>
      </c>
      <c r="E312" t="s">
        <v>74</v>
      </c>
      <c r="F312" t="s">
        <v>242</v>
      </c>
      <c r="G312" t="str">
        <f>"201409004845"</f>
        <v>201409004845</v>
      </c>
      <c r="H312">
        <v>682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50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>
        <v>1320</v>
      </c>
    </row>
    <row r="313" spans="1:30" x14ac:dyDescent="0.25">
      <c r="H313" t="s">
        <v>243</v>
      </c>
    </row>
    <row r="314" spans="1:30" x14ac:dyDescent="0.25">
      <c r="A314">
        <v>154</v>
      </c>
      <c r="B314">
        <v>4665</v>
      </c>
      <c r="C314" t="s">
        <v>656</v>
      </c>
      <c r="D314" t="s">
        <v>20</v>
      </c>
      <c r="E314" t="s">
        <v>69</v>
      </c>
      <c r="F314" t="s">
        <v>657</v>
      </c>
      <c r="G314" t="str">
        <f>"00219481"</f>
        <v>00219481</v>
      </c>
      <c r="H314">
        <v>682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50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>
        <v>1320</v>
      </c>
    </row>
    <row r="315" spans="1:30" x14ac:dyDescent="0.25">
      <c r="H315">
        <v>1212</v>
      </c>
    </row>
    <row r="316" spans="1:30" x14ac:dyDescent="0.25">
      <c r="A316">
        <v>155</v>
      </c>
      <c r="B316">
        <v>5926</v>
      </c>
      <c r="C316" t="s">
        <v>658</v>
      </c>
      <c r="D316" t="s">
        <v>20</v>
      </c>
      <c r="E316" t="s">
        <v>33</v>
      </c>
      <c r="F316" t="s">
        <v>659</v>
      </c>
      <c r="G316" t="str">
        <f>"201402009195"</f>
        <v>201402009195</v>
      </c>
      <c r="H316" t="s">
        <v>660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71</v>
      </c>
      <c r="W316">
        <v>497</v>
      </c>
      <c r="X316">
        <v>0</v>
      </c>
      <c r="Z316">
        <v>0</v>
      </c>
      <c r="AA316">
        <v>0</v>
      </c>
      <c r="AB316">
        <v>13</v>
      </c>
      <c r="AC316">
        <v>221</v>
      </c>
      <c r="AD316" t="s">
        <v>661</v>
      </c>
    </row>
    <row r="317" spans="1:30" x14ac:dyDescent="0.25">
      <c r="H317">
        <v>1212</v>
      </c>
    </row>
    <row r="318" spans="1:30" x14ac:dyDescent="0.25">
      <c r="A318">
        <v>156</v>
      </c>
      <c r="B318">
        <v>476</v>
      </c>
      <c r="C318" t="s">
        <v>662</v>
      </c>
      <c r="D318" t="s">
        <v>33</v>
      </c>
      <c r="E318" t="s">
        <v>291</v>
      </c>
      <c r="F318" t="s">
        <v>663</v>
      </c>
      <c r="G318" t="str">
        <f>"00185123"</f>
        <v>00185123</v>
      </c>
      <c r="H318">
        <v>649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50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0</v>
      </c>
      <c r="AB318">
        <v>0</v>
      </c>
      <c r="AC318">
        <v>0</v>
      </c>
      <c r="AD318">
        <v>1317</v>
      </c>
    </row>
    <row r="319" spans="1:30" x14ac:dyDescent="0.25">
      <c r="H319">
        <v>1211</v>
      </c>
    </row>
    <row r="320" spans="1:30" x14ac:dyDescent="0.25">
      <c r="A320">
        <v>157</v>
      </c>
      <c r="B320">
        <v>3182</v>
      </c>
      <c r="C320" t="s">
        <v>460</v>
      </c>
      <c r="D320" t="s">
        <v>63</v>
      </c>
      <c r="E320" t="s">
        <v>461</v>
      </c>
      <c r="F320" t="s">
        <v>462</v>
      </c>
      <c r="G320" t="str">
        <f>"201410007430"</f>
        <v>201410007430</v>
      </c>
      <c r="H320" t="s">
        <v>128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57</v>
      </c>
      <c r="W320">
        <v>399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664</v>
      </c>
    </row>
    <row r="321" spans="1:30" x14ac:dyDescent="0.25">
      <c r="H321" t="s">
        <v>464</v>
      </c>
    </row>
    <row r="322" spans="1:30" x14ac:dyDescent="0.25">
      <c r="A322">
        <v>158</v>
      </c>
      <c r="B322">
        <v>837</v>
      </c>
      <c r="C322" t="s">
        <v>256</v>
      </c>
      <c r="D322" t="s">
        <v>33</v>
      </c>
      <c r="E322" t="s">
        <v>34</v>
      </c>
      <c r="F322" t="s">
        <v>257</v>
      </c>
      <c r="G322" t="str">
        <f>"201409001230"</f>
        <v>201409001230</v>
      </c>
      <c r="H322" t="s">
        <v>258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665</v>
      </c>
    </row>
    <row r="323" spans="1:30" x14ac:dyDescent="0.25">
      <c r="H323" t="s">
        <v>260</v>
      </c>
    </row>
    <row r="324" spans="1:30" x14ac:dyDescent="0.25">
      <c r="A324">
        <v>159</v>
      </c>
      <c r="B324">
        <v>5442</v>
      </c>
      <c r="C324" t="s">
        <v>666</v>
      </c>
      <c r="D324" t="s">
        <v>20</v>
      </c>
      <c r="E324" t="s">
        <v>34</v>
      </c>
      <c r="F324" t="s">
        <v>667</v>
      </c>
      <c r="G324" t="str">
        <f>"201504002878"</f>
        <v>201504002878</v>
      </c>
      <c r="H324" t="s">
        <v>668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669</v>
      </c>
    </row>
    <row r="325" spans="1:30" x14ac:dyDescent="0.25">
      <c r="H325">
        <v>1210</v>
      </c>
    </row>
    <row r="326" spans="1:30" x14ac:dyDescent="0.25">
      <c r="A326">
        <v>160</v>
      </c>
      <c r="B326">
        <v>5347</v>
      </c>
      <c r="C326" t="s">
        <v>670</v>
      </c>
      <c r="D326" t="s">
        <v>671</v>
      </c>
      <c r="E326" t="s">
        <v>472</v>
      </c>
      <c r="F326" t="s">
        <v>672</v>
      </c>
      <c r="G326" t="str">
        <f>"201111000079"</f>
        <v>201111000079</v>
      </c>
      <c r="H326" t="s">
        <v>673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50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57</v>
      </c>
      <c r="W326">
        <v>399</v>
      </c>
      <c r="X326">
        <v>0</v>
      </c>
      <c r="Z326">
        <v>0</v>
      </c>
      <c r="AA326">
        <v>0</v>
      </c>
      <c r="AB326">
        <v>12</v>
      </c>
      <c r="AC326">
        <v>204</v>
      </c>
      <c r="AD326" t="s">
        <v>674</v>
      </c>
    </row>
    <row r="327" spans="1:30" x14ac:dyDescent="0.25">
      <c r="H327" t="s">
        <v>675</v>
      </c>
    </row>
    <row r="328" spans="1:30" x14ac:dyDescent="0.25">
      <c r="A328">
        <v>161</v>
      </c>
      <c r="B328">
        <v>1232</v>
      </c>
      <c r="C328" t="s">
        <v>676</v>
      </c>
      <c r="D328" t="s">
        <v>323</v>
      </c>
      <c r="E328" t="s">
        <v>26</v>
      </c>
      <c r="F328" t="s">
        <v>677</v>
      </c>
      <c r="G328" t="str">
        <f>"00210212"</f>
        <v>00210212</v>
      </c>
      <c r="H328">
        <v>693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0</v>
      </c>
      <c r="AA328">
        <v>0</v>
      </c>
      <c r="AB328">
        <v>0</v>
      </c>
      <c r="AC328">
        <v>0</v>
      </c>
      <c r="AD328">
        <v>1311</v>
      </c>
    </row>
    <row r="329" spans="1:30" x14ac:dyDescent="0.25">
      <c r="H329" t="s">
        <v>678</v>
      </c>
    </row>
    <row r="330" spans="1:30" x14ac:dyDescent="0.25">
      <c r="A330">
        <v>162</v>
      </c>
      <c r="B330">
        <v>3303</v>
      </c>
      <c r="C330" t="s">
        <v>679</v>
      </c>
      <c r="D330" t="s">
        <v>680</v>
      </c>
      <c r="E330" t="s">
        <v>34</v>
      </c>
      <c r="F330" t="s">
        <v>681</v>
      </c>
      <c r="G330" t="str">
        <f>"00318066"</f>
        <v>00318066</v>
      </c>
      <c r="H330" t="s">
        <v>682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53</v>
      </c>
      <c r="W330">
        <v>371</v>
      </c>
      <c r="X330">
        <v>0</v>
      </c>
      <c r="Z330">
        <v>2</v>
      </c>
      <c r="AA330">
        <v>0</v>
      </c>
      <c r="AB330">
        <v>8</v>
      </c>
      <c r="AC330">
        <v>136</v>
      </c>
      <c r="AD330" t="s">
        <v>683</v>
      </c>
    </row>
    <row r="331" spans="1:30" x14ac:dyDescent="0.25">
      <c r="H331">
        <v>1215</v>
      </c>
    </row>
    <row r="332" spans="1:30" x14ac:dyDescent="0.25">
      <c r="A332">
        <v>163</v>
      </c>
      <c r="B332">
        <v>5533</v>
      </c>
      <c r="C332" t="s">
        <v>684</v>
      </c>
      <c r="D332" t="s">
        <v>685</v>
      </c>
      <c r="E332" t="s">
        <v>20</v>
      </c>
      <c r="F332" t="s">
        <v>686</v>
      </c>
      <c r="G332" t="str">
        <f>"201410005970"</f>
        <v>201410005970</v>
      </c>
      <c r="H332">
        <v>704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82</v>
      </c>
      <c r="W332">
        <v>574</v>
      </c>
      <c r="X332">
        <v>0</v>
      </c>
      <c r="Z332">
        <v>0</v>
      </c>
      <c r="AA332">
        <v>0</v>
      </c>
      <c r="AB332">
        <v>0</v>
      </c>
      <c r="AC332">
        <v>0</v>
      </c>
      <c r="AD332">
        <v>1308</v>
      </c>
    </row>
    <row r="333" spans="1:30" x14ac:dyDescent="0.25">
      <c r="H333" t="s">
        <v>687</v>
      </c>
    </row>
    <row r="334" spans="1:30" x14ac:dyDescent="0.25">
      <c r="A334">
        <v>164</v>
      </c>
      <c r="B334">
        <v>2194</v>
      </c>
      <c r="C334" t="s">
        <v>688</v>
      </c>
      <c r="D334" t="s">
        <v>323</v>
      </c>
      <c r="E334" t="s">
        <v>171</v>
      </c>
      <c r="F334" t="s">
        <v>689</v>
      </c>
      <c r="G334" t="str">
        <f>"201410006173"</f>
        <v>201410006173</v>
      </c>
      <c r="H334" t="s">
        <v>690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34</v>
      </c>
      <c r="W334">
        <v>238</v>
      </c>
      <c r="X334">
        <v>0</v>
      </c>
      <c r="Z334">
        <v>0</v>
      </c>
      <c r="AA334">
        <v>0</v>
      </c>
      <c r="AB334">
        <v>24</v>
      </c>
      <c r="AC334">
        <v>408</v>
      </c>
      <c r="AD334" t="s">
        <v>691</v>
      </c>
    </row>
    <row r="335" spans="1:30" x14ac:dyDescent="0.25">
      <c r="H335" t="s">
        <v>692</v>
      </c>
    </row>
    <row r="336" spans="1:30" x14ac:dyDescent="0.25">
      <c r="A336">
        <v>165</v>
      </c>
      <c r="B336">
        <v>5395</v>
      </c>
      <c r="C336" t="s">
        <v>693</v>
      </c>
      <c r="D336" t="s">
        <v>694</v>
      </c>
      <c r="E336" t="s">
        <v>695</v>
      </c>
      <c r="F336" t="s">
        <v>696</v>
      </c>
      <c r="G336" t="str">
        <f>"201406013343"</f>
        <v>201406013343</v>
      </c>
      <c r="H336">
        <v>671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58</v>
      </c>
      <c r="W336">
        <v>406</v>
      </c>
      <c r="X336">
        <v>0</v>
      </c>
      <c r="Z336">
        <v>0</v>
      </c>
      <c r="AA336">
        <v>0</v>
      </c>
      <c r="AB336">
        <v>0</v>
      </c>
      <c r="AC336">
        <v>0</v>
      </c>
      <c r="AD336">
        <v>1307</v>
      </c>
    </row>
    <row r="337" spans="1:30" x14ac:dyDescent="0.25">
      <c r="H337" t="s">
        <v>697</v>
      </c>
    </row>
    <row r="338" spans="1:30" x14ac:dyDescent="0.25">
      <c r="A338">
        <v>166</v>
      </c>
      <c r="B338">
        <v>5532</v>
      </c>
      <c r="C338" t="s">
        <v>698</v>
      </c>
      <c r="D338" t="s">
        <v>78</v>
      </c>
      <c r="E338" t="s">
        <v>69</v>
      </c>
      <c r="F338" t="s">
        <v>699</v>
      </c>
      <c r="G338" t="str">
        <f>"00244490"</f>
        <v>00244490</v>
      </c>
      <c r="H338" t="s">
        <v>325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50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700</v>
      </c>
    </row>
    <row r="339" spans="1:30" x14ac:dyDescent="0.25">
      <c r="H339">
        <v>1212</v>
      </c>
    </row>
    <row r="340" spans="1:30" x14ac:dyDescent="0.25">
      <c r="A340">
        <v>167</v>
      </c>
      <c r="B340">
        <v>3300</v>
      </c>
      <c r="C340" t="s">
        <v>701</v>
      </c>
      <c r="D340" t="s">
        <v>702</v>
      </c>
      <c r="E340" t="s">
        <v>52</v>
      </c>
      <c r="F340" t="s">
        <v>703</v>
      </c>
      <c r="G340" t="str">
        <f>"00367699"</f>
        <v>00367699</v>
      </c>
      <c r="H340" t="s">
        <v>362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30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2</v>
      </c>
      <c r="AA340">
        <v>0</v>
      </c>
      <c r="AB340">
        <v>0</v>
      </c>
      <c r="AC340">
        <v>0</v>
      </c>
      <c r="AD340" t="s">
        <v>704</v>
      </c>
    </row>
    <row r="341" spans="1:30" x14ac:dyDescent="0.25">
      <c r="H341" t="s">
        <v>76</v>
      </c>
    </row>
    <row r="342" spans="1:30" x14ac:dyDescent="0.25">
      <c r="A342">
        <v>168</v>
      </c>
      <c r="B342">
        <v>4026</v>
      </c>
      <c r="C342" t="s">
        <v>286</v>
      </c>
      <c r="D342" t="s">
        <v>26</v>
      </c>
      <c r="E342" t="s">
        <v>74</v>
      </c>
      <c r="F342" t="s">
        <v>287</v>
      </c>
      <c r="G342" t="str">
        <f>"201409005489"</f>
        <v>201409005489</v>
      </c>
      <c r="H342">
        <v>682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>
        <v>1300</v>
      </c>
    </row>
    <row r="343" spans="1:30" x14ac:dyDescent="0.25">
      <c r="H343" t="s">
        <v>288</v>
      </c>
    </row>
    <row r="344" spans="1:30" x14ac:dyDescent="0.25">
      <c r="A344">
        <v>169</v>
      </c>
      <c r="B344">
        <v>1286</v>
      </c>
      <c r="C344" t="s">
        <v>705</v>
      </c>
      <c r="D344" t="s">
        <v>116</v>
      </c>
      <c r="E344" t="s">
        <v>621</v>
      </c>
      <c r="F344" t="s">
        <v>706</v>
      </c>
      <c r="G344" t="str">
        <f>"00215039"</f>
        <v>00215039</v>
      </c>
      <c r="H344">
        <v>682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>
        <v>1300</v>
      </c>
    </row>
    <row r="345" spans="1:30" x14ac:dyDescent="0.25">
      <c r="H345" t="s">
        <v>707</v>
      </c>
    </row>
    <row r="346" spans="1:30" x14ac:dyDescent="0.25">
      <c r="A346">
        <v>170</v>
      </c>
      <c r="B346">
        <v>555</v>
      </c>
      <c r="C346" t="s">
        <v>708</v>
      </c>
      <c r="D346" t="s">
        <v>33</v>
      </c>
      <c r="E346" t="s">
        <v>78</v>
      </c>
      <c r="F346" t="s">
        <v>709</v>
      </c>
      <c r="G346" t="str">
        <f>"00258241"</f>
        <v>00258241</v>
      </c>
      <c r="H346">
        <v>682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>
        <v>1300</v>
      </c>
    </row>
    <row r="347" spans="1:30" x14ac:dyDescent="0.25">
      <c r="H347" t="s">
        <v>710</v>
      </c>
    </row>
    <row r="348" spans="1:30" x14ac:dyDescent="0.25">
      <c r="A348">
        <v>171</v>
      </c>
      <c r="B348">
        <v>3669</v>
      </c>
      <c r="C348" t="s">
        <v>711</v>
      </c>
      <c r="D348" t="s">
        <v>712</v>
      </c>
      <c r="E348" t="s">
        <v>162</v>
      </c>
      <c r="F348" t="s">
        <v>713</v>
      </c>
      <c r="G348" t="str">
        <f>"201410002820"</f>
        <v>201410002820</v>
      </c>
      <c r="H348">
        <v>682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>
        <v>1300</v>
      </c>
    </row>
    <row r="349" spans="1:30" x14ac:dyDescent="0.25">
      <c r="H349" t="s">
        <v>714</v>
      </c>
    </row>
    <row r="350" spans="1:30" x14ac:dyDescent="0.25">
      <c r="A350">
        <v>172</v>
      </c>
      <c r="B350">
        <v>1104</v>
      </c>
      <c r="C350" t="s">
        <v>715</v>
      </c>
      <c r="D350" t="s">
        <v>451</v>
      </c>
      <c r="E350" t="s">
        <v>323</v>
      </c>
      <c r="F350" t="s">
        <v>716</v>
      </c>
      <c r="G350" t="str">
        <f>"00217724"</f>
        <v>00217724</v>
      </c>
      <c r="H350">
        <v>682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0</v>
      </c>
      <c r="AA350">
        <v>0</v>
      </c>
      <c r="AB350">
        <v>0</v>
      </c>
      <c r="AC350">
        <v>0</v>
      </c>
      <c r="AD350">
        <v>1300</v>
      </c>
    </row>
    <row r="351" spans="1:30" x14ac:dyDescent="0.25">
      <c r="H351" t="s">
        <v>717</v>
      </c>
    </row>
    <row r="352" spans="1:30" x14ac:dyDescent="0.25">
      <c r="A352">
        <v>173</v>
      </c>
      <c r="B352">
        <v>6067</v>
      </c>
      <c r="C352" t="s">
        <v>718</v>
      </c>
      <c r="D352" t="s">
        <v>323</v>
      </c>
      <c r="E352" t="s">
        <v>719</v>
      </c>
      <c r="F352" t="s">
        <v>720</v>
      </c>
      <c r="G352" t="str">
        <f>"00363512"</f>
        <v>00363512</v>
      </c>
      <c r="H352" t="s">
        <v>721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30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722</v>
      </c>
    </row>
    <row r="353" spans="1:30" x14ac:dyDescent="0.25">
      <c r="H353">
        <v>1212</v>
      </c>
    </row>
    <row r="354" spans="1:30" x14ac:dyDescent="0.25">
      <c r="A354">
        <v>174</v>
      </c>
      <c r="B354">
        <v>1566</v>
      </c>
      <c r="C354" t="s">
        <v>723</v>
      </c>
      <c r="D354" t="s">
        <v>724</v>
      </c>
      <c r="E354" t="s">
        <v>226</v>
      </c>
      <c r="F354" t="s">
        <v>725</v>
      </c>
      <c r="G354" t="str">
        <f>"200811000101"</f>
        <v>200811000101</v>
      </c>
      <c r="H354">
        <v>682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70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78</v>
      </c>
      <c r="W354">
        <v>546</v>
      </c>
      <c r="X354">
        <v>0</v>
      </c>
      <c r="Z354">
        <v>0</v>
      </c>
      <c r="AA354">
        <v>0</v>
      </c>
      <c r="AB354">
        <v>0</v>
      </c>
      <c r="AC354">
        <v>0</v>
      </c>
      <c r="AD354">
        <v>1298</v>
      </c>
    </row>
    <row r="355" spans="1:30" x14ac:dyDescent="0.25">
      <c r="H355">
        <v>1212</v>
      </c>
    </row>
    <row r="356" spans="1:30" x14ac:dyDescent="0.25">
      <c r="A356">
        <v>175</v>
      </c>
      <c r="B356">
        <v>4207</v>
      </c>
      <c r="C356" t="s">
        <v>726</v>
      </c>
      <c r="D356" t="s">
        <v>26</v>
      </c>
      <c r="E356" t="s">
        <v>451</v>
      </c>
      <c r="F356" t="s">
        <v>727</v>
      </c>
      <c r="G356" t="str">
        <f>"00360678"</f>
        <v>00360678</v>
      </c>
      <c r="H356" t="s">
        <v>728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2</v>
      </c>
      <c r="AA356">
        <v>0</v>
      </c>
      <c r="AB356">
        <v>0</v>
      </c>
      <c r="AC356">
        <v>0</v>
      </c>
      <c r="AD356" t="s">
        <v>729</v>
      </c>
    </row>
    <row r="357" spans="1:30" x14ac:dyDescent="0.25">
      <c r="H357" t="s">
        <v>730</v>
      </c>
    </row>
    <row r="358" spans="1:30" x14ac:dyDescent="0.25">
      <c r="A358">
        <v>176</v>
      </c>
      <c r="B358">
        <v>1235</v>
      </c>
      <c r="C358" t="s">
        <v>731</v>
      </c>
      <c r="D358" t="s">
        <v>74</v>
      </c>
      <c r="E358" t="s">
        <v>156</v>
      </c>
      <c r="F358" t="s">
        <v>732</v>
      </c>
      <c r="G358" t="str">
        <f>"201410002244"</f>
        <v>201410002244</v>
      </c>
      <c r="H358" t="s">
        <v>208</v>
      </c>
      <c r="I358">
        <v>150</v>
      </c>
      <c r="J358">
        <v>0</v>
      </c>
      <c r="K358">
        <v>0</v>
      </c>
      <c r="L358">
        <v>200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28</v>
      </c>
      <c r="W358">
        <v>196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733</v>
      </c>
    </row>
    <row r="359" spans="1:30" x14ac:dyDescent="0.25">
      <c r="H359" t="s">
        <v>734</v>
      </c>
    </row>
    <row r="360" spans="1:30" x14ac:dyDescent="0.25">
      <c r="A360">
        <v>177</v>
      </c>
      <c r="B360">
        <v>173</v>
      </c>
      <c r="C360" t="s">
        <v>735</v>
      </c>
      <c r="D360" t="s">
        <v>271</v>
      </c>
      <c r="E360" t="s">
        <v>40</v>
      </c>
      <c r="F360" t="s">
        <v>736</v>
      </c>
      <c r="G360" t="str">
        <f>"201409000448"</f>
        <v>201409000448</v>
      </c>
      <c r="H360">
        <v>638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>
        <v>1296</v>
      </c>
    </row>
    <row r="361" spans="1:30" x14ac:dyDescent="0.25">
      <c r="H361" t="s">
        <v>737</v>
      </c>
    </row>
    <row r="362" spans="1:30" x14ac:dyDescent="0.25">
      <c r="A362">
        <v>178</v>
      </c>
      <c r="B362">
        <v>4881</v>
      </c>
      <c r="C362" t="s">
        <v>738</v>
      </c>
      <c r="D362" t="s">
        <v>162</v>
      </c>
      <c r="E362" t="s">
        <v>63</v>
      </c>
      <c r="F362" t="s">
        <v>739</v>
      </c>
      <c r="G362" t="str">
        <f>"201410009031"</f>
        <v>201410009031</v>
      </c>
      <c r="H362" t="s">
        <v>740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70</v>
      </c>
      <c r="O362">
        <v>0</v>
      </c>
      <c r="P362">
        <v>0</v>
      </c>
      <c r="Q362">
        <v>30</v>
      </c>
      <c r="R362">
        <v>0</v>
      </c>
      <c r="S362">
        <v>0</v>
      </c>
      <c r="T362">
        <v>0</v>
      </c>
      <c r="U362">
        <v>0</v>
      </c>
      <c r="V362">
        <v>39</v>
      </c>
      <c r="W362">
        <v>273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741</v>
      </c>
    </row>
    <row r="363" spans="1:30" x14ac:dyDescent="0.25">
      <c r="H363" t="s">
        <v>742</v>
      </c>
    </row>
    <row r="364" spans="1:30" x14ac:dyDescent="0.25">
      <c r="A364">
        <v>179</v>
      </c>
      <c r="B364">
        <v>534</v>
      </c>
      <c r="C364" t="s">
        <v>743</v>
      </c>
      <c r="D364" t="s">
        <v>20</v>
      </c>
      <c r="E364" t="s">
        <v>472</v>
      </c>
      <c r="F364" t="s">
        <v>744</v>
      </c>
      <c r="G364" t="str">
        <f>"201401000385"</f>
        <v>201401000385</v>
      </c>
      <c r="H364" t="s">
        <v>745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70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59</v>
      </c>
      <c r="W364">
        <v>413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746</v>
      </c>
    </row>
    <row r="365" spans="1:30" x14ac:dyDescent="0.25">
      <c r="H365" t="s">
        <v>747</v>
      </c>
    </row>
    <row r="366" spans="1:30" x14ac:dyDescent="0.25">
      <c r="A366">
        <v>180</v>
      </c>
      <c r="B366">
        <v>5554</v>
      </c>
      <c r="C366" t="s">
        <v>748</v>
      </c>
      <c r="D366" t="s">
        <v>162</v>
      </c>
      <c r="E366" t="s">
        <v>157</v>
      </c>
      <c r="F366" t="s">
        <v>749</v>
      </c>
      <c r="G366" t="str">
        <f>"201410009096"</f>
        <v>201410009096</v>
      </c>
      <c r="H366" t="s">
        <v>750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84</v>
      </c>
      <c r="W366">
        <v>588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751</v>
      </c>
    </row>
    <row r="367" spans="1:30" x14ac:dyDescent="0.25">
      <c r="H367" t="s">
        <v>752</v>
      </c>
    </row>
    <row r="368" spans="1:30" x14ac:dyDescent="0.25">
      <c r="A368">
        <v>181</v>
      </c>
      <c r="B368">
        <v>3778</v>
      </c>
      <c r="C368" t="s">
        <v>13</v>
      </c>
      <c r="D368" t="s">
        <v>74</v>
      </c>
      <c r="E368" t="s">
        <v>26</v>
      </c>
      <c r="F368" t="s">
        <v>753</v>
      </c>
      <c r="G368" t="str">
        <f>"00249632"</f>
        <v>00249632</v>
      </c>
      <c r="H368">
        <v>704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84</v>
      </c>
      <c r="W368">
        <v>588</v>
      </c>
      <c r="X368">
        <v>0</v>
      </c>
      <c r="Z368">
        <v>0</v>
      </c>
      <c r="AA368">
        <v>0</v>
      </c>
      <c r="AB368">
        <v>0</v>
      </c>
      <c r="AC368">
        <v>0</v>
      </c>
      <c r="AD368">
        <v>1292</v>
      </c>
    </row>
    <row r="369" spans="1:30" x14ac:dyDescent="0.25">
      <c r="H369" t="s">
        <v>754</v>
      </c>
    </row>
    <row r="370" spans="1:30" x14ac:dyDescent="0.25">
      <c r="A370">
        <v>182</v>
      </c>
      <c r="B370">
        <v>2359</v>
      </c>
      <c r="C370" t="s">
        <v>755</v>
      </c>
      <c r="D370" t="s">
        <v>33</v>
      </c>
      <c r="E370" t="s">
        <v>26</v>
      </c>
      <c r="F370" t="s">
        <v>756</v>
      </c>
      <c r="G370" t="str">
        <f>"00144715"</f>
        <v>00144715</v>
      </c>
      <c r="H370">
        <v>704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84</v>
      </c>
      <c r="W370">
        <v>588</v>
      </c>
      <c r="X370">
        <v>0</v>
      </c>
      <c r="Z370">
        <v>0</v>
      </c>
      <c r="AA370">
        <v>0</v>
      </c>
      <c r="AB370">
        <v>0</v>
      </c>
      <c r="AC370">
        <v>0</v>
      </c>
      <c r="AD370">
        <v>1292</v>
      </c>
    </row>
    <row r="371" spans="1:30" x14ac:dyDescent="0.25">
      <c r="H371" t="s">
        <v>757</v>
      </c>
    </row>
    <row r="372" spans="1:30" x14ac:dyDescent="0.25">
      <c r="A372">
        <v>183</v>
      </c>
      <c r="B372">
        <v>3623</v>
      </c>
      <c r="C372" t="s">
        <v>758</v>
      </c>
      <c r="D372" t="s">
        <v>26</v>
      </c>
      <c r="E372" t="s">
        <v>116</v>
      </c>
      <c r="F372" t="s">
        <v>759</v>
      </c>
      <c r="G372" t="str">
        <f>"00299981"</f>
        <v>00299981</v>
      </c>
      <c r="H372">
        <v>671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2</v>
      </c>
      <c r="AA372">
        <v>0</v>
      </c>
      <c r="AB372">
        <v>0</v>
      </c>
      <c r="AC372">
        <v>0</v>
      </c>
      <c r="AD372">
        <v>1289</v>
      </c>
    </row>
    <row r="373" spans="1:30" x14ac:dyDescent="0.25">
      <c r="H373" t="s">
        <v>760</v>
      </c>
    </row>
    <row r="374" spans="1:30" x14ac:dyDescent="0.25">
      <c r="A374">
        <v>184</v>
      </c>
      <c r="B374">
        <v>1480</v>
      </c>
      <c r="C374" t="s">
        <v>761</v>
      </c>
      <c r="D374" t="s">
        <v>762</v>
      </c>
      <c r="E374" t="s">
        <v>763</v>
      </c>
      <c r="F374" t="s">
        <v>764</v>
      </c>
      <c r="G374" t="str">
        <f>"201504005388"</f>
        <v>201504005388</v>
      </c>
      <c r="H374">
        <v>803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65</v>
      </c>
      <c r="W374">
        <v>455</v>
      </c>
      <c r="X374">
        <v>0</v>
      </c>
      <c r="Z374">
        <v>0</v>
      </c>
      <c r="AA374">
        <v>0</v>
      </c>
      <c r="AB374">
        <v>0</v>
      </c>
      <c r="AC374">
        <v>0</v>
      </c>
      <c r="AD374">
        <v>1288</v>
      </c>
    </row>
    <row r="375" spans="1:30" x14ac:dyDescent="0.25">
      <c r="H375" t="s">
        <v>765</v>
      </c>
    </row>
    <row r="376" spans="1:30" x14ac:dyDescent="0.25">
      <c r="A376">
        <v>185</v>
      </c>
      <c r="B376">
        <v>2493</v>
      </c>
      <c r="C376" t="s">
        <v>766</v>
      </c>
      <c r="D376" t="s">
        <v>251</v>
      </c>
      <c r="E376" t="s">
        <v>33</v>
      </c>
      <c r="F376" t="s">
        <v>767</v>
      </c>
      <c r="G376" t="str">
        <f>"00263781"</f>
        <v>00263781</v>
      </c>
      <c r="H376" t="s">
        <v>768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769</v>
      </c>
    </row>
    <row r="377" spans="1:30" x14ac:dyDescent="0.25">
      <c r="H377" t="s">
        <v>770</v>
      </c>
    </row>
    <row r="378" spans="1:30" x14ac:dyDescent="0.25">
      <c r="A378">
        <v>186</v>
      </c>
      <c r="B378">
        <v>4381</v>
      </c>
      <c r="C378" t="s">
        <v>771</v>
      </c>
      <c r="D378" t="s">
        <v>772</v>
      </c>
      <c r="E378" t="s">
        <v>116</v>
      </c>
      <c r="F378" t="s">
        <v>773</v>
      </c>
      <c r="G378" t="str">
        <f>"201409001611"</f>
        <v>201409001611</v>
      </c>
      <c r="H378" t="s">
        <v>774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84</v>
      </c>
      <c r="W378">
        <v>588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775</v>
      </c>
    </row>
    <row r="379" spans="1:30" x14ac:dyDescent="0.25">
      <c r="H379" t="s">
        <v>776</v>
      </c>
    </row>
    <row r="380" spans="1:30" x14ac:dyDescent="0.25">
      <c r="A380">
        <v>187</v>
      </c>
      <c r="B380">
        <v>4494</v>
      </c>
      <c r="C380" t="s">
        <v>777</v>
      </c>
      <c r="D380" t="s">
        <v>26</v>
      </c>
      <c r="E380" t="s">
        <v>74</v>
      </c>
      <c r="F380" t="s">
        <v>778</v>
      </c>
      <c r="G380" t="str">
        <f>"201410011530"</f>
        <v>201410011530</v>
      </c>
      <c r="H380" t="s">
        <v>779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84</v>
      </c>
      <c r="W380">
        <v>588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780</v>
      </c>
    </row>
    <row r="381" spans="1:30" x14ac:dyDescent="0.25">
      <c r="H381" t="s">
        <v>781</v>
      </c>
    </row>
    <row r="382" spans="1:30" x14ac:dyDescent="0.25">
      <c r="A382">
        <v>188</v>
      </c>
      <c r="B382">
        <v>4669</v>
      </c>
      <c r="C382" t="s">
        <v>322</v>
      </c>
      <c r="D382" t="s">
        <v>34</v>
      </c>
      <c r="E382" t="s">
        <v>323</v>
      </c>
      <c r="F382" t="s">
        <v>324</v>
      </c>
      <c r="G382" t="str">
        <f>"201402011346"</f>
        <v>201402011346</v>
      </c>
      <c r="H382" t="s">
        <v>325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2</v>
      </c>
      <c r="AA382">
        <v>0</v>
      </c>
      <c r="AB382">
        <v>0</v>
      </c>
      <c r="AC382">
        <v>0</v>
      </c>
      <c r="AD382" t="s">
        <v>782</v>
      </c>
    </row>
    <row r="383" spans="1:30" x14ac:dyDescent="0.25">
      <c r="H383" t="s">
        <v>327</v>
      </c>
    </row>
    <row r="384" spans="1:30" x14ac:dyDescent="0.25">
      <c r="A384">
        <v>189</v>
      </c>
      <c r="B384">
        <v>5804</v>
      </c>
      <c r="C384" t="s">
        <v>783</v>
      </c>
      <c r="D384" t="s">
        <v>784</v>
      </c>
      <c r="E384" t="s">
        <v>63</v>
      </c>
      <c r="F384" t="s">
        <v>785</v>
      </c>
      <c r="G384" t="str">
        <f>"201410001850"</f>
        <v>201410001850</v>
      </c>
      <c r="H384" t="s">
        <v>59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0</v>
      </c>
      <c r="AA384">
        <v>0</v>
      </c>
      <c r="AB384">
        <v>0</v>
      </c>
      <c r="AC384">
        <v>0</v>
      </c>
      <c r="AD384" t="s">
        <v>786</v>
      </c>
    </row>
    <row r="385" spans="1:30" x14ac:dyDescent="0.25">
      <c r="H385" t="s">
        <v>787</v>
      </c>
    </row>
    <row r="386" spans="1:30" x14ac:dyDescent="0.25">
      <c r="A386">
        <v>190</v>
      </c>
      <c r="B386">
        <v>1532</v>
      </c>
      <c r="C386" t="s">
        <v>788</v>
      </c>
      <c r="D386" t="s">
        <v>69</v>
      </c>
      <c r="E386" t="s">
        <v>26</v>
      </c>
      <c r="F386" t="s">
        <v>789</v>
      </c>
      <c r="G386" t="str">
        <f>"201410003667"</f>
        <v>201410003667</v>
      </c>
      <c r="H386">
        <v>693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84</v>
      </c>
      <c r="W386">
        <v>588</v>
      </c>
      <c r="X386">
        <v>0</v>
      </c>
      <c r="Z386">
        <v>0</v>
      </c>
      <c r="AA386">
        <v>0</v>
      </c>
      <c r="AB386">
        <v>0</v>
      </c>
      <c r="AC386">
        <v>0</v>
      </c>
      <c r="AD386">
        <v>1281</v>
      </c>
    </row>
    <row r="387" spans="1:30" x14ac:dyDescent="0.25">
      <c r="H387">
        <v>1212</v>
      </c>
    </row>
    <row r="388" spans="1:30" x14ac:dyDescent="0.25">
      <c r="A388">
        <v>191</v>
      </c>
      <c r="B388">
        <v>6230</v>
      </c>
      <c r="C388" t="s">
        <v>790</v>
      </c>
      <c r="D388" t="s">
        <v>91</v>
      </c>
      <c r="E388" t="s">
        <v>116</v>
      </c>
      <c r="F388" t="s">
        <v>791</v>
      </c>
      <c r="G388" t="str">
        <f>"201410011585"</f>
        <v>201410011585</v>
      </c>
      <c r="H388">
        <v>693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1</v>
      </c>
      <c r="AA388">
        <v>0</v>
      </c>
      <c r="AB388">
        <v>0</v>
      </c>
      <c r="AC388">
        <v>0</v>
      </c>
      <c r="AD388">
        <v>1281</v>
      </c>
    </row>
    <row r="389" spans="1:30" x14ac:dyDescent="0.25">
      <c r="H389" t="s">
        <v>792</v>
      </c>
    </row>
    <row r="390" spans="1:30" x14ac:dyDescent="0.25">
      <c r="A390">
        <v>192</v>
      </c>
      <c r="B390">
        <v>6155</v>
      </c>
      <c r="C390" t="s">
        <v>793</v>
      </c>
      <c r="D390" t="s">
        <v>78</v>
      </c>
      <c r="E390" t="s">
        <v>91</v>
      </c>
      <c r="F390" t="s">
        <v>794</v>
      </c>
      <c r="G390" t="str">
        <f>"201412006027"</f>
        <v>201412006027</v>
      </c>
      <c r="H390">
        <v>616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70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2</v>
      </c>
      <c r="AA390">
        <v>0</v>
      </c>
      <c r="AB390">
        <v>0</v>
      </c>
      <c r="AC390">
        <v>0</v>
      </c>
      <c r="AD390">
        <v>1274</v>
      </c>
    </row>
    <row r="391" spans="1:30" x14ac:dyDescent="0.25">
      <c r="H391" t="s">
        <v>795</v>
      </c>
    </row>
    <row r="392" spans="1:30" x14ac:dyDescent="0.25">
      <c r="A392">
        <v>193</v>
      </c>
      <c r="B392">
        <v>5115</v>
      </c>
      <c r="C392" t="s">
        <v>796</v>
      </c>
      <c r="D392" t="s">
        <v>797</v>
      </c>
      <c r="E392" t="s">
        <v>78</v>
      </c>
      <c r="F392" t="s">
        <v>798</v>
      </c>
      <c r="G392" t="str">
        <f>"201410004284"</f>
        <v>201410004284</v>
      </c>
      <c r="H392" t="s">
        <v>799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84</v>
      </c>
      <c r="W392">
        <v>588</v>
      </c>
      <c r="X392">
        <v>0</v>
      </c>
      <c r="Z392">
        <v>1</v>
      </c>
      <c r="AA392">
        <v>0</v>
      </c>
      <c r="AB392">
        <v>0</v>
      </c>
      <c r="AC392">
        <v>0</v>
      </c>
      <c r="AD392" t="s">
        <v>800</v>
      </c>
    </row>
    <row r="393" spans="1:30" x14ac:dyDescent="0.25">
      <c r="H393" t="s">
        <v>801</v>
      </c>
    </row>
    <row r="394" spans="1:30" x14ac:dyDescent="0.25">
      <c r="A394">
        <v>194</v>
      </c>
      <c r="B394">
        <v>2711</v>
      </c>
      <c r="C394" t="s">
        <v>802</v>
      </c>
      <c r="D394" t="s">
        <v>26</v>
      </c>
      <c r="E394" t="s">
        <v>69</v>
      </c>
      <c r="F394" t="s">
        <v>803</v>
      </c>
      <c r="G394" t="str">
        <f>"201410007064"</f>
        <v>201410007064</v>
      </c>
      <c r="H394" t="s">
        <v>54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74</v>
      </c>
      <c r="W394">
        <v>518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804</v>
      </c>
    </row>
    <row r="395" spans="1:30" x14ac:dyDescent="0.25">
      <c r="H395" t="s">
        <v>293</v>
      </c>
    </row>
    <row r="396" spans="1:30" x14ac:dyDescent="0.25">
      <c r="A396">
        <v>195</v>
      </c>
      <c r="B396">
        <v>1996</v>
      </c>
      <c r="C396" t="s">
        <v>805</v>
      </c>
      <c r="D396" t="s">
        <v>426</v>
      </c>
      <c r="E396" t="s">
        <v>26</v>
      </c>
      <c r="F396" t="s">
        <v>806</v>
      </c>
      <c r="G396" t="str">
        <f>"201402002767"</f>
        <v>201402002767</v>
      </c>
      <c r="H396" t="s">
        <v>569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84</v>
      </c>
      <c r="W396">
        <v>588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807</v>
      </c>
    </row>
    <row r="397" spans="1:30" x14ac:dyDescent="0.25">
      <c r="H397" t="s">
        <v>808</v>
      </c>
    </row>
    <row r="398" spans="1:30" x14ac:dyDescent="0.25">
      <c r="A398">
        <v>196</v>
      </c>
      <c r="B398">
        <v>2094</v>
      </c>
      <c r="C398" t="s">
        <v>809</v>
      </c>
      <c r="D398" t="s">
        <v>34</v>
      </c>
      <c r="E398" t="s">
        <v>26</v>
      </c>
      <c r="F398" t="s">
        <v>810</v>
      </c>
      <c r="G398" t="str">
        <f>"00322229"</f>
        <v>00322229</v>
      </c>
      <c r="H398">
        <v>682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0</v>
      </c>
      <c r="AA398">
        <v>0</v>
      </c>
      <c r="AB398">
        <v>0</v>
      </c>
      <c r="AC398">
        <v>0</v>
      </c>
      <c r="AD398">
        <v>1270</v>
      </c>
    </row>
    <row r="399" spans="1:30" x14ac:dyDescent="0.25">
      <c r="H399" t="s">
        <v>811</v>
      </c>
    </row>
    <row r="400" spans="1:30" x14ac:dyDescent="0.25">
      <c r="A400">
        <v>197</v>
      </c>
      <c r="B400">
        <v>674</v>
      </c>
      <c r="C400" t="s">
        <v>812</v>
      </c>
      <c r="D400" t="s">
        <v>69</v>
      </c>
      <c r="E400" t="s">
        <v>20</v>
      </c>
      <c r="F400" t="s">
        <v>813</v>
      </c>
      <c r="G400" t="str">
        <f>"00221166"</f>
        <v>00221166</v>
      </c>
      <c r="H400">
        <v>682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0</v>
      </c>
      <c r="Z400">
        <v>0</v>
      </c>
      <c r="AA400">
        <v>0</v>
      </c>
      <c r="AB400">
        <v>0</v>
      </c>
      <c r="AC400">
        <v>0</v>
      </c>
      <c r="AD400">
        <v>1270</v>
      </c>
    </row>
    <row r="401" spans="1:30" x14ac:dyDescent="0.25">
      <c r="H401">
        <v>1212</v>
      </c>
    </row>
    <row r="402" spans="1:30" x14ac:dyDescent="0.25">
      <c r="A402">
        <v>198</v>
      </c>
      <c r="B402">
        <v>1435</v>
      </c>
      <c r="C402" t="s">
        <v>814</v>
      </c>
      <c r="D402" t="s">
        <v>156</v>
      </c>
      <c r="E402" t="s">
        <v>26</v>
      </c>
      <c r="F402" t="s">
        <v>815</v>
      </c>
      <c r="G402" t="str">
        <f>"201409000895"</f>
        <v>201409000895</v>
      </c>
      <c r="H402">
        <v>682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74</v>
      </c>
      <c r="W402">
        <v>518</v>
      </c>
      <c r="X402">
        <v>0</v>
      </c>
      <c r="Z402">
        <v>0</v>
      </c>
      <c r="AA402">
        <v>0</v>
      </c>
      <c r="AB402">
        <v>0</v>
      </c>
      <c r="AC402">
        <v>0</v>
      </c>
      <c r="AD402">
        <v>1270</v>
      </c>
    </row>
    <row r="403" spans="1:30" x14ac:dyDescent="0.25">
      <c r="H403" t="s">
        <v>816</v>
      </c>
    </row>
    <row r="404" spans="1:30" x14ac:dyDescent="0.25">
      <c r="A404">
        <v>199</v>
      </c>
      <c r="B404">
        <v>4597</v>
      </c>
      <c r="C404" t="s">
        <v>817</v>
      </c>
      <c r="D404" t="s">
        <v>26</v>
      </c>
      <c r="E404" t="s">
        <v>104</v>
      </c>
      <c r="F404" t="s">
        <v>818</v>
      </c>
      <c r="G404" t="str">
        <f>"201410005695"</f>
        <v>201410005695</v>
      </c>
      <c r="H404">
        <v>693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70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72</v>
      </c>
      <c r="W404">
        <v>504</v>
      </c>
      <c r="X404">
        <v>0</v>
      </c>
      <c r="Z404">
        <v>1</v>
      </c>
      <c r="AA404">
        <v>0</v>
      </c>
      <c r="AB404">
        <v>0</v>
      </c>
      <c r="AC404">
        <v>0</v>
      </c>
      <c r="AD404">
        <v>1267</v>
      </c>
    </row>
    <row r="405" spans="1:30" x14ac:dyDescent="0.25">
      <c r="H405">
        <v>1209</v>
      </c>
    </row>
    <row r="406" spans="1:30" x14ac:dyDescent="0.25">
      <c r="A406">
        <v>200</v>
      </c>
      <c r="B406">
        <v>1644</v>
      </c>
      <c r="C406" t="s">
        <v>819</v>
      </c>
      <c r="D406" t="s">
        <v>63</v>
      </c>
      <c r="E406" t="s">
        <v>52</v>
      </c>
      <c r="F406" t="s">
        <v>820</v>
      </c>
      <c r="G406" t="str">
        <f>"201409005377"</f>
        <v>201409005377</v>
      </c>
      <c r="H406">
        <v>649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0</v>
      </c>
      <c r="AA406">
        <v>0</v>
      </c>
      <c r="AB406">
        <v>0</v>
      </c>
      <c r="AC406">
        <v>0</v>
      </c>
      <c r="AD406">
        <v>1267</v>
      </c>
    </row>
    <row r="407" spans="1:30" x14ac:dyDescent="0.25">
      <c r="H407" t="s">
        <v>93</v>
      </c>
    </row>
    <row r="408" spans="1:30" x14ac:dyDescent="0.25">
      <c r="A408">
        <v>201</v>
      </c>
      <c r="B408">
        <v>1751</v>
      </c>
      <c r="C408" t="s">
        <v>821</v>
      </c>
      <c r="D408" t="s">
        <v>26</v>
      </c>
      <c r="E408" t="s">
        <v>74</v>
      </c>
      <c r="F408" t="s">
        <v>822</v>
      </c>
      <c r="G408" t="str">
        <f>"00285569"</f>
        <v>00285569</v>
      </c>
      <c r="H408">
        <v>649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84</v>
      </c>
      <c r="W408">
        <v>588</v>
      </c>
      <c r="X408">
        <v>0</v>
      </c>
      <c r="Z408">
        <v>0</v>
      </c>
      <c r="AA408">
        <v>0</v>
      </c>
      <c r="AB408">
        <v>0</v>
      </c>
      <c r="AC408">
        <v>0</v>
      </c>
      <c r="AD408">
        <v>1267</v>
      </c>
    </row>
    <row r="409" spans="1:30" x14ac:dyDescent="0.25">
      <c r="H409" t="s">
        <v>823</v>
      </c>
    </row>
    <row r="410" spans="1:30" x14ac:dyDescent="0.25">
      <c r="A410">
        <v>202</v>
      </c>
      <c r="B410">
        <v>4570</v>
      </c>
      <c r="C410" t="s">
        <v>824</v>
      </c>
      <c r="D410" t="s">
        <v>26</v>
      </c>
      <c r="E410" t="s">
        <v>34</v>
      </c>
      <c r="F410" t="s">
        <v>825</v>
      </c>
      <c r="G410" t="str">
        <f>"201409002302"</f>
        <v>201409002302</v>
      </c>
      <c r="H410" t="s">
        <v>297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826</v>
      </c>
    </row>
    <row r="411" spans="1:30" x14ac:dyDescent="0.25">
      <c r="H411" t="s">
        <v>827</v>
      </c>
    </row>
    <row r="412" spans="1:30" x14ac:dyDescent="0.25">
      <c r="A412">
        <v>203</v>
      </c>
      <c r="B412">
        <v>5344</v>
      </c>
      <c r="C412" t="s">
        <v>828</v>
      </c>
      <c r="D412" t="s">
        <v>63</v>
      </c>
      <c r="E412" t="s">
        <v>78</v>
      </c>
      <c r="F412" t="s">
        <v>829</v>
      </c>
      <c r="G412" t="str">
        <f>"00367642"</f>
        <v>00367642</v>
      </c>
      <c r="H412" t="s">
        <v>36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80</v>
      </c>
      <c r="W412">
        <v>560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830</v>
      </c>
    </row>
    <row r="413" spans="1:30" x14ac:dyDescent="0.25">
      <c r="H413" t="s">
        <v>831</v>
      </c>
    </row>
    <row r="414" spans="1:30" x14ac:dyDescent="0.25">
      <c r="A414">
        <v>204</v>
      </c>
      <c r="B414">
        <v>6158</v>
      </c>
      <c r="C414" t="s">
        <v>832</v>
      </c>
      <c r="D414" t="s">
        <v>74</v>
      </c>
      <c r="E414" t="s">
        <v>63</v>
      </c>
      <c r="F414" t="s">
        <v>833</v>
      </c>
      <c r="G414" t="str">
        <f>"00330641"</f>
        <v>00330641</v>
      </c>
      <c r="H414" t="s">
        <v>834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84</v>
      </c>
      <c r="W414">
        <v>588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835</v>
      </c>
    </row>
    <row r="415" spans="1:30" x14ac:dyDescent="0.25">
      <c r="H415" t="s">
        <v>836</v>
      </c>
    </row>
    <row r="416" spans="1:30" x14ac:dyDescent="0.25">
      <c r="A416">
        <v>205</v>
      </c>
      <c r="B416">
        <v>5109</v>
      </c>
      <c r="C416" t="s">
        <v>837</v>
      </c>
      <c r="D416" t="s">
        <v>712</v>
      </c>
      <c r="E416" t="s">
        <v>33</v>
      </c>
      <c r="F416" t="s">
        <v>838</v>
      </c>
      <c r="G416" t="str">
        <f>"00349956"</f>
        <v>00349956</v>
      </c>
      <c r="H416" t="s">
        <v>839</v>
      </c>
      <c r="I416">
        <v>150</v>
      </c>
      <c r="J416">
        <v>0</v>
      </c>
      <c r="K416">
        <v>0</v>
      </c>
      <c r="L416">
        <v>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34</v>
      </c>
      <c r="W416">
        <v>238</v>
      </c>
      <c r="X416">
        <v>0</v>
      </c>
      <c r="Z416">
        <v>0</v>
      </c>
      <c r="AA416">
        <v>0</v>
      </c>
      <c r="AB416">
        <v>0</v>
      </c>
      <c r="AC416">
        <v>0</v>
      </c>
      <c r="AD416" t="s">
        <v>840</v>
      </c>
    </row>
    <row r="417" spans="1:30" x14ac:dyDescent="0.25">
      <c r="H417" t="s">
        <v>841</v>
      </c>
    </row>
    <row r="418" spans="1:30" x14ac:dyDescent="0.25">
      <c r="A418">
        <v>206</v>
      </c>
      <c r="B418">
        <v>2602</v>
      </c>
      <c r="C418" t="s">
        <v>360</v>
      </c>
      <c r="D418" t="s">
        <v>272</v>
      </c>
      <c r="E418" t="s">
        <v>116</v>
      </c>
      <c r="F418" t="s">
        <v>361</v>
      </c>
      <c r="G418" t="str">
        <f>"201410002113"</f>
        <v>201410002113</v>
      </c>
      <c r="H418" t="s">
        <v>362</v>
      </c>
      <c r="I418">
        <v>0</v>
      </c>
      <c r="J418">
        <v>0</v>
      </c>
      <c r="K418">
        <v>0</v>
      </c>
      <c r="L418">
        <v>200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54</v>
      </c>
      <c r="W418">
        <v>378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842</v>
      </c>
    </row>
    <row r="419" spans="1:30" x14ac:dyDescent="0.25">
      <c r="H419" t="s">
        <v>364</v>
      </c>
    </row>
    <row r="420" spans="1:30" x14ac:dyDescent="0.25">
      <c r="A420">
        <v>207</v>
      </c>
      <c r="B420">
        <v>2473</v>
      </c>
      <c r="C420" t="s">
        <v>843</v>
      </c>
      <c r="D420" t="s">
        <v>844</v>
      </c>
      <c r="E420" t="s">
        <v>74</v>
      </c>
      <c r="F420" t="s">
        <v>845</v>
      </c>
      <c r="G420" t="str">
        <f>"200801001127"</f>
        <v>200801001127</v>
      </c>
      <c r="H420" t="s">
        <v>390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0</v>
      </c>
      <c r="P420">
        <v>50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64</v>
      </c>
      <c r="W420">
        <v>448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846</v>
      </c>
    </row>
    <row r="421" spans="1:30" x14ac:dyDescent="0.25">
      <c r="H421" t="s">
        <v>293</v>
      </c>
    </row>
    <row r="422" spans="1:30" x14ac:dyDescent="0.25">
      <c r="A422">
        <v>208</v>
      </c>
      <c r="B422">
        <v>2628</v>
      </c>
      <c r="C422" t="s">
        <v>372</v>
      </c>
      <c r="D422" t="s">
        <v>69</v>
      </c>
      <c r="E422" t="s">
        <v>373</v>
      </c>
      <c r="F422" t="s">
        <v>374</v>
      </c>
      <c r="G422" t="str">
        <f>"00273166"</f>
        <v>00273166</v>
      </c>
      <c r="H422">
        <v>671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0</v>
      </c>
      <c r="AA422">
        <v>0</v>
      </c>
      <c r="AB422">
        <v>0</v>
      </c>
      <c r="AC422">
        <v>0</v>
      </c>
      <c r="AD422">
        <v>1259</v>
      </c>
    </row>
    <row r="423" spans="1:30" x14ac:dyDescent="0.25">
      <c r="H423" t="s">
        <v>375</v>
      </c>
    </row>
    <row r="424" spans="1:30" x14ac:dyDescent="0.25">
      <c r="A424">
        <v>209</v>
      </c>
      <c r="B424">
        <v>5406</v>
      </c>
      <c r="C424" t="s">
        <v>847</v>
      </c>
      <c r="D424" t="s">
        <v>251</v>
      </c>
      <c r="E424" t="s">
        <v>848</v>
      </c>
      <c r="F424" t="s">
        <v>849</v>
      </c>
      <c r="G424" t="str">
        <f>"00210248"</f>
        <v>00210248</v>
      </c>
      <c r="H424">
        <v>671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84</v>
      </c>
      <c r="W424">
        <v>588</v>
      </c>
      <c r="X424">
        <v>0</v>
      </c>
      <c r="Z424">
        <v>2</v>
      </c>
      <c r="AA424">
        <v>0</v>
      </c>
      <c r="AB424">
        <v>0</v>
      </c>
      <c r="AC424">
        <v>0</v>
      </c>
      <c r="AD424">
        <v>1259</v>
      </c>
    </row>
    <row r="425" spans="1:30" x14ac:dyDescent="0.25">
      <c r="H425" t="s">
        <v>850</v>
      </c>
    </row>
    <row r="426" spans="1:30" x14ac:dyDescent="0.25">
      <c r="A426">
        <v>210</v>
      </c>
      <c r="B426">
        <v>3219</v>
      </c>
      <c r="C426" t="s">
        <v>475</v>
      </c>
      <c r="D426" t="s">
        <v>851</v>
      </c>
      <c r="E426" t="s">
        <v>366</v>
      </c>
      <c r="F426" t="s">
        <v>852</v>
      </c>
      <c r="G426" t="str">
        <f>"200801001812"</f>
        <v>200801001812</v>
      </c>
      <c r="H426">
        <v>671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0</v>
      </c>
      <c r="Z426">
        <v>0</v>
      </c>
      <c r="AA426">
        <v>0</v>
      </c>
      <c r="AB426">
        <v>0</v>
      </c>
      <c r="AC426">
        <v>0</v>
      </c>
      <c r="AD426">
        <v>1259</v>
      </c>
    </row>
    <row r="427" spans="1:30" x14ac:dyDescent="0.25">
      <c r="H427" t="s">
        <v>853</v>
      </c>
    </row>
    <row r="428" spans="1:30" x14ac:dyDescent="0.25">
      <c r="A428">
        <v>211</v>
      </c>
      <c r="B428">
        <v>453</v>
      </c>
      <c r="C428" t="s">
        <v>854</v>
      </c>
      <c r="D428" t="s">
        <v>33</v>
      </c>
      <c r="E428" t="s">
        <v>63</v>
      </c>
      <c r="F428" t="s">
        <v>855</v>
      </c>
      <c r="G428" t="str">
        <f>"201409001771"</f>
        <v>201409001771</v>
      </c>
      <c r="H428" t="s">
        <v>856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41</v>
      </c>
      <c r="W428">
        <v>287</v>
      </c>
      <c r="X428">
        <v>0</v>
      </c>
      <c r="Z428">
        <v>0</v>
      </c>
      <c r="AA428">
        <v>0</v>
      </c>
      <c r="AB428">
        <v>0</v>
      </c>
      <c r="AC428">
        <v>0</v>
      </c>
      <c r="AD428" t="s">
        <v>857</v>
      </c>
    </row>
    <row r="429" spans="1:30" x14ac:dyDescent="0.25">
      <c r="H429" t="s">
        <v>858</v>
      </c>
    </row>
    <row r="430" spans="1:30" x14ac:dyDescent="0.25">
      <c r="A430">
        <v>212</v>
      </c>
      <c r="B430">
        <v>2540</v>
      </c>
      <c r="C430" t="s">
        <v>119</v>
      </c>
      <c r="D430" t="s">
        <v>376</v>
      </c>
      <c r="E430" t="s">
        <v>26</v>
      </c>
      <c r="F430" t="s">
        <v>377</v>
      </c>
      <c r="G430" t="str">
        <f>"00215479"</f>
        <v>00215479</v>
      </c>
      <c r="H430">
        <v>638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2</v>
      </c>
      <c r="AA430">
        <v>0</v>
      </c>
      <c r="AB430">
        <v>0</v>
      </c>
      <c r="AC430">
        <v>0</v>
      </c>
      <c r="AD430">
        <v>1256</v>
      </c>
    </row>
    <row r="431" spans="1:30" x14ac:dyDescent="0.25">
      <c r="H431" t="s">
        <v>378</v>
      </c>
    </row>
    <row r="432" spans="1:30" x14ac:dyDescent="0.25">
      <c r="A432">
        <v>213</v>
      </c>
      <c r="B432">
        <v>3002</v>
      </c>
      <c r="C432" t="s">
        <v>379</v>
      </c>
      <c r="D432" t="s">
        <v>380</v>
      </c>
      <c r="E432" t="s">
        <v>20</v>
      </c>
      <c r="F432" t="s">
        <v>381</v>
      </c>
      <c r="G432" t="str">
        <f>"201409004199"</f>
        <v>201409004199</v>
      </c>
      <c r="H432">
        <v>638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>
        <v>0</v>
      </c>
      <c r="AB432">
        <v>0</v>
      </c>
      <c r="AC432">
        <v>0</v>
      </c>
      <c r="AD432">
        <v>1256</v>
      </c>
    </row>
    <row r="433" spans="1:30" x14ac:dyDescent="0.25">
      <c r="H433" t="s">
        <v>382</v>
      </c>
    </row>
    <row r="434" spans="1:30" x14ac:dyDescent="0.25">
      <c r="A434">
        <v>214</v>
      </c>
      <c r="B434">
        <v>3002</v>
      </c>
      <c r="C434" t="s">
        <v>379</v>
      </c>
      <c r="D434" t="s">
        <v>380</v>
      </c>
      <c r="E434" t="s">
        <v>20</v>
      </c>
      <c r="F434" t="s">
        <v>381</v>
      </c>
      <c r="G434" t="str">
        <f>"201409004199"</f>
        <v>201409004199</v>
      </c>
      <c r="H434">
        <v>638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6</v>
      </c>
      <c r="Y434">
        <v>1213</v>
      </c>
      <c r="Z434">
        <v>0</v>
      </c>
      <c r="AA434">
        <v>0</v>
      </c>
      <c r="AB434">
        <v>0</v>
      </c>
      <c r="AC434">
        <v>0</v>
      </c>
      <c r="AD434">
        <v>1256</v>
      </c>
    </row>
    <row r="435" spans="1:30" x14ac:dyDescent="0.25">
      <c r="H435" t="s">
        <v>382</v>
      </c>
    </row>
    <row r="436" spans="1:30" x14ac:dyDescent="0.25">
      <c r="A436">
        <v>215</v>
      </c>
      <c r="B436">
        <v>4478</v>
      </c>
      <c r="C436" t="s">
        <v>859</v>
      </c>
      <c r="D436" t="s">
        <v>74</v>
      </c>
      <c r="E436" t="s">
        <v>472</v>
      </c>
      <c r="F436" t="s">
        <v>860</v>
      </c>
      <c r="G436" t="str">
        <f>"201409001048"</f>
        <v>201409001048</v>
      </c>
      <c r="H436">
        <v>638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0</v>
      </c>
      <c r="AA436">
        <v>0</v>
      </c>
      <c r="AB436">
        <v>0</v>
      </c>
      <c r="AC436">
        <v>0</v>
      </c>
      <c r="AD436">
        <v>1256</v>
      </c>
    </row>
    <row r="437" spans="1:30" x14ac:dyDescent="0.25">
      <c r="H437" t="s">
        <v>861</v>
      </c>
    </row>
    <row r="438" spans="1:30" x14ac:dyDescent="0.25">
      <c r="A438">
        <v>216</v>
      </c>
      <c r="B438">
        <v>5224</v>
      </c>
      <c r="C438" t="s">
        <v>862</v>
      </c>
      <c r="D438" t="s">
        <v>116</v>
      </c>
      <c r="E438" t="s">
        <v>26</v>
      </c>
      <c r="F438" t="s">
        <v>863</v>
      </c>
      <c r="G438" t="str">
        <f>"200801011792"</f>
        <v>200801011792</v>
      </c>
      <c r="H438">
        <v>770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50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62</v>
      </c>
      <c r="W438">
        <v>434</v>
      </c>
      <c r="X438">
        <v>0</v>
      </c>
      <c r="Z438">
        <v>0</v>
      </c>
      <c r="AA438">
        <v>0</v>
      </c>
      <c r="AB438">
        <v>0</v>
      </c>
      <c r="AC438">
        <v>0</v>
      </c>
      <c r="AD438">
        <v>1254</v>
      </c>
    </row>
    <row r="439" spans="1:30" x14ac:dyDescent="0.25">
      <c r="H439" t="s">
        <v>864</v>
      </c>
    </row>
    <row r="440" spans="1:30" x14ac:dyDescent="0.25">
      <c r="A440">
        <v>217</v>
      </c>
      <c r="B440">
        <v>597</v>
      </c>
      <c r="C440" t="s">
        <v>865</v>
      </c>
      <c r="D440" t="s">
        <v>69</v>
      </c>
      <c r="E440" t="s">
        <v>472</v>
      </c>
      <c r="F440" t="s">
        <v>866</v>
      </c>
      <c r="G440" t="str">
        <f>"201402007478"</f>
        <v>201402007478</v>
      </c>
      <c r="H440" t="s">
        <v>867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868</v>
      </c>
    </row>
    <row r="441" spans="1:30" x14ac:dyDescent="0.25">
      <c r="H441">
        <v>1212</v>
      </c>
    </row>
    <row r="442" spans="1:30" x14ac:dyDescent="0.25">
      <c r="A442">
        <v>218</v>
      </c>
      <c r="B442">
        <v>4792</v>
      </c>
      <c r="C442" t="s">
        <v>869</v>
      </c>
      <c r="D442" t="s">
        <v>870</v>
      </c>
      <c r="E442" t="s">
        <v>116</v>
      </c>
      <c r="F442" t="s">
        <v>871</v>
      </c>
      <c r="G442" t="str">
        <f>"201410004019"</f>
        <v>201410004019</v>
      </c>
      <c r="H442" t="s">
        <v>872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873</v>
      </c>
    </row>
    <row r="443" spans="1:30" x14ac:dyDescent="0.25">
      <c r="H443" t="s">
        <v>874</v>
      </c>
    </row>
    <row r="444" spans="1:30" x14ac:dyDescent="0.25">
      <c r="A444">
        <v>219</v>
      </c>
      <c r="B444">
        <v>1177</v>
      </c>
      <c r="C444" t="s">
        <v>875</v>
      </c>
      <c r="D444" t="s">
        <v>33</v>
      </c>
      <c r="E444" t="s">
        <v>211</v>
      </c>
      <c r="F444" t="s">
        <v>876</v>
      </c>
      <c r="G444" t="str">
        <f>"00300996"</f>
        <v>00300996</v>
      </c>
      <c r="H444">
        <v>660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>
        <v>1248</v>
      </c>
    </row>
    <row r="445" spans="1:30" x14ac:dyDescent="0.25">
      <c r="H445">
        <v>1212</v>
      </c>
    </row>
    <row r="446" spans="1:30" x14ac:dyDescent="0.25">
      <c r="A446">
        <v>220</v>
      </c>
      <c r="B446">
        <v>5345</v>
      </c>
      <c r="C446" t="s">
        <v>877</v>
      </c>
      <c r="D446" t="s">
        <v>74</v>
      </c>
      <c r="E446" t="s">
        <v>323</v>
      </c>
      <c r="F446" t="s">
        <v>878</v>
      </c>
      <c r="G446" t="str">
        <f>"00367676"</f>
        <v>00367676</v>
      </c>
      <c r="H446">
        <v>660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0</v>
      </c>
      <c r="Z446">
        <v>0</v>
      </c>
      <c r="AA446">
        <v>0</v>
      </c>
      <c r="AB446">
        <v>0</v>
      </c>
      <c r="AC446">
        <v>0</v>
      </c>
      <c r="AD446">
        <v>1248</v>
      </c>
    </row>
    <row r="447" spans="1:30" x14ac:dyDescent="0.25">
      <c r="H447">
        <v>1215</v>
      </c>
    </row>
    <row r="448" spans="1:30" x14ac:dyDescent="0.25">
      <c r="A448">
        <v>221</v>
      </c>
      <c r="B448">
        <v>3658</v>
      </c>
      <c r="C448" t="s">
        <v>879</v>
      </c>
      <c r="D448" t="s">
        <v>63</v>
      </c>
      <c r="E448" t="s">
        <v>26</v>
      </c>
      <c r="F448" t="s">
        <v>880</v>
      </c>
      <c r="G448" t="str">
        <f>"201410003382"</f>
        <v>201410003382</v>
      </c>
      <c r="H448" t="s">
        <v>881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76</v>
      </c>
      <c r="W448">
        <v>532</v>
      </c>
      <c r="X448">
        <v>0</v>
      </c>
      <c r="Z448">
        <v>0</v>
      </c>
      <c r="AA448">
        <v>0</v>
      </c>
      <c r="AB448">
        <v>0</v>
      </c>
      <c r="AC448">
        <v>0</v>
      </c>
      <c r="AD448" t="s">
        <v>882</v>
      </c>
    </row>
    <row r="449" spans="1:30" x14ac:dyDescent="0.25">
      <c r="H449">
        <v>1212</v>
      </c>
    </row>
    <row r="450" spans="1:30" x14ac:dyDescent="0.25">
      <c r="A450">
        <v>222</v>
      </c>
      <c r="B450">
        <v>1809</v>
      </c>
      <c r="C450" t="s">
        <v>883</v>
      </c>
      <c r="D450" t="s">
        <v>524</v>
      </c>
      <c r="E450" t="s">
        <v>884</v>
      </c>
      <c r="F450" t="s">
        <v>885</v>
      </c>
      <c r="G450" t="str">
        <f>"00285172"</f>
        <v>00285172</v>
      </c>
      <c r="H450">
        <v>627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>
        <v>1245</v>
      </c>
    </row>
    <row r="451" spans="1:30" x14ac:dyDescent="0.25">
      <c r="H451" t="s">
        <v>886</v>
      </c>
    </row>
    <row r="452" spans="1:30" x14ac:dyDescent="0.25">
      <c r="A452">
        <v>223</v>
      </c>
      <c r="B452">
        <v>574</v>
      </c>
      <c r="C452" t="s">
        <v>887</v>
      </c>
      <c r="D452" t="s">
        <v>116</v>
      </c>
      <c r="E452" t="s">
        <v>323</v>
      </c>
      <c r="F452" t="s">
        <v>888</v>
      </c>
      <c r="G452" t="str">
        <f>"201402003235"</f>
        <v>201402003235</v>
      </c>
      <c r="H452" t="s">
        <v>274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79</v>
      </c>
      <c r="W452">
        <v>553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889</v>
      </c>
    </row>
    <row r="453" spans="1:30" x14ac:dyDescent="0.25">
      <c r="H453" t="s">
        <v>890</v>
      </c>
    </row>
    <row r="454" spans="1:30" x14ac:dyDescent="0.25">
      <c r="A454">
        <v>224</v>
      </c>
      <c r="B454">
        <v>622</v>
      </c>
      <c r="C454" t="s">
        <v>891</v>
      </c>
      <c r="D454" t="s">
        <v>291</v>
      </c>
      <c r="E454" t="s">
        <v>33</v>
      </c>
      <c r="F454" t="s">
        <v>892</v>
      </c>
      <c r="G454" t="str">
        <f>"00011504"</f>
        <v>00011504</v>
      </c>
      <c r="H454" t="s">
        <v>369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67</v>
      </c>
      <c r="W454">
        <v>469</v>
      </c>
      <c r="X454">
        <v>0</v>
      </c>
      <c r="Z454">
        <v>0</v>
      </c>
      <c r="AA454">
        <v>0</v>
      </c>
      <c r="AB454">
        <v>0</v>
      </c>
      <c r="AC454">
        <v>0</v>
      </c>
      <c r="AD454" t="s">
        <v>893</v>
      </c>
    </row>
    <row r="455" spans="1:30" x14ac:dyDescent="0.25">
      <c r="H455" t="s">
        <v>894</v>
      </c>
    </row>
    <row r="456" spans="1:30" x14ac:dyDescent="0.25">
      <c r="A456">
        <v>225</v>
      </c>
      <c r="B456">
        <v>5725</v>
      </c>
      <c r="C456" t="s">
        <v>895</v>
      </c>
      <c r="D456" t="s">
        <v>26</v>
      </c>
      <c r="E456" t="s">
        <v>161</v>
      </c>
      <c r="F456" t="s">
        <v>896</v>
      </c>
      <c r="G456" t="str">
        <f>"201410010060"</f>
        <v>201410010060</v>
      </c>
      <c r="H456" t="s">
        <v>897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898</v>
      </c>
    </row>
    <row r="457" spans="1:30" x14ac:dyDescent="0.25">
      <c r="H457" t="s">
        <v>899</v>
      </c>
    </row>
    <row r="458" spans="1:30" x14ac:dyDescent="0.25">
      <c r="A458">
        <v>226</v>
      </c>
      <c r="B458">
        <v>4247</v>
      </c>
      <c r="C458" t="s">
        <v>900</v>
      </c>
      <c r="D458" t="s">
        <v>69</v>
      </c>
      <c r="E458" t="s">
        <v>451</v>
      </c>
      <c r="F458" t="s">
        <v>901</v>
      </c>
      <c r="G458" t="str">
        <f>"00209798"</f>
        <v>00209798</v>
      </c>
      <c r="H458" t="s">
        <v>897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898</v>
      </c>
    </row>
    <row r="459" spans="1:30" x14ac:dyDescent="0.25">
      <c r="H459" t="s">
        <v>902</v>
      </c>
    </row>
    <row r="460" spans="1:30" x14ac:dyDescent="0.25">
      <c r="A460">
        <v>227</v>
      </c>
      <c r="B460">
        <v>4726</v>
      </c>
      <c r="C460" t="s">
        <v>903</v>
      </c>
      <c r="D460" t="s">
        <v>74</v>
      </c>
      <c r="E460" t="s">
        <v>397</v>
      </c>
      <c r="F460" t="s">
        <v>904</v>
      </c>
      <c r="G460" t="str">
        <f>"201409003277"</f>
        <v>201409003277</v>
      </c>
      <c r="H460">
        <v>682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79</v>
      </c>
      <c r="W460">
        <v>553</v>
      </c>
      <c r="X460">
        <v>0</v>
      </c>
      <c r="Z460">
        <v>0</v>
      </c>
      <c r="AA460">
        <v>0</v>
      </c>
      <c r="AB460">
        <v>0</v>
      </c>
      <c r="AC460">
        <v>0</v>
      </c>
      <c r="AD460">
        <v>1235</v>
      </c>
    </row>
    <row r="461" spans="1:30" x14ac:dyDescent="0.25">
      <c r="H461">
        <v>1212</v>
      </c>
    </row>
    <row r="462" spans="1:30" x14ac:dyDescent="0.25">
      <c r="A462">
        <v>228</v>
      </c>
      <c r="B462">
        <v>4783</v>
      </c>
      <c r="C462" t="s">
        <v>905</v>
      </c>
      <c r="D462" t="s">
        <v>26</v>
      </c>
      <c r="E462" t="s">
        <v>323</v>
      </c>
      <c r="F462" t="s">
        <v>906</v>
      </c>
      <c r="G462" t="str">
        <f>"201410004485"</f>
        <v>201410004485</v>
      </c>
      <c r="H462" t="s">
        <v>907</v>
      </c>
      <c r="I462">
        <v>0</v>
      </c>
      <c r="J462">
        <v>0</v>
      </c>
      <c r="K462">
        <v>0</v>
      </c>
      <c r="L462">
        <v>200</v>
      </c>
      <c r="M462">
        <v>0</v>
      </c>
      <c r="N462">
        <v>70</v>
      </c>
      <c r="O462">
        <v>30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Z462">
        <v>0</v>
      </c>
      <c r="AA462">
        <v>0</v>
      </c>
      <c r="AB462">
        <v>9</v>
      </c>
      <c r="AC462">
        <v>153</v>
      </c>
      <c r="AD462" t="s">
        <v>908</v>
      </c>
    </row>
    <row r="463" spans="1:30" x14ac:dyDescent="0.25">
      <c r="H463" t="s">
        <v>909</v>
      </c>
    </row>
    <row r="464" spans="1:30" x14ac:dyDescent="0.25">
      <c r="A464">
        <v>229</v>
      </c>
      <c r="B464">
        <v>958</v>
      </c>
      <c r="C464" t="s">
        <v>910</v>
      </c>
      <c r="D464" t="s">
        <v>116</v>
      </c>
      <c r="E464" t="s">
        <v>26</v>
      </c>
      <c r="F464" t="s">
        <v>911</v>
      </c>
      <c r="G464" t="str">
        <f>"00298246"</f>
        <v>00298246</v>
      </c>
      <c r="H464" t="s">
        <v>745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56</v>
      </c>
      <c r="W464">
        <v>392</v>
      </c>
      <c r="X464">
        <v>0</v>
      </c>
      <c r="Z464">
        <v>0</v>
      </c>
      <c r="AA464">
        <v>0</v>
      </c>
      <c r="AB464">
        <v>0</v>
      </c>
      <c r="AC464">
        <v>0</v>
      </c>
      <c r="AD464" t="s">
        <v>912</v>
      </c>
    </row>
    <row r="465" spans="1:30" x14ac:dyDescent="0.25">
      <c r="H465">
        <v>1209</v>
      </c>
    </row>
    <row r="466" spans="1:30" x14ac:dyDescent="0.25">
      <c r="A466">
        <v>230</v>
      </c>
      <c r="B466">
        <v>1547</v>
      </c>
      <c r="C466" t="s">
        <v>913</v>
      </c>
      <c r="D466" t="s">
        <v>26</v>
      </c>
      <c r="E466" t="s">
        <v>116</v>
      </c>
      <c r="F466" t="s">
        <v>914</v>
      </c>
      <c r="G466" t="str">
        <f>"201409003795"</f>
        <v>201409003795</v>
      </c>
      <c r="H466">
        <v>682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74</v>
      </c>
      <c r="W466">
        <v>518</v>
      </c>
      <c r="X466">
        <v>0</v>
      </c>
      <c r="Z466">
        <v>0</v>
      </c>
      <c r="AA466">
        <v>0</v>
      </c>
      <c r="AB466">
        <v>0</v>
      </c>
      <c r="AC466">
        <v>0</v>
      </c>
      <c r="AD466">
        <v>1230</v>
      </c>
    </row>
    <row r="467" spans="1:30" x14ac:dyDescent="0.25">
      <c r="H467" t="s">
        <v>915</v>
      </c>
    </row>
    <row r="468" spans="1:30" x14ac:dyDescent="0.25">
      <c r="A468">
        <v>231</v>
      </c>
      <c r="B468">
        <v>6184</v>
      </c>
      <c r="C468" t="s">
        <v>343</v>
      </c>
      <c r="D468" t="s">
        <v>26</v>
      </c>
      <c r="E468" t="s">
        <v>63</v>
      </c>
      <c r="F468" t="s">
        <v>916</v>
      </c>
      <c r="G468" t="str">
        <f>"00368908"</f>
        <v>00368908</v>
      </c>
      <c r="H468" t="s">
        <v>917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72</v>
      </c>
      <c r="W468">
        <v>504</v>
      </c>
      <c r="X468">
        <v>0</v>
      </c>
      <c r="Z468">
        <v>0</v>
      </c>
      <c r="AA468">
        <v>0</v>
      </c>
      <c r="AB468">
        <v>0</v>
      </c>
      <c r="AC468">
        <v>0</v>
      </c>
      <c r="AD468" t="s">
        <v>918</v>
      </c>
    </row>
    <row r="469" spans="1:30" x14ac:dyDescent="0.25">
      <c r="H469" t="s">
        <v>919</v>
      </c>
    </row>
    <row r="470" spans="1:30" x14ac:dyDescent="0.25">
      <c r="A470">
        <v>232</v>
      </c>
      <c r="B470">
        <v>3999</v>
      </c>
      <c r="C470" t="s">
        <v>920</v>
      </c>
      <c r="D470" t="s">
        <v>69</v>
      </c>
      <c r="E470" t="s">
        <v>74</v>
      </c>
      <c r="F470" t="s">
        <v>921</v>
      </c>
      <c r="G470" t="str">
        <f>"201410003629"</f>
        <v>201410003629</v>
      </c>
      <c r="H470" t="s">
        <v>922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10</v>
      </c>
      <c r="W470">
        <v>70</v>
      </c>
      <c r="X470">
        <v>0</v>
      </c>
      <c r="Z470">
        <v>1</v>
      </c>
      <c r="AA470">
        <v>0</v>
      </c>
      <c r="AB470">
        <v>24</v>
      </c>
      <c r="AC470">
        <v>408</v>
      </c>
      <c r="AD470" t="s">
        <v>923</v>
      </c>
    </row>
    <row r="471" spans="1:30" x14ac:dyDescent="0.25">
      <c r="H471" t="s">
        <v>924</v>
      </c>
    </row>
    <row r="472" spans="1:30" x14ac:dyDescent="0.25">
      <c r="A472">
        <v>233</v>
      </c>
      <c r="B472">
        <v>2565</v>
      </c>
      <c r="C472" t="s">
        <v>925</v>
      </c>
      <c r="D472" t="s">
        <v>26</v>
      </c>
      <c r="E472" t="s">
        <v>397</v>
      </c>
      <c r="F472" t="s">
        <v>926</v>
      </c>
      <c r="G472" t="str">
        <f>"201409002034"</f>
        <v>201409002034</v>
      </c>
      <c r="H472" t="s">
        <v>325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70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11</v>
      </c>
      <c r="W472">
        <v>77</v>
      </c>
      <c r="X472">
        <v>0</v>
      </c>
      <c r="Z472">
        <v>2</v>
      </c>
      <c r="AA472">
        <v>0</v>
      </c>
      <c r="AB472">
        <v>24</v>
      </c>
      <c r="AC472">
        <v>408</v>
      </c>
      <c r="AD472" t="s">
        <v>927</v>
      </c>
    </row>
    <row r="473" spans="1:30" x14ac:dyDescent="0.25">
      <c r="H473">
        <v>1212</v>
      </c>
    </row>
    <row r="474" spans="1:30" x14ac:dyDescent="0.25">
      <c r="A474">
        <v>234</v>
      </c>
      <c r="B474">
        <v>3685</v>
      </c>
      <c r="C474" t="s">
        <v>928</v>
      </c>
      <c r="D474" t="s">
        <v>929</v>
      </c>
      <c r="E474" t="s">
        <v>26</v>
      </c>
      <c r="F474" t="s">
        <v>930</v>
      </c>
      <c r="G474" t="str">
        <f>"200802009454"</f>
        <v>200802009454</v>
      </c>
      <c r="H474" t="s">
        <v>253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66</v>
      </c>
      <c r="W474">
        <v>462</v>
      </c>
      <c r="X474">
        <v>0</v>
      </c>
      <c r="Z474">
        <v>1</v>
      </c>
      <c r="AA474">
        <v>0</v>
      </c>
      <c r="AB474">
        <v>0</v>
      </c>
      <c r="AC474">
        <v>0</v>
      </c>
      <c r="AD474" t="s">
        <v>931</v>
      </c>
    </row>
    <row r="475" spans="1:30" x14ac:dyDescent="0.25">
      <c r="H475" t="s">
        <v>932</v>
      </c>
    </row>
    <row r="476" spans="1:30" x14ac:dyDescent="0.25">
      <c r="A476">
        <v>235</v>
      </c>
      <c r="B476">
        <v>5979</v>
      </c>
      <c r="C476" t="s">
        <v>933</v>
      </c>
      <c r="D476" t="s">
        <v>26</v>
      </c>
      <c r="E476" t="s">
        <v>63</v>
      </c>
      <c r="F476" t="s">
        <v>934</v>
      </c>
      <c r="G476" t="str">
        <f>"00217517"</f>
        <v>00217517</v>
      </c>
      <c r="H476" t="s">
        <v>935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30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68</v>
      </c>
      <c r="W476">
        <v>476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936</v>
      </c>
    </row>
    <row r="477" spans="1:30" x14ac:dyDescent="0.25">
      <c r="H477" t="s">
        <v>348</v>
      </c>
    </row>
    <row r="478" spans="1:30" x14ac:dyDescent="0.25">
      <c r="A478">
        <v>236</v>
      </c>
      <c r="B478">
        <v>1282</v>
      </c>
      <c r="C478" t="s">
        <v>937</v>
      </c>
      <c r="D478" t="s">
        <v>34</v>
      </c>
      <c r="E478" t="s">
        <v>33</v>
      </c>
      <c r="F478" t="s">
        <v>938</v>
      </c>
      <c r="G478" t="str">
        <f>"201410007410"</f>
        <v>201410007410</v>
      </c>
      <c r="H478" t="s">
        <v>939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23</v>
      </c>
      <c r="W478">
        <v>161</v>
      </c>
      <c r="X478">
        <v>0</v>
      </c>
      <c r="Z478">
        <v>0</v>
      </c>
      <c r="AA478">
        <v>0</v>
      </c>
      <c r="AB478">
        <v>24</v>
      </c>
      <c r="AC478">
        <v>408</v>
      </c>
      <c r="AD478" t="s">
        <v>940</v>
      </c>
    </row>
    <row r="479" spans="1:30" x14ac:dyDescent="0.25">
      <c r="H479" t="s">
        <v>93</v>
      </c>
    </row>
    <row r="480" spans="1:30" x14ac:dyDescent="0.25">
      <c r="A480">
        <v>237</v>
      </c>
      <c r="B480">
        <v>2592</v>
      </c>
      <c r="C480" t="s">
        <v>941</v>
      </c>
      <c r="D480" t="s">
        <v>116</v>
      </c>
      <c r="E480" t="s">
        <v>870</v>
      </c>
      <c r="F480" t="s">
        <v>942</v>
      </c>
      <c r="G480" t="str">
        <f>"00155474"</f>
        <v>00155474</v>
      </c>
      <c r="H480" t="s">
        <v>569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80</v>
      </c>
      <c r="W480">
        <v>560</v>
      </c>
      <c r="X480">
        <v>0</v>
      </c>
      <c r="Z480">
        <v>0</v>
      </c>
      <c r="AA480">
        <v>0</v>
      </c>
      <c r="AB480">
        <v>0</v>
      </c>
      <c r="AC480">
        <v>0</v>
      </c>
      <c r="AD480" t="s">
        <v>943</v>
      </c>
    </row>
    <row r="481" spans="1:30" x14ac:dyDescent="0.25">
      <c r="H481" t="s">
        <v>944</v>
      </c>
    </row>
    <row r="482" spans="1:30" x14ac:dyDescent="0.25">
      <c r="A482">
        <v>238</v>
      </c>
      <c r="B482">
        <v>1835</v>
      </c>
      <c r="C482" t="s">
        <v>945</v>
      </c>
      <c r="D482" t="s">
        <v>946</v>
      </c>
      <c r="E482" t="s">
        <v>947</v>
      </c>
      <c r="F482" t="s">
        <v>948</v>
      </c>
      <c r="G482" t="str">
        <f>"201409005350"</f>
        <v>201409005350</v>
      </c>
      <c r="H482" t="s">
        <v>516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30</v>
      </c>
      <c r="U482">
        <v>30</v>
      </c>
      <c r="V482">
        <v>61</v>
      </c>
      <c r="W482">
        <v>427</v>
      </c>
      <c r="X482">
        <v>6</v>
      </c>
      <c r="Y482">
        <v>1213</v>
      </c>
      <c r="Z482">
        <v>1</v>
      </c>
      <c r="AA482">
        <v>0</v>
      </c>
      <c r="AB482">
        <v>0</v>
      </c>
      <c r="AC482">
        <v>0</v>
      </c>
      <c r="AD482" t="s">
        <v>949</v>
      </c>
    </row>
    <row r="483" spans="1:30" x14ac:dyDescent="0.25">
      <c r="H483" t="s">
        <v>950</v>
      </c>
    </row>
    <row r="484" spans="1:30" x14ac:dyDescent="0.25">
      <c r="A484">
        <v>239</v>
      </c>
      <c r="B484">
        <v>1835</v>
      </c>
      <c r="C484" t="s">
        <v>945</v>
      </c>
      <c r="D484" t="s">
        <v>946</v>
      </c>
      <c r="E484" t="s">
        <v>947</v>
      </c>
      <c r="F484" t="s">
        <v>948</v>
      </c>
      <c r="G484" t="str">
        <f>"201409005350"</f>
        <v>201409005350</v>
      </c>
      <c r="H484" t="s">
        <v>516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30</v>
      </c>
      <c r="U484">
        <v>30</v>
      </c>
      <c r="V484">
        <v>61</v>
      </c>
      <c r="W484">
        <v>427</v>
      </c>
      <c r="X484">
        <v>0</v>
      </c>
      <c r="Z484">
        <v>1</v>
      </c>
      <c r="AA484">
        <v>0</v>
      </c>
      <c r="AB484">
        <v>0</v>
      </c>
      <c r="AC484">
        <v>0</v>
      </c>
      <c r="AD484" t="s">
        <v>949</v>
      </c>
    </row>
    <row r="485" spans="1:30" x14ac:dyDescent="0.25">
      <c r="H485" t="s">
        <v>950</v>
      </c>
    </row>
    <row r="486" spans="1:30" x14ac:dyDescent="0.25">
      <c r="A486">
        <v>240</v>
      </c>
      <c r="B486">
        <v>3863</v>
      </c>
      <c r="C486" t="s">
        <v>951</v>
      </c>
      <c r="D486" t="s">
        <v>952</v>
      </c>
      <c r="E486" t="s">
        <v>20</v>
      </c>
      <c r="F486" t="s">
        <v>953</v>
      </c>
      <c r="G486" t="str">
        <f>"00367910"</f>
        <v>00367910</v>
      </c>
      <c r="H486">
        <v>737</v>
      </c>
      <c r="I486">
        <v>0</v>
      </c>
      <c r="J486">
        <v>0</v>
      </c>
      <c r="K486">
        <v>0</v>
      </c>
      <c r="L486">
        <v>200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35</v>
      </c>
      <c r="W486">
        <v>245</v>
      </c>
      <c r="X486">
        <v>0</v>
      </c>
      <c r="Z486">
        <v>0</v>
      </c>
      <c r="AA486">
        <v>0</v>
      </c>
      <c r="AB486">
        <v>0</v>
      </c>
      <c r="AC486">
        <v>0</v>
      </c>
      <c r="AD486">
        <v>1212</v>
      </c>
    </row>
    <row r="487" spans="1:30" x14ac:dyDescent="0.25">
      <c r="H487" t="s">
        <v>954</v>
      </c>
    </row>
    <row r="488" spans="1:30" x14ac:dyDescent="0.25">
      <c r="A488">
        <v>241</v>
      </c>
      <c r="B488">
        <v>3864</v>
      </c>
      <c r="C488" t="s">
        <v>955</v>
      </c>
      <c r="D488" t="s">
        <v>373</v>
      </c>
      <c r="E488" t="s">
        <v>34</v>
      </c>
      <c r="F488" t="s">
        <v>956</v>
      </c>
      <c r="G488" t="str">
        <f>"201402003232"</f>
        <v>201402003232</v>
      </c>
      <c r="H488">
        <v>737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19</v>
      </c>
      <c r="W488">
        <v>133</v>
      </c>
      <c r="X488">
        <v>0</v>
      </c>
      <c r="Z488">
        <v>0</v>
      </c>
      <c r="AA488">
        <v>0</v>
      </c>
      <c r="AB488">
        <v>20</v>
      </c>
      <c r="AC488">
        <v>340</v>
      </c>
      <c r="AD488">
        <v>1210</v>
      </c>
    </row>
    <row r="489" spans="1:30" x14ac:dyDescent="0.25">
      <c r="H489" t="s">
        <v>348</v>
      </c>
    </row>
    <row r="490" spans="1:30" x14ac:dyDescent="0.25">
      <c r="A490">
        <v>242</v>
      </c>
      <c r="B490">
        <v>6058</v>
      </c>
      <c r="C490" t="s">
        <v>957</v>
      </c>
      <c r="D490" t="s">
        <v>958</v>
      </c>
      <c r="E490" t="s">
        <v>26</v>
      </c>
      <c r="F490" t="s">
        <v>959</v>
      </c>
      <c r="G490" t="str">
        <f>"200802002665"</f>
        <v>200802002665</v>
      </c>
      <c r="H490">
        <v>616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84</v>
      </c>
      <c r="W490">
        <v>588</v>
      </c>
      <c r="X490">
        <v>0</v>
      </c>
      <c r="Z490">
        <v>0</v>
      </c>
      <c r="AA490">
        <v>0</v>
      </c>
      <c r="AB490">
        <v>0</v>
      </c>
      <c r="AC490">
        <v>0</v>
      </c>
      <c r="AD490">
        <v>1204</v>
      </c>
    </row>
    <row r="491" spans="1:30" x14ac:dyDescent="0.25">
      <c r="H491" t="s">
        <v>960</v>
      </c>
    </row>
    <row r="492" spans="1:30" x14ac:dyDescent="0.25">
      <c r="A492">
        <v>243</v>
      </c>
      <c r="B492">
        <v>2538</v>
      </c>
      <c r="C492" t="s">
        <v>961</v>
      </c>
      <c r="D492" t="s">
        <v>63</v>
      </c>
      <c r="E492" t="s">
        <v>52</v>
      </c>
      <c r="F492" t="s">
        <v>962</v>
      </c>
      <c r="G492" t="str">
        <f>"00306973"</f>
        <v>00306973</v>
      </c>
      <c r="H492">
        <v>1001</v>
      </c>
      <c r="I492">
        <v>0</v>
      </c>
      <c r="J492">
        <v>0</v>
      </c>
      <c r="K492">
        <v>0</v>
      </c>
      <c r="L492">
        <v>200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Z492">
        <v>0</v>
      </c>
      <c r="AA492">
        <v>0</v>
      </c>
      <c r="AB492">
        <v>0</v>
      </c>
      <c r="AC492">
        <v>0</v>
      </c>
      <c r="AD492">
        <v>1201</v>
      </c>
    </row>
    <row r="493" spans="1:30" x14ac:dyDescent="0.25">
      <c r="H493">
        <v>1212</v>
      </c>
    </row>
    <row r="494" spans="1:30" x14ac:dyDescent="0.25">
      <c r="A494">
        <v>244</v>
      </c>
      <c r="B494">
        <v>3279</v>
      </c>
      <c r="C494" t="s">
        <v>963</v>
      </c>
      <c r="D494" t="s">
        <v>116</v>
      </c>
      <c r="E494" t="s">
        <v>63</v>
      </c>
      <c r="F494" t="s">
        <v>964</v>
      </c>
      <c r="G494" t="str">
        <f>"201410008268"</f>
        <v>201410008268</v>
      </c>
      <c r="H494" t="s">
        <v>965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30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47</v>
      </c>
      <c r="W494">
        <v>329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966</v>
      </c>
    </row>
    <row r="495" spans="1:30" x14ac:dyDescent="0.25">
      <c r="H495" t="s">
        <v>967</v>
      </c>
    </row>
    <row r="496" spans="1:30" x14ac:dyDescent="0.25">
      <c r="A496">
        <v>245</v>
      </c>
      <c r="B496">
        <v>5840</v>
      </c>
      <c r="C496" t="s">
        <v>805</v>
      </c>
      <c r="D496" t="s">
        <v>34</v>
      </c>
      <c r="E496" t="s">
        <v>26</v>
      </c>
      <c r="F496" t="s">
        <v>968</v>
      </c>
      <c r="G496" t="str">
        <f>"00250593"</f>
        <v>00250593</v>
      </c>
      <c r="H496" t="s">
        <v>325</v>
      </c>
      <c r="I496">
        <v>0</v>
      </c>
      <c r="J496">
        <v>0</v>
      </c>
      <c r="K496">
        <v>0</v>
      </c>
      <c r="L496">
        <v>200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43</v>
      </c>
      <c r="W496">
        <v>301</v>
      </c>
      <c r="X496">
        <v>0</v>
      </c>
      <c r="Z496">
        <v>0</v>
      </c>
      <c r="AA496">
        <v>0</v>
      </c>
      <c r="AB496">
        <v>0</v>
      </c>
      <c r="AC496">
        <v>0</v>
      </c>
      <c r="AD496" t="s">
        <v>969</v>
      </c>
    </row>
    <row r="497" spans="1:30" x14ac:dyDescent="0.25">
      <c r="H497">
        <v>1211</v>
      </c>
    </row>
    <row r="498" spans="1:30" x14ac:dyDescent="0.25">
      <c r="A498">
        <v>246</v>
      </c>
      <c r="B498">
        <v>2161</v>
      </c>
      <c r="C498" t="s">
        <v>970</v>
      </c>
      <c r="D498" t="s">
        <v>78</v>
      </c>
      <c r="E498" t="s">
        <v>397</v>
      </c>
      <c r="F498" t="s">
        <v>971</v>
      </c>
      <c r="G498" t="str">
        <f>"00220463"</f>
        <v>00220463</v>
      </c>
      <c r="H498" t="s">
        <v>320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70</v>
      </c>
      <c r="W498">
        <v>490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972</v>
      </c>
    </row>
    <row r="499" spans="1:30" x14ac:dyDescent="0.25">
      <c r="H499">
        <v>1215</v>
      </c>
    </row>
    <row r="500" spans="1:30" x14ac:dyDescent="0.25">
      <c r="A500">
        <v>247</v>
      </c>
      <c r="B500">
        <v>996</v>
      </c>
      <c r="C500" t="s">
        <v>973</v>
      </c>
      <c r="D500" t="s">
        <v>974</v>
      </c>
      <c r="E500" t="s">
        <v>975</v>
      </c>
      <c r="F500" t="s">
        <v>976</v>
      </c>
      <c r="G500" t="str">
        <f>"201504001238"</f>
        <v>201504001238</v>
      </c>
      <c r="H500" t="s">
        <v>977</v>
      </c>
      <c r="I500">
        <v>150</v>
      </c>
      <c r="J500">
        <v>0</v>
      </c>
      <c r="K500">
        <v>0</v>
      </c>
      <c r="L500">
        <v>200</v>
      </c>
      <c r="M500">
        <v>0</v>
      </c>
      <c r="N500">
        <v>30</v>
      </c>
      <c r="O500">
        <v>0</v>
      </c>
      <c r="P500">
        <v>30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978</v>
      </c>
    </row>
    <row r="501" spans="1:30" x14ac:dyDescent="0.25">
      <c r="H501" t="s">
        <v>979</v>
      </c>
    </row>
    <row r="502" spans="1:30" x14ac:dyDescent="0.25">
      <c r="A502">
        <v>248</v>
      </c>
      <c r="B502">
        <v>5646</v>
      </c>
      <c r="C502" t="s">
        <v>837</v>
      </c>
      <c r="D502" t="s">
        <v>74</v>
      </c>
      <c r="E502" t="s">
        <v>26</v>
      </c>
      <c r="F502" t="s">
        <v>980</v>
      </c>
      <c r="G502" t="str">
        <f>"201507004936"</f>
        <v>201507004936</v>
      </c>
      <c r="H502" t="s">
        <v>872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70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66</v>
      </c>
      <c r="W502">
        <v>462</v>
      </c>
      <c r="X502">
        <v>0</v>
      </c>
      <c r="Z502">
        <v>0</v>
      </c>
      <c r="AA502">
        <v>0</v>
      </c>
      <c r="AB502">
        <v>0</v>
      </c>
      <c r="AC502">
        <v>0</v>
      </c>
      <c r="AD502" t="s">
        <v>981</v>
      </c>
    </row>
    <row r="503" spans="1:30" x14ac:dyDescent="0.25">
      <c r="H503" t="s">
        <v>982</v>
      </c>
    </row>
    <row r="504" spans="1:30" x14ac:dyDescent="0.25">
      <c r="A504">
        <v>249</v>
      </c>
      <c r="B504">
        <v>5347</v>
      </c>
      <c r="C504" t="s">
        <v>670</v>
      </c>
      <c r="D504" t="s">
        <v>671</v>
      </c>
      <c r="E504" t="s">
        <v>472</v>
      </c>
      <c r="F504" t="s">
        <v>672</v>
      </c>
      <c r="G504" t="str">
        <f>"201111000079"</f>
        <v>201111000079</v>
      </c>
      <c r="H504" t="s">
        <v>673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50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69</v>
      </c>
      <c r="W504">
        <v>483</v>
      </c>
      <c r="X504">
        <v>0</v>
      </c>
      <c r="Z504">
        <v>0</v>
      </c>
      <c r="AA504">
        <v>0</v>
      </c>
      <c r="AB504">
        <v>0</v>
      </c>
      <c r="AC504">
        <v>0</v>
      </c>
      <c r="AD504" t="s">
        <v>983</v>
      </c>
    </row>
    <row r="505" spans="1:30" x14ac:dyDescent="0.25">
      <c r="H505" t="s">
        <v>675</v>
      </c>
    </row>
    <row r="506" spans="1:30" x14ac:dyDescent="0.25">
      <c r="A506">
        <v>250</v>
      </c>
      <c r="B506">
        <v>670</v>
      </c>
      <c r="C506" t="s">
        <v>984</v>
      </c>
      <c r="D506" t="s">
        <v>985</v>
      </c>
      <c r="E506" t="s">
        <v>157</v>
      </c>
      <c r="F506" t="s">
        <v>986</v>
      </c>
      <c r="G506" t="str">
        <f>"201402003892"</f>
        <v>201402003892</v>
      </c>
      <c r="H506" t="s">
        <v>987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41</v>
      </c>
      <c r="W506">
        <v>287</v>
      </c>
      <c r="X506">
        <v>0</v>
      </c>
      <c r="Z506">
        <v>0</v>
      </c>
      <c r="AA506">
        <v>0</v>
      </c>
      <c r="AB506">
        <v>0</v>
      </c>
      <c r="AC506">
        <v>0</v>
      </c>
      <c r="AD506" t="s">
        <v>988</v>
      </c>
    </row>
    <row r="507" spans="1:30" x14ac:dyDescent="0.25">
      <c r="H507" t="s">
        <v>989</v>
      </c>
    </row>
    <row r="508" spans="1:30" x14ac:dyDescent="0.25">
      <c r="A508">
        <v>251</v>
      </c>
      <c r="B508">
        <v>5452</v>
      </c>
      <c r="C508" t="s">
        <v>990</v>
      </c>
      <c r="D508" t="s">
        <v>74</v>
      </c>
      <c r="E508" t="s">
        <v>323</v>
      </c>
      <c r="F508" t="s">
        <v>991</v>
      </c>
      <c r="G508" t="str">
        <f>"201409005670"</f>
        <v>201409005670</v>
      </c>
      <c r="H508" t="s">
        <v>721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77</v>
      </c>
      <c r="W508">
        <v>539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992</v>
      </c>
    </row>
    <row r="509" spans="1:30" x14ac:dyDescent="0.25">
      <c r="H509" t="s">
        <v>293</v>
      </c>
    </row>
    <row r="510" spans="1:30" x14ac:dyDescent="0.25">
      <c r="A510">
        <v>252</v>
      </c>
      <c r="B510">
        <v>2761</v>
      </c>
      <c r="C510" t="s">
        <v>993</v>
      </c>
      <c r="D510" t="s">
        <v>651</v>
      </c>
      <c r="E510" t="s">
        <v>994</v>
      </c>
      <c r="F510" t="s">
        <v>995</v>
      </c>
      <c r="G510" t="str">
        <f>"201402006576"</f>
        <v>201402006576</v>
      </c>
      <c r="H510" t="s">
        <v>65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68</v>
      </c>
      <c r="W510">
        <v>476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996</v>
      </c>
    </row>
    <row r="511" spans="1:30" x14ac:dyDescent="0.25">
      <c r="H511" t="s">
        <v>997</v>
      </c>
    </row>
    <row r="512" spans="1:30" x14ac:dyDescent="0.25">
      <c r="A512">
        <v>253</v>
      </c>
      <c r="B512">
        <v>2761</v>
      </c>
      <c r="C512" t="s">
        <v>993</v>
      </c>
      <c r="D512" t="s">
        <v>651</v>
      </c>
      <c r="E512" t="s">
        <v>994</v>
      </c>
      <c r="F512" t="s">
        <v>995</v>
      </c>
      <c r="G512" t="str">
        <f>"201402006576"</f>
        <v>201402006576</v>
      </c>
      <c r="H512" t="s">
        <v>65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68</v>
      </c>
      <c r="W512">
        <v>476</v>
      </c>
      <c r="X512">
        <v>6</v>
      </c>
      <c r="Y512">
        <v>1213</v>
      </c>
      <c r="Z512">
        <v>0</v>
      </c>
      <c r="AA512">
        <v>0</v>
      </c>
      <c r="AB512">
        <v>0</v>
      </c>
      <c r="AC512">
        <v>0</v>
      </c>
      <c r="AD512" t="s">
        <v>996</v>
      </c>
    </row>
    <row r="513" spans="1:30" x14ac:dyDescent="0.25">
      <c r="H513" t="s">
        <v>997</v>
      </c>
    </row>
    <row r="514" spans="1:30" x14ac:dyDescent="0.25">
      <c r="A514">
        <v>254</v>
      </c>
      <c r="B514">
        <v>4027</v>
      </c>
      <c r="C514" t="s">
        <v>998</v>
      </c>
      <c r="D514" t="s">
        <v>26</v>
      </c>
      <c r="E514" t="s">
        <v>33</v>
      </c>
      <c r="F514" t="s">
        <v>999</v>
      </c>
      <c r="G514" t="str">
        <f>"00344108"</f>
        <v>00344108</v>
      </c>
      <c r="H514" t="s">
        <v>601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67</v>
      </c>
      <c r="W514">
        <v>469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1000</v>
      </c>
    </row>
    <row r="515" spans="1:30" x14ac:dyDescent="0.25">
      <c r="H515" t="s">
        <v>1001</v>
      </c>
    </row>
    <row r="516" spans="1:30" x14ac:dyDescent="0.25">
      <c r="A516">
        <v>255</v>
      </c>
      <c r="B516">
        <v>4100</v>
      </c>
      <c r="C516" t="s">
        <v>1002</v>
      </c>
      <c r="D516" t="s">
        <v>451</v>
      </c>
      <c r="E516" t="s">
        <v>26</v>
      </c>
      <c r="F516" t="s">
        <v>1003</v>
      </c>
      <c r="G516" t="str">
        <f>"00007806"</f>
        <v>00007806</v>
      </c>
      <c r="H516" t="s">
        <v>511</v>
      </c>
      <c r="I516">
        <v>0</v>
      </c>
      <c r="J516">
        <v>0</v>
      </c>
      <c r="K516">
        <v>0</v>
      </c>
      <c r="L516">
        <v>200</v>
      </c>
      <c r="M516">
        <v>0</v>
      </c>
      <c r="N516">
        <v>70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33</v>
      </c>
      <c r="W516">
        <v>231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1004</v>
      </c>
    </row>
    <row r="517" spans="1:30" x14ac:dyDescent="0.25">
      <c r="H517" t="s">
        <v>1005</v>
      </c>
    </row>
    <row r="518" spans="1:30" x14ac:dyDescent="0.25">
      <c r="A518">
        <v>256</v>
      </c>
      <c r="B518">
        <v>4158</v>
      </c>
      <c r="C518" t="s">
        <v>1006</v>
      </c>
      <c r="D518" t="s">
        <v>495</v>
      </c>
      <c r="E518" t="s">
        <v>63</v>
      </c>
      <c r="F518" t="s">
        <v>1007</v>
      </c>
      <c r="G518" t="str">
        <f>"00212849"</f>
        <v>00212849</v>
      </c>
      <c r="H518" t="s">
        <v>1008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58</v>
      </c>
      <c r="W518">
        <v>406</v>
      </c>
      <c r="X518">
        <v>0</v>
      </c>
      <c r="Z518">
        <v>0</v>
      </c>
      <c r="AA518">
        <v>0</v>
      </c>
      <c r="AB518">
        <v>0</v>
      </c>
      <c r="AC518">
        <v>0</v>
      </c>
      <c r="AD518" t="s">
        <v>1009</v>
      </c>
    </row>
    <row r="519" spans="1:30" x14ac:dyDescent="0.25">
      <c r="H519">
        <v>1212</v>
      </c>
    </row>
    <row r="520" spans="1:30" x14ac:dyDescent="0.25">
      <c r="A520">
        <v>257</v>
      </c>
      <c r="B520">
        <v>2682</v>
      </c>
      <c r="C520" t="s">
        <v>1010</v>
      </c>
      <c r="D520" t="s">
        <v>45</v>
      </c>
      <c r="E520" t="s">
        <v>157</v>
      </c>
      <c r="F520" t="s">
        <v>1011</v>
      </c>
      <c r="G520" t="str">
        <f>"201410009368"</f>
        <v>201410009368</v>
      </c>
      <c r="H520">
        <v>649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30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69</v>
      </c>
      <c r="W520">
        <v>483</v>
      </c>
      <c r="X520">
        <v>6</v>
      </c>
      <c r="Y520">
        <v>1213</v>
      </c>
      <c r="Z520">
        <v>0</v>
      </c>
      <c r="AA520">
        <v>0</v>
      </c>
      <c r="AB520">
        <v>0</v>
      </c>
      <c r="AC520">
        <v>0</v>
      </c>
      <c r="AD520">
        <v>1162</v>
      </c>
    </row>
    <row r="521" spans="1:30" x14ac:dyDescent="0.25">
      <c r="H521" t="s">
        <v>1012</v>
      </c>
    </row>
    <row r="522" spans="1:30" x14ac:dyDescent="0.25">
      <c r="A522">
        <v>258</v>
      </c>
      <c r="B522">
        <v>2682</v>
      </c>
      <c r="C522" t="s">
        <v>1010</v>
      </c>
      <c r="D522" t="s">
        <v>45</v>
      </c>
      <c r="E522" t="s">
        <v>157</v>
      </c>
      <c r="F522" t="s">
        <v>1011</v>
      </c>
      <c r="G522" t="str">
        <f>"201410009368"</f>
        <v>201410009368</v>
      </c>
      <c r="H522">
        <v>649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69</v>
      </c>
      <c r="W522">
        <v>483</v>
      </c>
      <c r="X522">
        <v>0</v>
      </c>
      <c r="Z522">
        <v>0</v>
      </c>
      <c r="AA522">
        <v>0</v>
      </c>
      <c r="AB522">
        <v>0</v>
      </c>
      <c r="AC522">
        <v>0</v>
      </c>
      <c r="AD522">
        <v>1162</v>
      </c>
    </row>
    <row r="523" spans="1:30" x14ac:dyDescent="0.25">
      <c r="H523" t="s">
        <v>1012</v>
      </c>
    </row>
    <row r="524" spans="1:30" x14ac:dyDescent="0.25">
      <c r="A524">
        <v>259</v>
      </c>
      <c r="B524">
        <v>1107</v>
      </c>
      <c r="C524" t="s">
        <v>1013</v>
      </c>
      <c r="D524" t="s">
        <v>151</v>
      </c>
      <c r="E524" t="s">
        <v>26</v>
      </c>
      <c r="F524" t="s">
        <v>1014</v>
      </c>
      <c r="G524" t="str">
        <f>"201409003358"</f>
        <v>201409003358</v>
      </c>
      <c r="H524" t="s">
        <v>369</v>
      </c>
      <c r="I524">
        <v>150</v>
      </c>
      <c r="J524">
        <v>0</v>
      </c>
      <c r="K524">
        <v>0</v>
      </c>
      <c r="L524">
        <v>200</v>
      </c>
      <c r="M524">
        <v>0</v>
      </c>
      <c r="N524">
        <v>70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1015</v>
      </c>
    </row>
    <row r="525" spans="1:30" x14ac:dyDescent="0.25">
      <c r="H525">
        <v>1212</v>
      </c>
    </row>
    <row r="526" spans="1:30" x14ac:dyDescent="0.25">
      <c r="A526">
        <v>260</v>
      </c>
      <c r="B526">
        <v>2953</v>
      </c>
      <c r="C526" t="s">
        <v>1016</v>
      </c>
      <c r="D526" t="s">
        <v>74</v>
      </c>
      <c r="E526" t="s">
        <v>78</v>
      </c>
      <c r="F526" t="s">
        <v>1017</v>
      </c>
      <c r="G526" t="str">
        <f>"201410001630"</f>
        <v>201410001630</v>
      </c>
      <c r="H526" t="s">
        <v>673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71</v>
      </c>
      <c r="W526">
        <v>497</v>
      </c>
      <c r="X526">
        <v>0</v>
      </c>
      <c r="Z526">
        <v>2</v>
      </c>
      <c r="AA526">
        <v>0</v>
      </c>
      <c r="AB526">
        <v>0</v>
      </c>
      <c r="AC526">
        <v>0</v>
      </c>
      <c r="AD526" t="s">
        <v>1018</v>
      </c>
    </row>
    <row r="527" spans="1:30" x14ac:dyDescent="0.25">
      <c r="H527">
        <v>1212</v>
      </c>
    </row>
    <row r="528" spans="1:30" x14ac:dyDescent="0.25">
      <c r="A528">
        <v>261</v>
      </c>
      <c r="B528">
        <v>3782</v>
      </c>
      <c r="C528" t="s">
        <v>1019</v>
      </c>
      <c r="D528" t="s">
        <v>33</v>
      </c>
      <c r="E528" t="s">
        <v>78</v>
      </c>
      <c r="F528" t="s">
        <v>1020</v>
      </c>
      <c r="G528" t="str">
        <f>"201511018660"</f>
        <v>201511018660</v>
      </c>
      <c r="H528" t="s">
        <v>569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9</v>
      </c>
      <c r="W528">
        <v>63</v>
      </c>
      <c r="X528">
        <v>0</v>
      </c>
      <c r="Z528">
        <v>0</v>
      </c>
      <c r="AA528">
        <v>0</v>
      </c>
      <c r="AB528">
        <v>24</v>
      </c>
      <c r="AC528">
        <v>408</v>
      </c>
      <c r="AD528" t="s">
        <v>1021</v>
      </c>
    </row>
    <row r="529" spans="1:30" x14ac:dyDescent="0.25">
      <c r="H529" t="s">
        <v>1022</v>
      </c>
    </row>
    <row r="530" spans="1:30" x14ac:dyDescent="0.25">
      <c r="A530">
        <v>262</v>
      </c>
      <c r="B530">
        <v>6204</v>
      </c>
      <c r="C530" t="s">
        <v>1023</v>
      </c>
      <c r="D530" t="s">
        <v>34</v>
      </c>
      <c r="E530" t="s">
        <v>651</v>
      </c>
      <c r="F530" t="s">
        <v>1024</v>
      </c>
      <c r="G530" t="str">
        <f>"201604005702"</f>
        <v>201604005702</v>
      </c>
      <c r="H530" t="s">
        <v>1025</v>
      </c>
      <c r="I530">
        <v>150</v>
      </c>
      <c r="J530">
        <v>0</v>
      </c>
      <c r="K530">
        <v>0</v>
      </c>
      <c r="L530">
        <v>0</v>
      </c>
      <c r="M530">
        <v>0</v>
      </c>
      <c r="N530">
        <v>50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35</v>
      </c>
      <c r="W530">
        <v>245</v>
      </c>
      <c r="X530">
        <v>0</v>
      </c>
      <c r="Z530">
        <v>1</v>
      </c>
      <c r="AA530">
        <v>0</v>
      </c>
      <c r="AB530">
        <v>6</v>
      </c>
      <c r="AC530">
        <v>102</v>
      </c>
      <c r="AD530" t="s">
        <v>1026</v>
      </c>
    </row>
    <row r="531" spans="1:30" x14ac:dyDescent="0.25">
      <c r="H531" t="s">
        <v>1027</v>
      </c>
    </row>
    <row r="532" spans="1:30" x14ac:dyDescent="0.25">
      <c r="A532">
        <v>263</v>
      </c>
      <c r="B532">
        <v>6136</v>
      </c>
      <c r="C532" t="s">
        <v>1028</v>
      </c>
      <c r="D532" t="s">
        <v>609</v>
      </c>
      <c r="E532" t="s">
        <v>33</v>
      </c>
      <c r="F532" t="s">
        <v>1029</v>
      </c>
      <c r="G532" t="str">
        <f>"201402007615"</f>
        <v>201402007615</v>
      </c>
      <c r="H532" t="s">
        <v>569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66</v>
      </c>
      <c r="W532">
        <v>462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1030</v>
      </c>
    </row>
    <row r="533" spans="1:30" x14ac:dyDescent="0.25">
      <c r="H533" t="s">
        <v>1031</v>
      </c>
    </row>
    <row r="534" spans="1:30" x14ac:dyDescent="0.25">
      <c r="A534">
        <v>264</v>
      </c>
      <c r="B534">
        <v>336</v>
      </c>
      <c r="C534" t="s">
        <v>1032</v>
      </c>
      <c r="D534" t="s">
        <v>20</v>
      </c>
      <c r="E534" t="s">
        <v>680</v>
      </c>
      <c r="F534" t="s">
        <v>1033</v>
      </c>
      <c r="G534" t="str">
        <f>"00295413"</f>
        <v>00295413</v>
      </c>
      <c r="H534" t="s">
        <v>1034</v>
      </c>
      <c r="I534">
        <v>0</v>
      </c>
      <c r="J534">
        <v>0</v>
      </c>
      <c r="K534">
        <v>0</v>
      </c>
      <c r="L534">
        <v>200</v>
      </c>
      <c r="M534">
        <v>0</v>
      </c>
      <c r="N534">
        <v>50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12</v>
      </c>
      <c r="W534">
        <v>84</v>
      </c>
      <c r="X534">
        <v>6</v>
      </c>
      <c r="Y534">
        <v>1213</v>
      </c>
      <c r="Z534">
        <v>0</v>
      </c>
      <c r="AA534">
        <v>0</v>
      </c>
      <c r="AB534">
        <v>0</v>
      </c>
      <c r="AC534">
        <v>0</v>
      </c>
      <c r="AD534" t="s">
        <v>1035</v>
      </c>
    </row>
    <row r="535" spans="1:30" x14ac:dyDescent="0.25">
      <c r="H535">
        <v>1213</v>
      </c>
    </row>
    <row r="536" spans="1:30" x14ac:dyDescent="0.25">
      <c r="A536">
        <v>265</v>
      </c>
      <c r="B536">
        <v>4194</v>
      </c>
      <c r="C536" t="s">
        <v>1036</v>
      </c>
      <c r="D536" t="s">
        <v>975</v>
      </c>
      <c r="E536" t="s">
        <v>26</v>
      </c>
      <c r="F536" t="s">
        <v>1037</v>
      </c>
      <c r="G536" t="str">
        <f>"201410001955"</f>
        <v>201410001955</v>
      </c>
      <c r="H536" t="s">
        <v>59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64</v>
      </c>
      <c r="W536">
        <v>448</v>
      </c>
      <c r="X536">
        <v>0</v>
      </c>
      <c r="Z536">
        <v>0</v>
      </c>
      <c r="AA536">
        <v>0</v>
      </c>
      <c r="AB536">
        <v>0</v>
      </c>
      <c r="AC536">
        <v>0</v>
      </c>
      <c r="AD536" t="s">
        <v>1038</v>
      </c>
    </row>
    <row r="537" spans="1:30" x14ac:dyDescent="0.25">
      <c r="H537" t="s">
        <v>1039</v>
      </c>
    </row>
    <row r="538" spans="1:30" x14ac:dyDescent="0.25">
      <c r="A538">
        <v>266</v>
      </c>
      <c r="B538">
        <v>5229</v>
      </c>
      <c r="C538" t="s">
        <v>1040</v>
      </c>
      <c r="D538" t="s">
        <v>283</v>
      </c>
      <c r="E538" t="s">
        <v>26</v>
      </c>
      <c r="F538" t="s">
        <v>1041</v>
      </c>
      <c r="G538" t="str">
        <f>"00009199"</f>
        <v>00009199</v>
      </c>
      <c r="H538">
        <v>715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37</v>
      </c>
      <c r="W538">
        <v>259</v>
      </c>
      <c r="X538">
        <v>0</v>
      </c>
      <c r="Z538">
        <v>0</v>
      </c>
      <c r="AA538">
        <v>0</v>
      </c>
      <c r="AB538">
        <v>8</v>
      </c>
      <c r="AC538">
        <v>136</v>
      </c>
      <c r="AD538">
        <v>1140</v>
      </c>
    </row>
    <row r="539" spans="1:30" x14ac:dyDescent="0.25">
      <c r="H539" t="s">
        <v>1042</v>
      </c>
    </row>
    <row r="540" spans="1:30" x14ac:dyDescent="0.25">
      <c r="A540">
        <v>267</v>
      </c>
      <c r="B540">
        <v>308</v>
      </c>
      <c r="C540" t="s">
        <v>1043</v>
      </c>
      <c r="D540" t="s">
        <v>211</v>
      </c>
      <c r="E540" t="s">
        <v>27</v>
      </c>
      <c r="F540" t="s">
        <v>1044</v>
      </c>
      <c r="G540" t="str">
        <f>"201412005235"</f>
        <v>201412005235</v>
      </c>
      <c r="H540" t="s">
        <v>253</v>
      </c>
      <c r="I540">
        <v>0</v>
      </c>
      <c r="J540">
        <v>0</v>
      </c>
      <c r="K540">
        <v>0</v>
      </c>
      <c r="L540">
        <v>200</v>
      </c>
      <c r="M540">
        <v>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Z540">
        <v>0</v>
      </c>
      <c r="AA540">
        <v>0</v>
      </c>
      <c r="AB540">
        <v>8</v>
      </c>
      <c r="AC540">
        <v>136</v>
      </c>
      <c r="AD540" t="s">
        <v>1045</v>
      </c>
    </row>
    <row r="541" spans="1:30" x14ac:dyDescent="0.25">
      <c r="H541" t="s">
        <v>1046</v>
      </c>
    </row>
    <row r="542" spans="1:30" x14ac:dyDescent="0.25">
      <c r="A542">
        <v>268</v>
      </c>
      <c r="B542">
        <v>808</v>
      </c>
      <c r="C542" t="s">
        <v>250</v>
      </c>
      <c r="D542" t="s">
        <v>63</v>
      </c>
      <c r="E542" t="s">
        <v>45</v>
      </c>
      <c r="F542" t="s">
        <v>1047</v>
      </c>
      <c r="G542" t="str">
        <f>"00039140"</f>
        <v>00039140</v>
      </c>
      <c r="H542">
        <v>814</v>
      </c>
      <c r="I542">
        <v>0</v>
      </c>
      <c r="J542">
        <v>0</v>
      </c>
      <c r="K542">
        <v>0</v>
      </c>
      <c r="L542">
        <v>200</v>
      </c>
      <c r="M542">
        <v>0</v>
      </c>
      <c r="N542">
        <v>70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7</v>
      </c>
      <c r="W542">
        <v>49</v>
      </c>
      <c r="X542">
        <v>6</v>
      </c>
      <c r="Y542">
        <v>1213</v>
      </c>
      <c r="Z542">
        <v>0</v>
      </c>
      <c r="AA542">
        <v>0</v>
      </c>
      <c r="AB542">
        <v>0</v>
      </c>
      <c r="AC542">
        <v>0</v>
      </c>
      <c r="AD542">
        <v>1133</v>
      </c>
    </row>
    <row r="543" spans="1:30" x14ac:dyDescent="0.25">
      <c r="H543">
        <v>1213</v>
      </c>
    </row>
    <row r="544" spans="1:30" x14ac:dyDescent="0.25">
      <c r="A544">
        <v>269</v>
      </c>
      <c r="B544">
        <v>1871</v>
      </c>
      <c r="C544" t="s">
        <v>1048</v>
      </c>
      <c r="D544" t="s">
        <v>33</v>
      </c>
      <c r="E544" t="s">
        <v>69</v>
      </c>
      <c r="F544" t="s">
        <v>1049</v>
      </c>
      <c r="G544" t="str">
        <f>"201410001385"</f>
        <v>201410001385</v>
      </c>
      <c r="H544" t="s">
        <v>334</v>
      </c>
      <c r="I544">
        <v>0</v>
      </c>
      <c r="J544">
        <v>0</v>
      </c>
      <c r="K544">
        <v>0</v>
      </c>
      <c r="L544">
        <v>200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20</v>
      </c>
      <c r="W544">
        <v>140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1050</v>
      </c>
    </row>
    <row r="545" spans="1:30" x14ac:dyDescent="0.25">
      <c r="H545">
        <v>1212</v>
      </c>
    </row>
    <row r="546" spans="1:30" x14ac:dyDescent="0.25">
      <c r="A546">
        <v>270</v>
      </c>
      <c r="B546">
        <v>2063</v>
      </c>
      <c r="C546" t="s">
        <v>1051</v>
      </c>
      <c r="D546" t="s">
        <v>34</v>
      </c>
      <c r="E546" t="s">
        <v>397</v>
      </c>
      <c r="F546" t="s">
        <v>1052</v>
      </c>
      <c r="G546" t="str">
        <f>"201409006851"</f>
        <v>201409006851</v>
      </c>
      <c r="H546" t="s">
        <v>470</v>
      </c>
      <c r="I546">
        <v>150</v>
      </c>
      <c r="J546">
        <v>0</v>
      </c>
      <c r="K546">
        <v>0</v>
      </c>
      <c r="L546">
        <v>0</v>
      </c>
      <c r="M546">
        <v>0</v>
      </c>
      <c r="N546">
        <v>50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23</v>
      </c>
      <c r="W546">
        <v>161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1053</v>
      </c>
    </row>
    <row r="547" spans="1:30" x14ac:dyDescent="0.25">
      <c r="H547" t="s">
        <v>1054</v>
      </c>
    </row>
    <row r="548" spans="1:30" x14ac:dyDescent="0.25">
      <c r="A548">
        <v>271</v>
      </c>
      <c r="B548">
        <v>1983</v>
      </c>
      <c r="C548" t="s">
        <v>1055</v>
      </c>
      <c r="D548" t="s">
        <v>26</v>
      </c>
      <c r="E548" t="s">
        <v>157</v>
      </c>
      <c r="F548" t="s">
        <v>1056</v>
      </c>
      <c r="G548" t="str">
        <f>"201409003516"</f>
        <v>201409003516</v>
      </c>
      <c r="H548" t="s">
        <v>839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Z548">
        <v>0</v>
      </c>
      <c r="AA548">
        <v>0</v>
      </c>
      <c r="AB548">
        <v>17</v>
      </c>
      <c r="AC548">
        <v>289</v>
      </c>
      <c r="AD548" t="s">
        <v>1057</v>
      </c>
    </row>
    <row r="549" spans="1:30" x14ac:dyDescent="0.25">
      <c r="H549">
        <v>1212</v>
      </c>
    </row>
    <row r="550" spans="1:30" x14ac:dyDescent="0.25">
      <c r="A550">
        <v>272</v>
      </c>
      <c r="B550">
        <v>4108</v>
      </c>
      <c r="C550" t="s">
        <v>1058</v>
      </c>
      <c r="D550" t="s">
        <v>344</v>
      </c>
      <c r="E550" t="s">
        <v>33</v>
      </c>
      <c r="F550" t="s">
        <v>1059</v>
      </c>
      <c r="G550" t="str">
        <f>"00003841"</f>
        <v>00003841</v>
      </c>
      <c r="H550" t="s">
        <v>1060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54</v>
      </c>
      <c r="W550">
        <v>378</v>
      </c>
      <c r="X550">
        <v>0</v>
      </c>
      <c r="Z550">
        <v>0</v>
      </c>
      <c r="AA550">
        <v>0</v>
      </c>
      <c r="AB550">
        <v>0</v>
      </c>
      <c r="AC550">
        <v>0</v>
      </c>
      <c r="AD550" t="s">
        <v>1061</v>
      </c>
    </row>
    <row r="551" spans="1:30" x14ac:dyDescent="0.25">
      <c r="H551" t="s">
        <v>1062</v>
      </c>
    </row>
    <row r="552" spans="1:30" x14ac:dyDescent="0.25">
      <c r="A552">
        <v>273</v>
      </c>
      <c r="B552">
        <v>1870</v>
      </c>
      <c r="C552" t="s">
        <v>1063</v>
      </c>
      <c r="D552" t="s">
        <v>712</v>
      </c>
      <c r="E552" t="s">
        <v>26</v>
      </c>
      <c r="F552" t="s">
        <v>1064</v>
      </c>
      <c r="G552" t="str">
        <f>"201408000169"</f>
        <v>201408000169</v>
      </c>
      <c r="H552" t="s">
        <v>1065</v>
      </c>
      <c r="I552">
        <v>150</v>
      </c>
      <c r="J552">
        <v>0</v>
      </c>
      <c r="K552">
        <v>0</v>
      </c>
      <c r="L552">
        <v>200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6</v>
      </c>
      <c r="W552">
        <v>42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1066</v>
      </c>
    </row>
    <row r="553" spans="1:30" x14ac:dyDescent="0.25">
      <c r="H553" t="s">
        <v>1067</v>
      </c>
    </row>
    <row r="554" spans="1:30" x14ac:dyDescent="0.25">
      <c r="A554">
        <v>274</v>
      </c>
      <c r="B554">
        <v>1303</v>
      </c>
      <c r="C554" t="s">
        <v>1068</v>
      </c>
      <c r="D554" t="s">
        <v>1069</v>
      </c>
      <c r="E554" t="s">
        <v>91</v>
      </c>
      <c r="F554" t="s">
        <v>1070</v>
      </c>
      <c r="G554" t="str">
        <f>"00141521"</f>
        <v>00141521</v>
      </c>
      <c r="H554" t="s">
        <v>1071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-23</v>
      </c>
      <c r="W554">
        <v>-161</v>
      </c>
      <c r="X554">
        <v>0</v>
      </c>
      <c r="Z554">
        <v>0</v>
      </c>
      <c r="AA554">
        <v>0</v>
      </c>
      <c r="AB554">
        <v>23</v>
      </c>
      <c r="AC554">
        <v>391</v>
      </c>
      <c r="AD554" t="s">
        <v>1072</v>
      </c>
    </row>
    <row r="555" spans="1:30" x14ac:dyDescent="0.25">
      <c r="H555" t="s">
        <v>93</v>
      </c>
    </row>
    <row r="556" spans="1:30" x14ac:dyDescent="0.25">
      <c r="A556">
        <v>275</v>
      </c>
      <c r="B556">
        <v>332</v>
      </c>
      <c r="C556" t="s">
        <v>1073</v>
      </c>
      <c r="D556" t="s">
        <v>133</v>
      </c>
      <c r="E556" t="s">
        <v>26</v>
      </c>
      <c r="F556" t="s">
        <v>1074</v>
      </c>
      <c r="G556" t="str">
        <f>"00249068"</f>
        <v>00249068</v>
      </c>
      <c r="H556" t="s">
        <v>987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61</v>
      </c>
      <c r="W556">
        <v>427</v>
      </c>
      <c r="X556">
        <v>0</v>
      </c>
      <c r="Z556">
        <v>2</v>
      </c>
      <c r="AA556">
        <v>0</v>
      </c>
      <c r="AB556">
        <v>0</v>
      </c>
      <c r="AC556">
        <v>0</v>
      </c>
      <c r="AD556" t="s">
        <v>1075</v>
      </c>
    </row>
    <row r="557" spans="1:30" x14ac:dyDescent="0.25">
      <c r="H557" t="s">
        <v>1076</v>
      </c>
    </row>
    <row r="558" spans="1:30" x14ac:dyDescent="0.25">
      <c r="A558">
        <v>276</v>
      </c>
      <c r="B558">
        <v>3779</v>
      </c>
      <c r="C558" t="s">
        <v>1077</v>
      </c>
      <c r="D558" t="s">
        <v>20</v>
      </c>
      <c r="E558" t="s">
        <v>251</v>
      </c>
      <c r="F558" t="s">
        <v>1078</v>
      </c>
      <c r="G558" t="str">
        <f>"201409001801"</f>
        <v>201409001801</v>
      </c>
      <c r="H558" t="s">
        <v>1079</v>
      </c>
      <c r="I558">
        <v>0</v>
      </c>
      <c r="J558">
        <v>0</v>
      </c>
      <c r="K558">
        <v>0</v>
      </c>
      <c r="L558">
        <v>200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26</v>
      </c>
      <c r="W558">
        <v>182</v>
      </c>
      <c r="X558">
        <v>0</v>
      </c>
      <c r="Z558">
        <v>0</v>
      </c>
      <c r="AA558">
        <v>0</v>
      </c>
      <c r="AB558">
        <v>0</v>
      </c>
      <c r="AC558">
        <v>0</v>
      </c>
      <c r="AD558" t="s">
        <v>1080</v>
      </c>
    </row>
    <row r="559" spans="1:30" x14ac:dyDescent="0.25">
      <c r="H559" t="s">
        <v>1039</v>
      </c>
    </row>
    <row r="560" spans="1:30" x14ac:dyDescent="0.25">
      <c r="A560">
        <v>277</v>
      </c>
      <c r="B560">
        <v>5288</v>
      </c>
      <c r="C560" t="s">
        <v>1081</v>
      </c>
      <c r="D560" t="s">
        <v>306</v>
      </c>
      <c r="E560" t="s">
        <v>74</v>
      </c>
      <c r="F560" t="s">
        <v>1082</v>
      </c>
      <c r="G560" t="str">
        <f>"201410001279"</f>
        <v>201410001279</v>
      </c>
      <c r="H560" t="s">
        <v>750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Z560">
        <v>0</v>
      </c>
      <c r="AA560">
        <v>0</v>
      </c>
      <c r="AB560">
        <v>23</v>
      </c>
      <c r="AC560">
        <v>391</v>
      </c>
      <c r="AD560" t="s">
        <v>1083</v>
      </c>
    </row>
    <row r="561" spans="1:30" x14ac:dyDescent="0.25">
      <c r="H561" t="s">
        <v>1084</v>
      </c>
    </row>
    <row r="562" spans="1:30" x14ac:dyDescent="0.25">
      <c r="A562">
        <v>278</v>
      </c>
      <c r="B562">
        <v>5889</v>
      </c>
      <c r="C562" t="s">
        <v>1085</v>
      </c>
      <c r="D562" t="s">
        <v>33</v>
      </c>
      <c r="E562" t="s">
        <v>91</v>
      </c>
      <c r="F562" t="s">
        <v>1086</v>
      </c>
      <c r="G562" t="str">
        <f>"201410006589"</f>
        <v>201410006589</v>
      </c>
      <c r="H562" t="s">
        <v>1087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70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52</v>
      </c>
      <c r="W562">
        <v>364</v>
      </c>
      <c r="X562">
        <v>0</v>
      </c>
      <c r="Z562">
        <v>0</v>
      </c>
      <c r="AA562">
        <v>0</v>
      </c>
      <c r="AB562">
        <v>0</v>
      </c>
      <c r="AC562">
        <v>0</v>
      </c>
      <c r="AD562" t="s">
        <v>1088</v>
      </c>
    </row>
    <row r="563" spans="1:30" x14ac:dyDescent="0.25">
      <c r="H563" t="s">
        <v>1089</v>
      </c>
    </row>
    <row r="564" spans="1:30" x14ac:dyDescent="0.25">
      <c r="A564">
        <v>279</v>
      </c>
      <c r="B564">
        <v>1876</v>
      </c>
      <c r="C564" t="s">
        <v>1090</v>
      </c>
      <c r="D564" t="s">
        <v>116</v>
      </c>
      <c r="E564" t="s">
        <v>20</v>
      </c>
      <c r="F564" t="s">
        <v>1091</v>
      </c>
      <c r="G564" t="str">
        <f>"200804000157"</f>
        <v>200804000157</v>
      </c>
      <c r="H564" t="s">
        <v>1065</v>
      </c>
      <c r="I564">
        <v>0</v>
      </c>
      <c r="J564">
        <v>0</v>
      </c>
      <c r="K564">
        <v>0</v>
      </c>
      <c r="L564">
        <v>200</v>
      </c>
      <c r="M564">
        <v>0</v>
      </c>
      <c r="N564">
        <v>30</v>
      </c>
      <c r="O564">
        <v>0</v>
      </c>
      <c r="P564">
        <v>0</v>
      </c>
      <c r="Q564">
        <v>30</v>
      </c>
      <c r="R564">
        <v>0</v>
      </c>
      <c r="S564">
        <v>0</v>
      </c>
      <c r="T564">
        <v>0</v>
      </c>
      <c r="U564">
        <v>0</v>
      </c>
      <c r="V564">
        <v>19</v>
      </c>
      <c r="W564">
        <v>133</v>
      </c>
      <c r="X564">
        <v>0</v>
      </c>
      <c r="Z564">
        <v>0</v>
      </c>
      <c r="AA564">
        <v>0</v>
      </c>
      <c r="AB564">
        <v>0</v>
      </c>
      <c r="AC564">
        <v>0</v>
      </c>
      <c r="AD564" t="s">
        <v>1092</v>
      </c>
    </row>
    <row r="565" spans="1:30" x14ac:dyDescent="0.25">
      <c r="H565" t="s">
        <v>378</v>
      </c>
    </row>
    <row r="566" spans="1:30" x14ac:dyDescent="0.25">
      <c r="A566">
        <v>280</v>
      </c>
      <c r="B566">
        <v>4362</v>
      </c>
      <c r="C566" t="s">
        <v>1093</v>
      </c>
      <c r="D566" t="s">
        <v>929</v>
      </c>
      <c r="E566" t="s">
        <v>1094</v>
      </c>
      <c r="F566" t="s">
        <v>1095</v>
      </c>
      <c r="G566" t="str">
        <f>"00002759"</f>
        <v>00002759</v>
      </c>
      <c r="H566" t="s">
        <v>1096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31</v>
      </c>
      <c r="W566">
        <v>217</v>
      </c>
      <c r="X566">
        <v>0</v>
      </c>
      <c r="Z566">
        <v>0</v>
      </c>
      <c r="AA566">
        <v>0</v>
      </c>
      <c r="AB566">
        <v>8</v>
      </c>
      <c r="AC566">
        <v>136</v>
      </c>
      <c r="AD566" t="s">
        <v>1097</v>
      </c>
    </row>
    <row r="567" spans="1:30" x14ac:dyDescent="0.25">
      <c r="H567" t="s">
        <v>1098</v>
      </c>
    </row>
    <row r="568" spans="1:30" x14ac:dyDescent="0.25">
      <c r="A568">
        <v>281</v>
      </c>
      <c r="B568">
        <v>4362</v>
      </c>
      <c r="C568" t="s">
        <v>1093</v>
      </c>
      <c r="D568" t="s">
        <v>929</v>
      </c>
      <c r="E568" t="s">
        <v>1094</v>
      </c>
      <c r="F568" t="s">
        <v>1095</v>
      </c>
      <c r="G568" t="str">
        <f>"00002759"</f>
        <v>00002759</v>
      </c>
      <c r="H568" t="s">
        <v>1096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31</v>
      </c>
      <c r="W568">
        <v>217</v>
      </c>
      <c r="X568">
        <v>6</v>
      </c>
      <c r="Y568">
        <v>1213</v>
      </c>
      <c r="Z568">
        <v>0</v>
      </c>
      <c r="AA568">
        <v>0</v>
      </c>
      <c r="AB568">
        <v>8</v>
      </c>
      <c r="AC568">
        <v>136</v>
      </c>
      <c r="AD568" t="s">
        <v>1097</v>
      </c>
    </row>
    <row r="569" spans="1:30" x14ac:dyDescent="0.25">
      <c r="H569" t="s">
        <v>1098</v>
      </c>
    </row>
    <row r="570" spans="1:30" x14ac:dyDescent="0.25">
      <c r="A570">
        <v>282</v>
      </c>
      <c r="B570">
        <v>1388</v>
      </c>
      <c r="C570" t="s">
        <v>1099</v>
      </c>
      <c r="D570" t="s">
        <v>1100</v>
      </c>
      <c r="E570" t="s">
        <v>26</v>
      </c>
      <c r="F570" t="s">
        <v>1101</v>
      </c>
      <c r="G570" t="str">
        <f>"201409001835"</f>
        <v>201409001835</v>
      </c>
      <c r="H570">
        <v>660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17</v>
      </c>
      <c r="W570">
        <v>119</v>
      </c>
      <c r="X570">
        <v>0</v>
      </c>
      <c r="Z570">
        <v>0</v>
      </c>
      <c r="AA570">
        <v>0</v>
      </c>
      <c r="AB570">
        <v>16</v>
      </c>
      <c r="AC570">
        <v>272</v>
      </c>
      <c r="AD570">
        <v>1081</v>
      </c>
    </row>
    <row r="571" spans="1:30" x14ac:dyDescent="0.25">
      <c r="H571" t="s">
        <v>1102</v>
      </c>
    </row>
    <row r="572" spans="1:30" x14ac:dyDescent="0.25">
      <c r="A572">
        <v>283</v>
      </c>
      <c r="B572">
        <v>5537</v>
      </c>
      <c r="C572" t="s">
        <v>684</v>
      </c>
      <c r="D572" t="s">
        <v>171</v>
      </c>
      <c r="E572" t="s">
        <v>26</v>
      </c>
      <c r="F572" t="s">
        <v>1103</v>
      </c>
      <c r="G572" t="str">
        <f>"201410006396"</f>
        <v>201410006396</v>
      </c>
      <c r="H572" t="s">
        <v>121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48</v>
      </c>
      <c r="W572">
        <v>336</v>
      </c>
      <c r="X572">
        <v>0</v>
      </c>
      <c r="Z572">
        <v>0</v>
      </c>
      <c r="AA572">
        <v>0</v>
      </c>
      <c r="AB572">
        <v>0</v>
      </c>
      <c r="AC572">
        <v>0</v>
      </c>
      <c r="AD572" t="s">
        <v>1104</v>
      </c>
    </row>
    <row r="573" spans="1:30" x14ac:dyDescent="0.25">
      <c r="H573" t="s">
        <v>1105</v>
      </c>
    </row>
    <row r="574" spans="1:30" x14ac:dyDescent="0.25">
      <c r="A574">
        <v>284</v>
      </c>
      <c r="B574">
        <v>363</v>
      </c>
      <c r="C574" t="s">
        <v>1106</v>
      </c>
      <c r="D574" t="s">
        <v>397</v>
      </c>
      <c r="E574" t="s">
        <v>78</v>
      </c>
      <c r="F574" t="s">
        <v>1107</v>
      </c>
      <c r="G574" t="str">
        <f>"00147104"</f>
        <v>00147104</v>
      </c>
      <c r="H574" t="s">
        <v>1108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70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6</v>
      </c>
      <c r="W574">
        <v>42</v>
      </c>
      <c r="X574">
        <v>0</v>
      </c>
      <c r="Z574">
        <v>1</v>
      </c>
      <c r="AA574">
        <v>0</v>
      </c>
      <c r="AB574">
        <v>13</v>
      </c>
      <c r="AC574">
        <v>221</v>
      </c>
      <c r="AD574" t="s">
        <v>1109</v>
      </c>
    </row>
    <row r="575" spans="1:30" x14ac:dyDescent="0.25">
      <c r="H575" t="s">
        <v>1110</v>
      </c>
    </row>
    <row r="576" spans="1:30" x14ac:dyDescent="0.25">
      <c r="A576">
        <v>285</v>
      </c>
      <c r="B576">
        <v>3152</v>
      </c>
      <c r="C576" t="s">
        <v>1111</v>
      </c>
      <c r="D576" t="s">
        <v>39</v>
      </c>
      <c r="E576" t="s">
        <v>26</v>
      </c>
      <c r="F576" t="s">
        <v>1112</v>
      </c>
      <c r="G576" t="str">
        <f>"00189953"</f>
        <v>00189953</v>
      </c>
      <c r="H576" t="s">
        <v>551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70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44</v>
      </c>
      <c r="W576">
        <v>308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1113</v>
      </c>
    </row>
    <row r="577" spans="1:30" x14ac:dyDescent="0.25">
      <c r="H577" t="s">
        <v>1114</v>
      </c>
    </row>
    <row r="578" spans="1:30" x14ac:dyDescent="0.25">
      <c r="A578">
        <v>286</v>
      </c>
      <c r="B578">
        <v>2449</v>
      </c>
      <c r="C578" t="s">
        <v>1115</v>
      </c>
      <c r="D578" t="s">
        <v>33</v>
      </c>
      <c r="E578" t="s">
        <v>397</v>
      </c>
      <c r="F578" t="s">
        <v>1116</v>
      </c>
      <c r="G578" t="str">
        <f>"00322820"</f>
        <v>00322820</v>
      </c>
      <c r="H578" t="s">
        <v>404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30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51</v>
      </c>
      <c r="W578">
        <v>357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1117</v>
      </c>
    </row>
    <row r="579" spans="1:30" x14ac:dyDescent="0.25">
      <c r="H579">
        <v>1215</v>
      </c>
    </row>
    <row r="580" spans="1:30" x14ac:dyDescent="0.25">
      <c r="A580">
        <v>287</v>
      </c>
      <c r="B580">
        <v>3275</v>
      </c>
      <c r="C580" t="s">
        <v>1118</v>
      </c>
      <c r="D580" t="s">
        <v>1119</v>
      </c>
      <c r="E580" t="s">
        <v>63</v>
      </c>
      <c r="F580" t="s">
        <v>1120</v>
      </c>
      <c r="G580" t="str">
        <f>"201410010445"</f>
        <v>201410010445</v>
      </c>
      <c r="H580" t="s">
        <v>897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56</v>
      </c>
      <c r="W580">
        <v>392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1121</v>
      </c>
    </row>
    <row r="581" spans="1:30" x14ac:dyDescent="0.25">
      <c r="H581" t="s">
        <v>1122</v>
      </c>
    </row>
    <row r="582" spans="1:30" x14ac:dyDescent="0.25">
      <c r="A582">
        <v>288</v>
      </c>
      <c r="B582">
        <v>326</v>
      </c>
      <c r="C582" t="s">
        <v>1123</v>
      </c>
      <c r="D582" t="s">
        <v>26</v>
      </c>
      <c r="E582" t="s">
        <v>344</v>
      </c>
      <c r="F582" t="s">
        <v>1124</v>
      </c>
      <c r="G582" t="str">
        <f>"201409003169"</f>
        <v>201409003169</v>
      </c>
      <c r="H582" t="s">
        <v>54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70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39</v>
      </c>
      <c r="W582">
        <v>273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1125</v>
      </c>
    </row>
    <row r="583" spans="1:30" x14ac:dyDescent="0.25">
      <c r="H583" t="s">
        <v>1126</v>
      </c>
    </row>
    <row r="584" spans="1:30" x14ac:dyDescent="0.25">
      <c r="A584">
        <v>289</v>
      </c>
      <c r="B584">
        <v>1360</v>
      </c>
      <c r="C584" t="s">
        <v>1127</v>
      </c>
      <c r="D584" t="s">
        <v>1128</v>
      </c>
      <c r="E584" t="s">
        <v>592</v>
      </c>
      <c r="F584" t="s">
        <v>1129</v>
      </c>
      <c r="G584" t="str">
        <f>"00311483"</f>
        <v>00311483</v>
      </c>
      <c r="H584" t="s">
        <v>121</v>
      </c>
      <c r="I584">
        <v>150</v>
      </c>
      <c r="J584">
        <v>0</v>
      </c>
      <c r="K584">
        <v>0</v>
      </c>
      <c r="L584">
        <v>0</v>
      </c>
      <c r="M584">
        <v>0</v>
      </c>
      <c r="N584">
        <v>70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Z584">
        <v>0</v>
      </c>
      <c r="AA584">
        <v>0</v>
      </c>
      <c r="AB584">
        <v>6</v>
      </c>
      <c r="AC584">
        <v>102</v>
      </c>
      <c r="AD584" t="s">
        <v>1130</v>
      </c>
    </row>
    <row r="585" spans="1:30" x14ac:dyDescent="0.25">
      <c r="H585" t="s">
        <v>1131</v>
      </c>
    </row>
    <row r="586" spans="1:30" x14ac:dyDescent="0.25">
      <c r="A586">
        <v>290</v>
      </c>
      <c r="B586">
        <v>1718</v>
      </c>
      <c r="C586" t="s">
        <v>1132</v>
      </c>
      <c r="D586" t="s">
        <v>33</v>
      </c>
      <c r="E586" t="s">
        <v>609</v>
      </c>
      <c r="F586" t="s">
        <v>1133</v>
      </c>
      <c r="G586" t="str">
        <f>"201409004958"</f>
        <v>201409004958</v>
      </c>
      <c r="H586" t="s">
        <v>1134</v>
      </c>
      <c r="I586">
        <v>0</v>
      </c>
      <c r="J586">
        <v>0</v>
      </c>
      <c r="K586">
        <v>0</v>
      </c>
      <c r="L586">
        <v>0</v>
      </c>
      <c r="M586">
        <v>100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16</v>
      </c>
      <c r="W586">
        <v>112</v>
      </c>
      <c r="X586">
        <v>0</v>
      </c>
      <c r="Z586">
        <v>0</v>
      </c>
      <c r="AA586">
        <v>0</v>
      </c>
      <c r="AB586">
        <v>0</v>
      </c>
      <c r="AC586">
        <v>0</v>
      </c>
      <c r="AD586" t="s">
        <v>1135</v>
      </c>
    </row>
    <row r="587" spans="1:30" x14ac:dyDescent="0.25">
      <c r="H587" t="s">
        <v>1136</v>
      </c>
    </row>
    <row r="588" spans="1:30" x14ac:dyDescent="0.25">
      <c r="A588">
        <v>291</v>
      </c>
      <c r="B588">
        <v>1718</v>
      </c>
      <c r="C588" t="s">
        <v>1132</v>
      </c>
      <c r="D588" t="s">
        <v>33</v>
      </c>
      <c r="E588" t="s">
        <v>609</v>
      </c>
      <c r="F588" t="s">
        <v>1133</v>
      </c>
      <c r="G588" t="str">
        <f>"201409004958"</f>
        <v>201409004958</v>
      </c>
      <c r="H588" t="s">
        <v>1134</v>
      </c>
      <c r="I588">
        <v>0</v>
      </c>
      <c r="J588">
        <v>0</v>
      </c>
      <c r="K588">
        <v>0</v>
      </c>
      <c r="L588">
        <v>0</v>
      </c>
      <c r="M588">
        <v>100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16</v>
      </c>
      <c r="W588">
        <v>112</v>
      </c>
      <c r="X588">
        <v>6</v>
      </c>
      <c r="Y588">
        <v>1213</v>
      </c>
      <c r="Z588">
        <v>0</v>
      </c>
      <c r="AA588">
        <v>0</v>
      </c>
      <c r="AB588">
        <v>0</v>
      </c>
      <c r="AC588">
        <v>0</v>
      </c>
      <c r="AD588" t="s">
        <v>1135</v>
      </c>
    </row>
    <row r="589" spans="1:30" x14ac:dyDescent="0.25">
      <c r="H589" t="s">
        <v>1136</v>
      </c>
    </row>
    <row r="590" spans="1:30" x14ac:dyDescent="0.25">
      <c r="A590">
        <v>292</v>
      </c>
      <c r="B590">
        <v>5117</v>
      </c>
      <c r="C590" t="s">
        <v>1137</v>
      </c>
      <c r="D590" t="s">
        <v>26</v>
      </c>
      <c r="E590" t="s">
        <v>323</v>
      </c>
      <c r="F590" t="s">
        <v>1138</v>
      </c>
      <c r="G590" t="str">
        <f>"00159774"</f>
        <v>00159774</v>
      </c>
      <c r="H590">
        <v>726</v>
      </c>
      <c r="I590">
        <v>150</v>
      </c>
      <c r="J590">
        <v>0</v>
      </c>
      <c r="K590">
        <v>0</v>
      </c>
      <c r="L590">
        <v>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22</v>
      </c>
      <c r="W590">
        <v>154</v>
      </c>
      <c r="X590">
        <v>0</v>
      </c>
      <c r="Z590">
        <v>0</v>
      </c>
      <c r="AA590">
        <v>0</v>
      </c>
      <c r="AB590">
        <v>0</v>
      </c>
      <c r="AC590">
        <v>0</v>
      </c>
      <c r="AD590">
        <v>1060</v>
      </c>
    </row>
    <row r="591" spans="1:30" x14ac:dyDescent="0.25">
      <c r="H591" t="s">
        <v>1139</v>
      </c>
    </row>
    <row r="592" spans="1:30" x14ac:dyDescent="0.25">
      <c r="A592">
        <v>293</v>
      </c>
      <c r="B592">
        <v>4779</v>
      </c>
      <c r="C592" t="s">
        <v>1140</v>
      </c>
      <c r="D592" t="s">
        <v>621</v>
      </c>
      <c r="E592" t="s">
        <v>26</v>
      </c>
      <c r="F592" t="s">
        <v>1141</v>
      </c>
      <c r="G592" t="str">
        <f>"201410004170"</f>
        <v>201410004170</v>
      </c>
      <c r="H592" t="s">
        <v>965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55</v>
      </c>
      <c r="W592">
        <v>385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1142</v>
      </c>
    </row>
    <row r="593" spans="1:30" x14ac:dyDescent="0.25">
      <c r="H593" t="s">
        <v>1143</v>
      </c>
    </row>
    <row r="594" spans="1:30" x14ac:dyDescent="0.25">
      <c r="A594">
        <v>294</v>
      </c>
      <c r="B594">
        <v>1457</v>
      </c>
      <c r="C594" t="s">
        <v>1144</v>
      </c>
      <c r="D594" t="s">
        <v>20</v>
      </c>
      <c r="E594" t="s">
        <v>291</v>
      </c>
      <c r="F594" t="s">
        <v>1145</v>
      </c>
      <c r="G594" t="str">
        <f>"201401001944"</f>
        <v>201401001944</v>
      </c>
      <c r="H594" t="s">
        <v>128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34</v>
      </c>
      <c r="W594">
        <v>238</v>
      </c>
      <c r="X594">
        <v>0</v>
      </c>
      <c r="Z594">
        <v>0</v>
      </c>
      <c r="AA594">
        <v>0</v>
      </c>
      <c r="AB594">
        <v>8</v>
      </c>
      <c r="AC594">
        <v>136</v>
      </c>
      <c r="AD594" t="s">
        <v>1146</v>
      </c>
    </row>
    <row r="595" spans="1:30" x14ac:dyDescent="0.25">
      <c r="H595" t="s">
        <v>1147</v>
      </c>
    </row>
    <row r="596" spans="1:30" x14ac:dyDescent="0.25">
      <c r="A596">
        <v>295</v>
      </c>
      <c r="B596">
        <v>3136</v>
      </c>
      <c r="C596" t="s">
        <v>1148</v>
      </c>
      <c r="D596" t="s">
        <v>104</v>
      </c>
      <c r="E596" t="s">
        <v>26</v>
      </c>
      <c r="F596" t="s">
        <v>1149</v>
      </c>
      <c r="G596" t="str">
        <f>"201410004160"</f>
        <v>201410004160</v>
      </c>
      <c r="H596" t="s">
        <v>1150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44</v>
      </c>
      <c r="W596">
        <v>308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1151</v>
      </c>
    </row>
    <row r="597" spans="1:30" x14ac:dyDescent="0.25">
      <c r="H597" t="s">
        <v>1152</v>
      </c>
    </row>
    <row r="598" spans="1:30" x14ac:dyDescent="0.25">
      <c r="A598">
        <v>296</v>
      </c>
      <c r="B598">
        <v>4759</v>
      </c>
      <c r="C598" t="s">
        <v>1153</v>
      </c>
      <c r="D598" t="s">
        <v>423</v>
      </c>
      <c r="E598" t="s">
        <v>27</v>
      </c>
      <c r="F598">
        <v>446339</v>
      </c>
      <c r="G598" t="str">
        <f>"00209631"</f>
        <v>00209631</v>
      </c>
      <c r="H598" t="s">
        <v>623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49</v>
      </c>
      <c r="W598">
        <v>343</v>
      </c>
      <c r="X598">
        <v>0</v>
      </c>
      <c r="Z598">
        <v>2</v>
      </c>
      <c r="AA598">
        <v>0</v>
      </c>
      <c r="AB598">
        <v>0</v>
      </c>
      <c r="AC598">
        <v>0</v>
      </c>
      <c r="AD598" t="s">
        <v>1154</v>
      </c>
    </row>
    <row r="599" spans="1:30" x14ac:dyDescent="0.25">
      <c r="H599" t="s">
        <v>1155</v>
      </c>
    </row>
    <row r="600" spans="1:30" x14ac:dyDescent="0.25">
      <c r="A600">
        <v>297</v>
      </c>
      <c r="B600">
        <v>3134</v>
      </c>
      <c r="C600" t="s">
        <v>1156</v>
      </c>
      <c r="D600" t="s">
        <v>323</v>
      </c>
      <c r="E600" t="s">
        <v>870</v>
      </c>
      <c r="F600" t="s">
        <v>1157</v>
      </c>
      <c r="G600" t="str">
        <f>"00018135"</f>
        <v>00018135</v>
      </c>
      <c r="H600">
        <v>616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61</v>
      </c>
      <c r="W600">
        <v>427</v>
      </c>
      <c r="X600">
        <v>0</v>
      </c>
      <c r="Z600">
        <v>0</v>
      </c>
      <c r="AA600">
        <v>0</v>
      </c>
      <c r="AB600">
        <v>0</v>
      </c>
      <c r="AC600">
        <v>0</v>
      </c>
      <c r="AD600">
        <v>1043</v>
      </c>
    </row>
    <row r="601" spans="1:30" x14ac:dyDescent="0.25">
      <c r="H601" t="s">
        <v>1158</v>
      </c>
    </row>
    <row r="602" spans="1:30" x14ac:dyDescent="0.25">
      <c r="A602">
        <v>298</v>
      </c>
      <c r="B602">
        <v>1103</v>
      </c>
      <c r="C602" t="s">
        <v>1159</v>
      </c>
      <c r="D602" t="s">
        <v>1160</v>
      </c>
      <c r="E602" t="s">
        <v>69</v>
      </c>
      <c r="F602" t="s">
        <v>1161</v>
      </c>
      <c r="G602" t="str">
        <f>"201409000879"</f>
        <v>201409000879</v>
      </c>
      <c r="H602">
        <v>759</v>
      </c>
      <c r="I602">
        <v>150</v>
      </c>
      <c r="J602">
        <v>0</v>
      </c>
      <c r="K602">
        <v>0</v>
      </c>
      <c r="L602">
        <v>0</v>
      </c>
      <c r="M602">
        <v>100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Z602">
        <v>0</v>
      </c>
      <c r="AA602">
        <v>0</v>
      </c>
      <c r="AB602">
        <v>0</v>
      </c>
      <c r="AC602">
        <v>0</v>
      </c>
      <c r="AD602">
        <v>1039</v>
      </c>
    </row>
    <row r="603" spans="1:30" x14ac:dyDescent="0.25">
      <c r="H603" t="s">
        <v>1162</v>
      </c>
    </row>
    <row r="604" spans="1:30" x14ac:dyDescent="0.25">
      <c r="A604">
        <v>299</v>
      </c>
      <c r="B604">
        <v>5027</v>
      </c>
      <c r="C604" t="s">
        <v>1163</v>
      </c>
      <c r="D604" t="s">
        <v>45</v>
      </c>
      <c r="E604" t="s">
        <v>1094</v>
      </c>
      <c r="F604" t="s">
        <v>1164</v>
      </c>
      <c r="G604" t="str">
        <f>"201402003061"</f>
        <v>201402003061</v>
      </c>
      <c r="H604" t="s">
        <v>195</v>
      </c>
      <c r="I604">
        <v>0</v>
      </c>
      <c r="J604">
        <v>0</v>
      </c>
      <c r="K604">
        <v>0</v>
      </c>
      <c r="L604">
        <v>200</v>
      </c>
      <c r="M604">
        <v>0</v>
      </c>
      <c r="N604">
        <v>70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12</v>
      </c>
      <c r="W604">
        <v>84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1165</v>
      </c>
    </row>
    <row r="605" spans="1:30" x14ac:dyDescent="0.25">
      <c r="H605" t="s">
        <v>1166</v>
      </c>
    </row>
    <row r="606" spans="1:30" x14ac:dyDescent="0.25">
      <c r="A606">
        <v>300</v>
      </c>
      <c r="B606">
        <v>2557</v>
      </c>
      <c r="C606" t="s">
        <v>1167</v>
      </c>
      <c r="D606" t="s">
        <v>1168</v>
      </c>
      <c r="E606" t="s">
        <v>104</v>
      </c>
      <c r="F606" t="s">
        <v>1169</v>
      </c>
      <c r="G606" t="str">
        <f>"00298898"</f>
        <v>00298898</v>
      </c>
      <c r="H606" t="s">
        <v>1170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1170</v>
      </c>
    </row>
    <row r="607" spans="1:30" x14ac:dyDescent="0.25">
      <c r="H607">
        <v>1212</v>
      </c>
    </row>
    <row r="608" spans="1:30" x14ac:dyDescent="0.25">
      <c r="A608">
        <v>301</v>
      </c>
      <c r="B608">
        <v>3670</v>
      </c>
      <c r="C608" t="s">
        <v>1171</v>
      </c>
      <c r="D608" t="s">
        <v>1172</v>
      </c>
      <c r="E608" t="s">
        <v>63</v>
      </c>
      <c r="F608" t="s">
        <v>1173</v>
      </c>
      <c r="G608" t="str">
        <f>"201409002208"</f>
        <v>201409002208</v>
      </c>
      <c r="H608">
        <v>803</v>
      </c>
      <c r="I608">
        <v>0</v>
      </c>
      <c r="J608">
        <v>0</v>
      </c>
      <c r="K608">
        <v>0</v>
      </c>
      <c r="L608">
        <v>200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Z608">
        <v>0</v>
      </c>
      <c r="AA608">
        <v>0</v>
      </c>
      <c r="AB608">
        <v>0</v>
      </c>
      <c r="AC608">
        <v>0</v>
      </c>
      <c r="AD608">
        <v>1033</v>
      </c>
    </row>
    <row r="609" spans="1:30" x14ac:dyDescent="0.25">
      <c r="H609" t="s">
        <v>1174</v>
      </c>
    </row>
    <row r="610" spans="1:30" x14ac:dyDescent="0.25">
      <c r="A610">
        <v>302</v>
      </c>
      <c r="B610">
        <v>4876</v>
      </c>
      <c r="C610" t="s">
        <v>1175</v>
      </c>
      <c r="D610" t="s">
        <v>40</v>
      </c>
      <c r="E610" t="s">
        <v>397</v>
      </c>
      <c r="F610" t="s">
        <v>1176</v>
      </c>
      <c r="G610" t="str">
        <f>"201410006475"</f>
        <v>201410006475</v>
      </c>
      <c r="H610" t="s">
        <v>673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47</v>
      </c>
      <c r="W610">
        <v>329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1177</v>
      </c>
    </row>
    <row r="611" spans="1:30" x14ac:dyDescent="0.25">
      <c r="H611" t="s">
        <v>76</v>
      </c>
    </row>
    <row r="612" spans="1:30" x14ac:dyDescent="0.25">
      <c r="A612">
        <v>303</v>
      </c>
      <c r="B612">
        <v>4422</v>
      </c>
      <c r="C612" t="s">
        <v>1178</v>
      </c>
      <c r="D612" t="s">
        <v>91</v>
      </c>
      <c r="E612" t="s">
        <v>295</v>
      </c>
      <c r="F612" t="s">
        <v>1179</v>
      </c>
      <c r="G612" t="str">
        <f>"201409002101"</f>
        <v>201409002101</v>
      </c>
      <c r="H612" t="s">
        <v>394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30</v>
      </c>
      <c r="O612">
        <v>0</v>
      </c>
      <c r="P612">
        <v>0</v>
      </c>
      <c r="Q612">
        <v>30</v>
      </c>
      <c r="R612">
        <v>0</v>
      </c>
      <c r="S612">
        <v>0</v>
      </c>
      <c r="T612">
        <v>0</v>
      </c>
      <c r="U612">
        <v>0</v>
      </c>
      <c r="V612">
        <v>33</v>
      </c>
      <c r="W612">
        <v>231</v>
      </c>
      <c r="X612">
        <v>0</v>
      </c>
      <c r="Z612">
        <v>0</v>
      </c>
      <c r="AA612">
        <v>0</v>
      </c>
      <c r="AB612">
        <v>5</v>
      </c>
      <c r="AC612">
        <v>85</v>
      </c>
      <c r="AD612" t="s">
        <v>1180</v>
      </c>
    </row>
    <row r="613" spans="1:30" x14ac:dyDescent="0.25">
      <c r="H613" t="s">
        <v>1181</v>
      </c>
    </row>
    <row r="614" spans="1:30" x14ac:dyDescent="0.25">
      <c r="A614">
        <v>304</v>
      </c>
      <c r="B614">
        <v>5989</v>
      </c>
      <c r="C614" t="s">
        <v>1182</v>
      </c>
      <c r="D614" t="s">
        <v>1183</v>
      </c>
      <c r="E614" t="s">
        <v>27</v>
      </c>
      <c r="F614" t="s">
        <v>1184</v>
      </c>
      <c r="G614" t="str">
        <f>"00162285"</f>
        <v>00162285</v>
      </c>
      <c r="H614" t="s">
        <v>551</v>
      </c>
      <c r="I614">
        <v>0</v>
      </c>
      <c r="J614">
        <v>0</v>
      </c>
      <c r="K614">
        <v>0</v>
      </c>
      <c r="L614">
        <v>200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11</v>
      </c>
      <c r="W614">
        <v>77</v>
      </c>
      <c r="X614">
        <v>0</v>
      </c>
      <c r="Z614">
        <v>0</v>
      </c>
      <c r="AA614">
        <v>0</v>
      </c>
      <c r="AB614">
        <v>0</v>
      </c>
      <c r="AC614">
        <v>0</v>
      </c>
      <c r="AD614" t="s">
        <v>1185</v>
      </c>
    </row>
    <row r="615" spans="1:30" x14ac:dyDescent="0.25">
      <c r="H615" t="s">
        <v>1186</v>
      </c>
    </row>
    <row r="616" spans="1:30" x14ac:dyDescent="0.25">
      <c r="A616">
        <v>305</v>
      </c>
      <c r="B616">
        <v>3029</v>
      </c>
      <c r="C616" t="s">
        <v>1187</v>
      </c>
      <c r="D616" t="s">
        <v>1188</v>
      </c>
      <c r="E616" t="s">
        <v>1189</v>
      </c>
      <c r="F616" t="s">
        <v>1190</v>
      </c>
      <c r="G616" t="str">
        <f>"201409000734"</f>
        <v>201409000734</v>
      </c>
      <c r="H616" t="s">
        <v>340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40</v>
      </c>
      <c r="W616">
        <v>280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1191</v>
      </c>
    </row>
    <row r="617" spans="1:30" x14ac:dyDescent="0.25">
      <c r="H617" t="s">
        <v>1192</v>
      </c>
    </row>
    <row r="618" spans="1:30" x14ac:dyDescent="0.25">
      <c r="A618">
        <v>306</v>
      </c>
      <c r="B618">
        <v>402</v>
      </c>
      <c r="C618" t="s">
        <v>1193</v>
      </c>
      <c r="D618" t="s">
        <v>33</v>
      </c>
      <c r="E618" t="s">
        <v>63</v>
      </c>
      <c r="F618" t="s">
        <v>1194</v>
      </c>
      <c r="G618" t="str">
        <f>"201409003680"</f>
        <v>201409003680</v>
      </c>
      <c r="H618" t="s">
        <v>1195</v>
      </c>
      <c r="I618">
        <v>150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30</v>
      </c>
      <c r="Q618">
        <v>30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Z618">
        <v>2</v>
      </c>
      <c r="AA618">
        <v>0</v>
      </c>
      <c r="AB618">
        <v>0</v>
      </c>
      <c r="AC618">
        <v>0</v>
      </c>
      <c r="AD618" t="s">
        <v>1196</v>
      </c>
    </row>
    <row r="619" spans="1:30" x14ac:dyDescent="0.25">
      <c r="H619" t="s">
        <v>1197</v>
      </c>
    </row>
    <row r="620" spans="1:30" x14ac:dyDescent="0.25">
      <c r="A620">
        <v>307</v>
      </c>
      <c r="B620">
        <v>2045</v>
      </c>
      <c r="C620" t="s">
        <v>1198</v>
      </c>
      <c r="D620" t="s">
        <v>34</v>
      </c>
      <c r="E620" t="s">
        <v>26</v>
      </c>
      <c r="F620" t="s">
        <v>1199</v>
      </c>
      <c r="G620" t="str">
        <f>"201409001629"</f>
        <v>201409001629</v>
      </c>
      <c r="H620">
        <v>638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50</v>
      </c>
      <c r="W620">
        <v>350</v>
      </c>
      <c r="X620">
        <v>0</v>
      </c>
      <c r="Z620">
        <v>0</v>
      </c>
      <c r="AA620">
        <v>0</v>
      </c>
      <c r="AB620">
        <v>0</v>
      </c>
      <c r="AC620">
        <v>0</v>
      </c>
      <c r="AD620">
        <v>988</v>
      </c>
    </row>
    <row r="621" spans="1:30" x14ac:dyDescent="0.25">
      <c r="H621" t="s">
        <v>1200</v>
      </c>
    </row>
    <row r="622" spans="1:30" x14ac:dyDescent="0.25">
      <c r="A622">
        <v>308</v>
      </c>
      <c r="B622">
        <v>6271</v>
      </c>
      <c r="C622" t="s">
        <v>1201</v>
      </c>
      <c r="D622" t="s">
        <v>26</v>
      </c>
      <c r="E622" t="s">
        <v>306</v>
      </c>
      <c r="F622" t="s">
        <v>1202</v>
      </c>
      <c r="G622" t="str">
        <f>"201507004456"</f>
        <v>201507004456</v>
      </c>
      <c r="H622" t="s">
        <v>315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31</v>
      </c>
      <c r="W622">
        <v>217</v>
      </c>
      <c r="X622">
        <v>0</v>
      </c>
      <c r="Z622">
        <v>1</v>
      </c>
      <c r="AA622">
        <v>0</v>
      </c>
      <c r="AB622">
        <v>6</v>
      </c>
      <c r="AC622">
        <v>102</v>
      </c>
      <c r="AD622" t="s">
        <v>1203</v>
      </c>
    </row>
    <row r="623" spans="1:30" x14ac:dyDescent="0.25">
      <c r="H623" t="s">
        <v>1204</v>
      </c>
    </row>
    <row r="624" spans="1:30" x14ac:dyDescent="0.25">
      <c r="A624">
        <v>309</v>
      </c>
      <c r="B624">
        <v>2559</v>
      </c>
      <c r="C624" t="s">
        <v>1205</v>
      </c>
      <c r="D624" t="s">
        <v>116</v>
      </c>
      <c r="E624" t="s">
        <v>69</v>
      </c>
      <c r="F624" t="s">
        <v>1206</v>
      </c>
      <c r="G624" t="str">
        <f>"201409002947"</f>
        <v>201409002947</v>
      </c>
      <c r="H624" t="s">
        <v>897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19</v>
      </c>
      <c r="W624">
        <v>133</v>
      </c>
      <c r="X624">
        <v>0</v>
      </c>
      <c r="Z624">
        <v>0</v>
      </c>
      <c r="AA624">
        <v>0</v>
      </c>
      <c r="AB624">
        <v>10</v>
      </c>
      <c r="AC624">
        <v>170</v>
      </c>
      <c r="AD624" t="s">
        <v>1207</v>
      </c>
    </row>
    <row r="625" spans="1:30" x14ac:dyDescent="0.25">
      <c r="H625" t="s">
        <v>1208</v>
      </c>
    </row>
    <row r="626" spans="1:30" x14ac:dyDescent="0.25">
      <c r="A626">
        <v>310</v>
      </c>
      <c r="B626">
        <v>3773</v>
      </c>
      <c r="C626" t="s">
        <v>1209</v>
      </c>
      <c r="D626" t="s">
        <v>1210</v>
      </c>
      <c r="E626" t="s">
        <v>161</v>
      </c>
      <c r="F626" t="s">
        <v>1211</v>
      </c>
      <c r="G626" t="str">
        <f>"201410004571"</f>
        <v>201410004571</v>
      </c>
      <c r="H626">
        <v>682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43</v>
      </c>
      <c r="W626">
        <v>301</v>
      </c>
      <c r="X626">
        <v>0</v>
      </c>
      <c r="Z626">
        <v>0</v>
      </c>
      <c r="AA626">
        <v>0</v>
      </c>
      <c r="AB626">
        <v>0</v>
      </c>
      <c r="AC626">
        <v>0</v>
      </c>
      <c r="AD626">
        <v>983</v>
      </c>
    </row>
    <row r="627" spans="1:30" x14ac:dyDescent="0.25">
      <c r="H627">
        <v>1212</v>
      </c>
    </row>
    <row r="628" spans="1:30" x14ac:dyDescent="0.25">
      <c r="A628">
        <v>311</v>
      </c>
      <c r="B628">
        <v>5696</v>
      </c>
      <c r="C628" t="s">
        <v>1212</v>
      </c>
      <c r="D628" t="s">
        <v>26</v>
      </c>
      <c r="E628" t="s">
        <v>985</v>
      </c>
      <c r="F628" t="s">
        <v>1213</v>
      </c>
      <c r="G628" t="str">
        <f>"00140833"</f>
        <v>00140833</v>
      </c>
      <c r="H628" t="s">
        <v>1214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29</v>
      </c>
      <c r="W628">
        <v>203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1215</v>
      </c>
    </row>
    <row r="629" spans="1:30" x14ac:dyDescent="0.25">
      <c r="H629" t="s">
        <v>1216</v>
      </c>
    </row>
    <row r="630" spans="1:30" x14ac:dyDescent="0.25">
      <c r="A630">
        <v>312</v>
      </c>
      <c r="B630">
        <v>5696</v>
      </c>
      <c r="C630" t="s">
        <v>1212</v>
      </c>
      <c r="D630" t="s">
        <v>26</v>
      </c>
      <c r="E630" t="s">
        <v>985</v>
      </c>
      <c r="F630" t="s">
        <v>1213</v>
      </c>
      <c r="G630" t="str">
        <f>"00140833"</f>
        <v>00140833</v>
      </c>
      <c r="H630" t="s">
        <v>1214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29</v>
      </c>
      <c r="W630">
        <v>203</v>
      </c>
      <c r="X630">
        <v>6</v>
      </c>
      <c r="Y630">
        <v>1213</v>
      </c>
      <c r="Z630">
        <v>0</v>
      </c>
      <c r="AA630">
        <v>0</v>
      </c>
      <c r="AB630">
        <v>0</v>
      </c>
      <c r="AC630">
        <v>0</v>
      </c>
      <c r="AD630" t="s">
        <v>1215</v>
      </c>
    </row>
    <row r="631" spans="1:30" x14ac:dyDescent="0.25">
      <c r="H631" t="s">
        <v>1216</v>
      </c>
    </row>
    <row r="632" spans="1:30" x14ac:dyDescent="0.25">
      <c r="A632">
        <v>313</v>
      </c>
      <c r="B632">
        <v>3999</v>
      </c>
      <c r="C632" t="s">
        <v>920</v>
      </c>
      <c r="D632" t="s">
        <v>69</v>
      </c>
      <c r="E632" t="s">
        <v>74</v>
      </c>
      <c r="F632" t="s">
        <v>921</v>
      </c>
      <c r="G632" t="str">
        <f>"201410003629"</f>
        <v>201410003629</v>
      </c>
      <c r="H632" t="s">
        <v>922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34</v>
      </c>
      <c r="W632">
        <v>238</v>
      </c>
      <c r="X632">
        <v>0</v>
      </c>
      <c r="Z632">
        <v>1</v>
      </c>
      <c r="AA632">
        <v>0</v>
      </c>
      <c r="AB632">
        <v>0</v>
      </c>
      <c r="AC632">
        <v>0</v>
      </c>
      <c r="AD632" t="s">
        <v>1217</v>
      </c>
    </row>
    <row r="633" spans="1:30" x14ac:dyDescent="0.25">
      <c r="H633" t="s">
        <v>924</v>
      </c>
    </row>
    <row r="634" spans="1:30" x14ac:dyDescent="0.25">
      <c r="A634">
        <v>314</v>
      </c>
      <c r="B634">
        <v>4521</v>
      </c>
      <c r="C634" t="s">
        <v>1218</v>
      </c>
      <c r="D634" t="s">
        <v>26</v>
      </c>
      <c r="E634" t="s">
        <v>472</v>
      </c>
      <c r="F634" t="s">
        <v>1219</v>
      </c>
      <c r="G634" t="str">
        <f>"201410008381"</f>
        <v>201410008381</v>
      </c>
      <c r="H634" t="s">
        <v>1220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50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30</v>
      </c>
      <c r="W634">
        <v>210</v>
      </c>
      <c r="X634">
        <v>0</v>
      </c>
      <c r="Z634">
        <v>0</v>
      </c>
      <c r="AA634">
        <v>0</v>
      </c>
      <c r="AB634">
        <v>0</v>
      </c>
      <c r="AC634">
        <v>0</v>
      </c>
      <c r="AD634" t="s">
        <v>1221</v>
      </c>
    </row>
    <row r="635" spans="1:30" x14ac:dyDescent="0.25">
      <c r="H635" t="s">
        <v>1222</v>
      </c>
    </row>
    <row r="636" spans="1:30" x14ac:dyDescent="0.25">
      <c r="A636">
        <v>315</v>
      </c>
      <c r="B636">
        <v>1306</v>
      </c>
      <c r="C636" t="s">
        <v>1223</v>
      </c>
      <c r="D636" t="s">
        <v>1224</v>
      </c>
      <c r="E636" t="s">
        <v>157</v>
      </c>
      <c r="F636" t="s">
        <v>1225</v>
      </c>
      <c r="G636" t="str">
        <f>"201402011030"</f>
        <v>201402011030</v>
      </c>
      <c r="H636" t="s">
        <v>728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30</v>
      </c>
      <c r="R636">
        <v>0</v>
      </c>
      <c r="S636">
        <v>0</v>
      </c>
      <c r="T636">
        <v>0</v>
      </c>
      <c r="U636">
        <v>0</v>
      </c>
      <c r="V636">
        <v>33</v>
      </c>
      <c r="W636">
        <v>231</v>
      </c>
      <c r="X636">
        <v>0</v>
      </c>
      <c r="Z636">
        <v>0</v>
      </c>
      <c r="AA636">
        <v>0</v>
      </c>
      <c r="AB636">
        <v>0</v>
      </c>
      <c r="AC636">
        <v>0</v>
      </c>
      <c r="AD636" t="s">
        <v>1226</v>
      </c>
    </row>
    <row r="637" spans="1:30" x14ac:dyDescent="0.25">
      <c r="H637" t="s">
        <v>1227</v>
      </c>
    </row>
    <row r="638" spans="1:30" x14ac:dyDescent="0.25">
      <c r="A638">
        <v>316</v>
      </c>
      <c r="B638">
        <v>4908</v>
      </c>
      <c r="C638" t="s">
        <v>1228</v>
      </c>
      <c r="D638" t="s">
        <v>116</v>
      </c>
      <c r="E638" t="s">
        <v>26</v>
      </c>
      <c r="F638" t="s">
        <v>1229</v>
      </c>
      <c r="G638" t="str">
        <f>"201409003075"</f>
        <v>201409003075</v>
      </c>
      <c r="H638" t="s">
        <v>340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36</v>
      </c>
      <c r="W638">
        <v>252</v>
      </c>
      <c r="X638">
        <v>0</v>
      </c>
      <c r="Z638">
        <v>0</v>
      </c>
      <c r="AA638">
        <v>0</v>
      </c>
      <c r="AB638">
        <v>0</v>
      </c>
      <c r="AC638">
        <v>0</v>
      </c>
      <c r="AD638" t="s">
        <v>1230</v>
      </c>
    </row>
    <row r="639" spans="1:30" x14ac:dyDescent="0.25">
      <c r="H639" t="s">
        <v>378</v>
      </c>
    </row>
    <row r="640" spans="1:30" x14ac:dyDescent="0.25">
      <c r="A640">
        <v>317</v>
      </c>
      <c r="B640">
        <v>718</v>
      </c>
      <c r="C640" t="s">
        <v>1231</v>
      </c>
      <c r="D640" t="s">
        <v>323</v>
      </c>
      <c r="E640" t="s">
        <v>33</v>
      </c>
      <c r="F640" t="s">
        <v>1232</v>
      </c>
      <c r="G640" t="str">
        <f>"00215194"</f>
        <v>00215194</v>
      </c>
      <c r="H640" t="s">
        <v>1233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30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Z640">
        <v>1</v>
      </c>
      <c r="AA640">
        <v>0</v>
      </c>
      <c r="AB640">
        <v>0</v>
      </c>
      <c r="AC640">
        <v>0</v>
      </c>
      <c r="AD640" t="s">
        <v>1234</v>
      </c>
    </row>
    <row r="641" spans="1:30" x14ac:dyDescent="0.25">
      <c r="H641" t="s">
        <v>1235</v>
      </c>
    </row>
    <row r="642" spans="1:30" x14ac:dyDescent="0.25">
      <c r="A642">
        <v>318</v>
      </c>
      <c r="B642">
        <v>2416</v>
      </c>
      <c r="C642" t="s">
        <v>1236</v>
      </c>
      <c r="D642" t="s">
        <v>116</v>
      </c>
      <c r="E642" t="s">
        <v>20</v>
      </c>
      <c r="F642" t="s">
        <v>1237</v>
      </c>
      <c r="G642" t="str">
        <f>"00326275"</f>
        <v>00326275</v>
      </c>
      <c r="H642" t="s">
        <v>59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50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36</v>
      </c>
      <c r="W642">
        <v>252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1238</v>
      </c>
    </row>
    <row r="643" spans="1:30" x14ac:dyDescent="0.25">
      <c r="H643" t="s">
        <v>1239</v>
      </c>
    </row>
    <row r="644" spans="1:30" x14ac:dyDescent="0.25">
      <c r="A644">
        <v>319</v>
      </c>
      <c r="B644">
        <v>580</v>
      </c>
      <c r="C644" t="s">
        <v>1240</v>
      </c>
      <c r="D644" t="s">
        <v>33</v>
      </c>
      <c r="E644" t="s">
        <v>1241</v>
      </c>
      <c r="F644" t="s">
        <v>1242</v>
      </c>
      <c r="G644" t="str">
        <f>"00007094"</f>
        <v>00007094</v>
      </c>
      <c r="H644" t="s">
        <v>897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70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Z644">
        <v>0</v>
      </c>
      <c r="AA644">
        <v>0</v>
      </c>
      <c r="AB644">
        <v>14</v>
      </c>
      <c r="AC644">
        <v>238</v>
      </c>
      <c r="AD644" t="s">
        <v>1243</v>
      </c>
    </row>
    <row r="645" spans="1:30" x14ac:dyDescent="0.25">
      <c r="H645">
        <v>1212</v>
      </c>
    </row>
    <row r="646" spans="1:30" x14ac:dyDescent="0.25">
      <c r="A646">
        <v>320</v>
      </c>
      <c r="B646">
        <v>3571</v>
      </c>
      <c r="C646" t="s">
        <v>1244</v>
      </c>
      <c r="D646" t="s">
        <v>1245</v>
      </c>
      <c r="E646" t="s">
        <v>33</v>
      </c>
      <c r="F646" t="s">
        <v>1246</v>
      </c>
      <c r="G646" t="str">
        <f>"00153900"</f>
        <v>00153900</v>
      </c>
      <c r="H646" t="s">
        <v>1087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43</v>
      </c>
      <c r="W646">
        <v>301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1247</v>
      </c>
    </row>
    <row r="647" spans="1:30" x14ac:dyDescent="0.25">
      <c r="H647" t="s">
        <v>1248</v>
      </c>
    </row>
    <row r="648" spans="1:30" x14ac:dyDescent="0.25">
      <c r="A648">
        <v>321</v>
      </c>
      <c r="B648">
        <v>5122</v>
      </c>
      <c r="C648" t="s">
        <v>174</v>
      </c>
      <c r="D648" t="s">
        <v>73</v>
      </c>
      <c r="E648" t="s">
        <v>1249</v>
      </c>
      <c r="F648" t="s">
        <v>1250</v>
      </c>
      <c r="G648" t="str">
        <f>"00210027"</f>
        <v>00210027</v>
      </c>
      <c r="H648" t="s">
        <v>340</v>
      </c>
      <c r="I648">
        <v>0</v>
      </c>
      <c r="J648">
        <v>0</v>
      </c>
      <c r="K648">
        <v>0</v>
      </c>
      <c r="L648">
        <v>200</v>
      </c>
      <c r="M648">
        <v>0</v>
      </c>
      <c r="N648">
        <v>70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1251</v>
      </c>
    </row>
    <row r="649" spans="1:30" x14ac:dyDescent="0.25">
      <c r="H649" t="s">
        <v>1252</v>
      </c>
    </row>
    <row r="650" spans="1:30" x14ac:dyDescent="0.25">
      <c r="A650">
        <v>322</v>
      </c>
      <c r="B650">
        <v>121</v>
      </c>
      <c r="C650" t="s">
        <v>1253</v>
      </c>
      <c r="D650" t="s">
        <v>116</v>
      </c>
      <c r="E650" t="s">
        <v>373</v>
      </c>
      <c r="F650" t="s">
        <v>1254</v>
      </c>
      <c r="G650" t="str">
        <f>"00291173"</f>
        <v>00291173</v>
      </c>
      <c r="H650" t="s">
        <v>1255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70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17</v>
      </c>
      <c r="W650">
        <v>119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1256</v>
      </c>
    </row>
    <row r="651" spans="1:30" x14ac:dyDescent="0.25">
      <c r="H651">
        <v>1211</v>
      </c>
    </row>
    <row r="652" spans="1:30" x14ac:dyDescent="0.25">
      <c r="A652">
        <v>323</v>
      </c>
      <c r="B652">
        <v>1900</v>
      </c>
      <c r="C652" t="s">
        <v>1257</v>
      </c>
      <c r="D652" t="s">
        <v>33</v>
      </c>
      <c r="E652" t="s">
        <v>272</v>
      </c>
      <c r="F652" t="s">
        <v>1258</v>
      </c>
      <c r="G652" t="str">
        <f>"00216476"</f>
        <v>00216476</v>
      </c>
      <c r="H652">
        <v>704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31</v>
      </c>
      <c r="W652">
        <v>217</v>
      </c>
      <c r="X652">
        <v>0</v>
      </c>
      <c r="Z652">
        <v>0</v>
      </c>
      <c r="AA652">
        <v>0</v>
      </c>
      <c r="AB652">
        <v>0</v>
      </c>
      <c r="AC652">
        <v>0</v>
      </c>
      <c r="AD652">
        <v>951</v>
      </c>
    </row>
    <row r="653" spans="1:30" x14ac:dyDescent="0.25">
      <c r="H653" t="s">
        <v>1259</v>
      </c>
    </row>
    <row r="654" spans="1:30" x14ac:dyDescent="0.25">
      <c r="A654">
        <v>324</v>
      </c>
      <c r="B654">
        <v>5415</v>
      </c>
      <c r="C654" t="s">
        <v>1260</v>
      </c>
      <c r="D654" t="s">
        <v>26</v>
      </c>
      <c r="E654" t="s">
        <v>78</v>
      </c>
      <c r="F654" t="s">
        <v>1261</v>
      </c>
      <c r="G654" t="str">
        <f>"00153578"</f>
        <v>00153578</v>
      </c>
      <c r="H654" t="s">
        <v>1262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70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Z654">
        <v>0</v>
      </c>
      <c r="AA654">
        <v>0</v>
      </c>
      <c r="AB654">
        <v>10</v>
      </c>
      <c r="AC654">
        <v>170</v>
      </c>
      <c r="AD654" t="s">
        <v>1263</v>
      </c>
    </row>
    <row r="655" spans="1:30" x14ac:dyDescent="0.25">
      <c r="H655">
        <v>1212</v>
      </c>
    </row>
    <row r="656" spans="1:30" x14ac:dyDescent="0.25">
      <c r="A656">
        <v>325</v>
      </c>
      <c r="B656">
        <v>5357</v>
      </c>
      <c r="C656" t="s">
        <v>1264</v>
      </c>
      <c r="D656" t="s">
        <v>1265</v>
      </c>
      <c r="E656" t="s">
        <v>26</v>
      </c>
      <c r="F656" t="s">
        <v>1266</v>
      </c>
      <c r="G656" t="str">
        <f>"00356287"</f>
        <v>00356287</v>
      </c>
      <c r="H656" t="s">
        <v>128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43</v>
      </c>
      <c r="W656">
        <v>301</v>
      </c>
      <c r="X656">
        <v>0</v>
      </c>
      <c r="Z656">
        <v>0</v>
      </c>
      <c r="AA656">
        <v>0</v>
      </c>
      <c r="AB656">
        <v>0</v>
      </c>
      <c r="AC656">
        <v>0</v>
      </c>
      <c r="AD656" t="s">
        <v>1267</v>
      </c>
    </row>
    <row r="657" spans="1:30" x14ac:dyDescent="0.25">
      <c r="H657" t="s">
        <v>93</v>
      </c>
    </row>
    <row r="658" spans="1:30" x14ac:dyDescent="0.25">
      <c r="A658">
        <v>326</v>
      </c>
      <c r="B658">
        <v>584</v>
      </c>
      <c r="C658" t="s">
        <v>1268</v>
      </c>
      <c r="D658" t="s">
        <v>78</v>
      </c>
      <c r="E658" t="s">
        <v>291</v>
      </c>
      <c r="F658" t="s">
        <v>1269</v>
      </c>
      <c r="G658" t="str">
        <f>"201402011165"</f>
        <v>201402011165</v>
      </c>
      <c r="H658" t="s">
        <v>774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40</v>
      </c>
      <c r="W658">
        <v>280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1270</v>
      </c>
    </row>
    <row r="659" spans="1:30" x14ac:dyDescent="0.25">
      <c r="H659">
        <v>1212</v>
      </c>
    </row>
    <row r="660" spans="1:30" x14ac:dyDescent="0.25">
      <c r="A660">
        <v>327</v>
      </c>
      <c r="B660">
        <v>1361</v>
      </c>
      <c r="C660" t="s">
        <v>1271</v>
      </c>
      <c r="D660" t="s">
        <v>116</v>
      </c>
      <c r="E660" t="s">
        <v>133</v>
      </c>
      <c r="F660" t="s">
        <v>1272</v>
      </c>
      <c r="G660" t="str">
        <f>"201409004207"</f>
        <v>201409004207</v>
      </c>
      <c r="H660">
        <v>682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14</v>
      </c>
      <c r="W660">
        <v>98</v>
      </c>
      <c r="X660">
        <v>0</v>
      </c>
      <c r="Z660">
        <v>0</v>
      </c>
      <c r="AA660">
        <v>0</v>
      </c>
      <c r="AB660">
        <v>8</v>
      </c>
      <c r="AC660">
        <v>136</v>
      </c>
      <c r="AD660">
        <v>946</v>
      </c>
    </row>
    <row r="661" spans="1:30" x14ac:dyDescent="0.25">
      <c r="H661" t="s">
        <v>1273</v>
      </c>
    </row>
    <row r="662" spans="1:30" x14ac:dyDescent="0.25">
      <c r="A662">
        <v>328</v>
      </c>
      <c r="B662">
        <v>3123</v>
      </c>
      <c r="C662" t="s">
        <v>1274</v>
      </c>
      <c r="D662" t="s">
        <v>680</v>
      </c>
      <c r="E662" t="s">
        <v>26</v>
      </c>
      <c r="F662" t="s">
        <v>1275</v>
      </c>
      <c r="G662" t="str">
        <f>"201402011950"</f>
        <v>201402011950</v>
      </c>
      <c r="H662" t="s">
        <v>1276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70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13</v>
      </c>
      <c r="W662">
        <v>91</v>
      </c>
      <c r="X662">
        <v>0</v>
      </c>
      <c r="Z662">
        <v>1</v>
      </c>
      <c r="AA662">
        <v>0</v>
      </c>
      <c r="AB662">
        <v>0</v>
      </c>
      <c r="AC662">
        <v>0</v>
      </c>
      <c r="AD662" t="s">
        <v>1277</v>
      </c>
    </row>
    <row r="663" spans="1:30" x14ac:dyDescent="0.25">
      <c r="H663" t="s">
        <v>1278</v>
      </c>
    </row>
    <row r="664" spans="1:30" x14ac:dyDescent="0.25">
      <c r="A664">
        <v>329</v>
      </c>
      <c r="B664">
        <v>609</v>
      </c>
      <c r="C664" t="s">
        <v>1279</v>
      </c>
      <c r="D664" t="s">
        <v>1280</v>
      </c>
      <c r="E664" t="s">
        <v>116</v>
      </c>
      <c r="F664" t="s">
        <v>1281</v>
      </c>
      <c r="G664" t="str">
        <f>"00151950"</f>
        <v>00151950</v>
      </c>
      <c r="H664" t="s">
        <v>274</v>
      </c>
      <c r="I664">
        <v>0</v>
      </c>
      <c r="J664">
        <v>0</v>
      </c>
      <c r="K664">
        <v>0</v>
      </c>
      <c r="L664">
        <v>200</v>
      </c>
      <c r="M664">
        <v>0</v>
      </c>
      <c r="N664">
        <v>50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1282</v>
      </c>
    </row>
    <row r="665" spans="1:30" x14ac:dyDescent="0.25">
      <c r="H665" t="s">
        <v>1283</v>
      </c>
    </row>
    <row r="666" spans="1:30" x14ac:dyDescent="0.25">
      <c r="A666">
        <v>330</v>
      </c>
      <c r="B666">
        <v>2152</v>
      </c>
      <c r="C666" t="s">
        <v>1284</v>
      </c>
      <c r="D666" t="s">
        <v>629</v>
      </c>
      <c r="E666" t="s">
        <v>26</v>
      </c>
      <c r="F666" t="s">
        <v>1285</v>
      </c>
      <c r="G666" t="str">
        <f>"201410004708"</f>
        <v>201410004708</v>
      </c>
      <c r="H666" t="s">
        <v>195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32</v>
      </c>
      <c r="W666">
        <v>224</v>
      </c>
      <c r="X666">
        <v>0</v>
      </c>
      <c r="Z666">
        <v>0</v>
      </c>
      <c r="AA666">
        <v>0</v>
      </c>
      <c r="AB666">
        <v>0</v>
      </c>
      <c r="AC666">
        <v>0</v>
      </c>
      <c r="AD666" t="s">
        <v>1286</v>
      </c>
    </row>
    <row r="667" spans="1:30" x14ac:dyDescent="0.25">
      <c r="H667" t="s">
        <v>1287</v>
      </c>
    </row>
    <row r="668" spans="1:30" x14ac:dyDescent="0.25">
      <c r="A668">
        <v>331</v>
      </c>
      <c r="B668">
        <v>5631</v>
      </c>
      <c r="C668" t="s">
        <v>1288</v>
      </c>
      <c r="D668" t="s">
        <v>86</v>
      </c>
      <c r="E668" t="s">
        <v>63</v>
      </c>
      <c r="F668" t="s">
        <v>1289</v>
      </c>
      <c r="G668" t="str">
        <f>"00356504"</f>
        <v>00356504</v>
      </c>
      <c r="H668">
        <v>671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38</v>
      </c>
      <c r="W668">
        <v>266</v>
      </c>
      <c r="X668">
        <v>0</v>
      </c>
      <c r="Z668">
        <v>2</v>
      </c>
      <c r="AA668">
        <v>0</v>
      </c>
      <c r="AB668">
        <v>0</v>
      </c>
      <c r="AC668">
        <v>0</v>
      </c>
      <c r="AD668">
        <v>937</v>
      </c>
    </row>
    <row r="669" spans="1:30" x14ac:dyDescent="0.25">
      <c r="H669">
        <v>1212</v>
      </c>
    </row>
    <row r="670" spans="1:30" x14ac:dyDescent="0.25">
      <c r="A670">
        <v>332</v>
      </c>
      <c r="B670">
        <v>3217</v>
      </c>
      <c r="C670" t="s">
        <v>1290</v>
      </c>
      <c r="D670" t="s">
        <v>26</v>
      </c>
      <c r="E670" t="s">
        <v>34</v>
      </c>
      <c r="F670" t="s">
        <v>1291</v>
      </c>
      <c r="G670" t="str">
        <f>"201504002585"</f>
        <v>201504002585</v>
      </c>
      <c r="H670" t="s">
        <v>1292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Z670">
        <v>0</v>
      </c>
      <c r="AA670">
        <v>0</v>
      </c>
      <c r="AB670">
        <v>17</v>
      </c>
      <c r="AC670">
        <v>289</v>
      </c>
      <c r="AD670" t="s">
        <v>1293</v>
      </c>
    </row>
    <row r="671" spans="1:30" x14ac:dyDescent="0.25">
      <c r="H671" t="s">
        <v>1294</v>
      </c>
    </row>
    <row r="672" spans="1:30" x14ac:dyDescent="0.25">
      <c r="A672">
        <v>333</v>
      </c>
      <c r="B672">
        <v>3450</v>
      </c>
      <c r="C672" t="s">
        <v>103</v>
      </c>
      <c r="D672" t="s">
        <v>323</v>
      </c>
      <c r="E672" t="s">
        <v>116</v>
      </c>
      <c r="F672" t="s">
        <v>1295</v>
      </c>
      <c r="G672" t="str">
        <f>"201410003722"</f>
        <v>201410003722</v>
      </c>
      <c r="H672" t="s">
        <v>856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28</v>
      </c>
      <c r="W672">
        <v>196</v>
      </c>
      <c r="X672">
        <v>0</v>
      </c>
      <c r="Z672">
        <v>0</v>
      </c>
      <c r="AA672">
        <v>0</v>
      </c>
      <c r="AB672">
        <v>0</v>
      </c>
      <c r="AC672">
        <v>0</v>
      </c>
      <c r="AD672" t="s">
        <v>1296</v>
      </c>
    </row>
    <row r="673" spans="1:30" x14ac:dyDescent="0.25">
      <c r="H673" t="s">
        <v>1297</v>
      </c>
    </row>
    <row r="674" spans="1:30" x14ac:dyDescent="0.25">
      <c r="A674">
        <v>334</v>
      </c>
      <c r="B674">
        <v>368</v>
      </c>
      <c r="C674" t="s">
        <v>1298</v>
      </c>
      <c r="D674" t="s">
        <v>283</v>
      </c>
      <c r="E674" t="s">
        <v>26</v>
      </c>
      <c r="F674" t="s">
        <v>1299</v>
      </c>
      <c r="G674" t="str">
        <f>"201409006272"</f>
        <v>201409006272</v>
      </c>
      <c r="H674">
        <v>638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30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36</v>
      </c>
      <c r="W674">
        <v>252</v>
      </c>
      <c r="X674">
        <v>0</v>
      </c>
      <c r="Z674">
        <v>0</v>
      </c>
      <c r="AA674">
        <v>0</v>
      </c>
      <c r="AB674">
        <v>0</v>
      </c>
      <c r="AC674">
        <v>0</v>
      </c>
      <c r="AD674">
        <v>920</v>
      </c>
    </row>
    <row r="675" spans="1:30" x14ac:dyDescent="0.25">
      <c r="H675" t="s">
        <v>1300</v>
      </c>
    </row>
    <row r="676" spans="1:30" x14ac:dyDescent="0.25">
      <c r="A676">
        <v>335</v>
      </c>
      <c r="B676">
        <v>4993</v>
      </c>
      <c r="C676" t="s">
        <v>1301</v>
      </c>
      <c r="D676" t="s">
        <v>157</v>
      </c>
      <c r="E676" t="s">
        <v>34</v>
      </c>
      <c r="F676" t="s">
        <v>1302</v>
      </c>
      <c r="G676" t="str">
        <f>"00107782"</f>
        <v>00107782</v>
      </c>
      <c r="H676" t="s">
        <v>939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50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32</v>
      </c>
      <c r="W676">
        <v>224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1303</v>
      </c>
    </row>
    <row r="677" spans="1:30" x14ac:dyDescent="0.25">
      <c r="H677" t="s">
        <v>1304</v>
      </c>
    </row>
    <row r="678" spans="1:30" x14ac:dyDescent="0.25">
      <c r="A678">
        <v>336</v>
      </c>
      <c r="B678">
        <v>3182</v>
      </c>
      <c r="C678" t="s">
        <v>460</v>
      </c>
      <c r="D678" t="s">
        <v>63</v>
      </c>
      <c r="E678" t="s">
        <v>461</v>
      </c>
      <c r="F678" t="s">
        <v>462</v>
      </c>
      <c r="G678" t="str">
        <f>"201410007430"</f>
        <v>201410007430</v>
      </c>
      <c r="H678" t="s">
        <v>128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70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Z678">
        <v>0</v>
      </c>
      <c r="AA678">
        <v>0</v>
      </c>
      <c r="AB678">
        <v>0</v>
      </c>
      <c r="AC678">
        <v>0</v>
      </c>
      <c r="AD678" t="s">
        <v>1305</v>
      </c>
    </row>
    <row r="679" spans="1:30" x14ac:dyDescent="0.25">
      <c r="H679" t="s">
        <v>464</v>
      </c>
    </row>
    <row r="680" spans="1:30" x14ac:dyDescent="0.25">
      <c r="A680">
        <v>337</v>
      </c>
      <c r="B680">
        <v>3691</v>
      </c>
      <c r="C680" t="s">
        <v>1306</v>
      </c>
      <c r="D680" t="s">
        <v>451</v>
      </c>
      <c r="E680" t="s">
        <v>33</v>
      </c>
      <c r="F680" t="s">
        <v>1307</v>
      </c>
      <c r="G680" t="str">
        <f>"201409007181"</f>
        <v>201409007181</v>
      </c>
      <c r="H680" t="s">
        <v>631</v>
      </c>
      <c r="I680">
        <v>0</v>
      </c>
      <c r="J680">
        <v>0</v>
      </c>
      <c r="K680">
        <v>0</v>
      </c>
      <c r="L680">
        <v>0</v>
      </c>
      <c r="M680">
        <v>100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7</v>
      </c>
      <c r="W680">
        <v>49</v>
      </c>
      <c r="X680">
        <v>0</v>
      </c>
      <c r="Z680">
        <v>0</v>
      </c>
      <c r="AA680">
        <v>0</v>
      </c>
      <c r="AB680">
        <v>0</v>
      </c>
      <c r="AC680">
        <v>0</v>
      </c>
      <c r="AD680" t="s">
        <v>1308</v>
      </c>
    </row>
    <row r="681" spans="1:30" x14ac:dyDescent="0.25">
      <c r="H681" t="s">
        <v>1309</v>
      </c>
    </row>
    <row r="682" spans="1:30" x14ac:dyDescent="0.25">
      <c r="A682">
        <v>338</v>
      </c>
      <c r="B682">
        <v>3755</v>
      </c>
      <c r="C682" t="s">
        <v>1310</v>
      </c>
      <c r="D682" t="s">
        <v>1311</v>
      </c>
      <c r="E682" t="s">
        <v>26</v>
      </c>
      <c r="F682" t="s">
        <v>1312</v>
      </c>
      <c r="G682" t="str">
        <f>"201409000319"</f>
        <v>201409000319</v>
      </c>
      <c r="H682" t="s">
        <v>1079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28</v>
      </c>
      <c r="W682">
        <v>196</v>
      </c>
      <c r="X682">
        <v>0</v>
      </c>
      <c r="Z682">
        <v>0</v>
      </c>
      <c r="AA682">
        <v>0</v>
      </c>
      <c r="AB682">
        <v>0</v>
      </c>
      <c r="AC682">
        <v>0</v>
      </c>
      <c r="AD682" t="s">
        <v>1313</v>
      </c>
    </row>
    <row r="683" spans="1:30" x14ac:dyDescent="0.25">
      <c r="H683" t="s">
        <v>1314</v>
      </c>
    </row>
    <row r="684" spans="1:30" x14ac:dyDescent="0.25">
      <c r="A684">
        <v>339</v>
      </c>
      <c r="B684">
        <v>116</v>
      </c>
      <c r="C684" t="s">
        <v>1315</v>
      </c>
      <c r="D684" t="s">
        <v>1316</v>
      </c>
      <c r="E684" t="s">
        <v>63</v>
      </c>
      <c r="F684" t="s">
        <v>1317</v>
      </c>
      <c r="G684" t="str">
        <f>"201511036032"</f>
        <v>201511036032</v>
      </c>
      <c r="H684" t="s">
        <v>897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32</v>
      </c>
      <c r="W684">
        <v>224</v>
      </c>
      <c r="X684">
        <v>0</v>
      </c>
      <c r="Z684">
        <v>0</v>
      </c>
      <c r="AA684">
        <v>0</v>
      </c>
      <c r="AB684">
        <v>0</v>
      </c>
      <c r="AC684">
        <v>0</v>
      </c>
      <c r="AD684" t="s">
        <v>1318</v>
      </c>
    </row>
    <row r="685" spans="1:30" x14ac:dyDescent="0.25">
      <c r="H685" t="s">
        <v>1319</v>
      </c>
    </row>
    <row r="686" spans="1:30" x14ac:dyDescent="0.25">
      <c r="A686">
        <v>340</v>
      </c>
      <c r="B686">
        <v>4116</v>
      </c>
      <c r="C686" t="s">
        <v>1320</v>
      </c>
      <c r="D686" t="s">
        <v>116</v>
      </c>
      <c r="E686" t="s">
        <v>74</v>
      </c>
      <c r="F686" t="s">
        <v>1321</v>
      </c>
      <c r="G686" t="str">
        <f>"201503000349"</f>
        <v>201503000349</v>
      </c>
      <c r="H686" t="s">
        <v>1322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9</v>
      </c>
      <c r="W686">
        <v>63</v>
      </c>
      <c r="X686">
        <v>0</v>
      </c>
      <c r="Z686">
        <v>0</v>
      </c>
      <c r="AA686">
        <v>0</v>
      </c>
      <c r="AB686">
        <v>0</v>
      </c>
      <c r="AC686">
        <v>0</v>
      </c>
      <c r="AD686" t="s">
        <v>1323</v>
      </c>
    </row>
    <row r="687" spans="1:30" x14ac:dyDescent="0.25">
      <c r="H687" t="s">
        <v>1324</v>
      </c>
    </row>
    <row r="688" spans="1:30" x14ac:dyDescent="0.25">
      <c r="A688">
        <v>341</v>
      </c>
      <c r="B688">
        <v>210</v>
      </c>
      <c r="C688" t="s">
        <v>1325</v>
      </c>
      <c r="D688" t="s">
        <v>33</v>
      </c>
      <c r="E688" t="s">
        <v>426</v>
      </c>
      <c r="F688" t="s">
        <v>1326</v>
      </c>
      <c r="G688" t="str">
        <f>"00001139"</f>
        <v>00001139</v>
      </c>
      <c r="H688" t="s">
        <v>1327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30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Z688">
        <v>2</v>
      </c>
      <c r="AA688">
        <v>0</v>
      </c>
      <c r="AB688">
        <v>0</v>
      </c>
      <c r="AC688">
        <v>0</v>
      </c>
      <c r="AD688" t="s">
        <v>1328</v>
      </c>
    </row>
    <row r="689" spans="1:30" x14ac:dyDescent="0.25">
      <c r="H689" t="s">
        <v>808</v>
      </c>
    </row>
    <row r="690" spans="1:30" x14ac:dyDescent="0.25">
      <c r="A690">
        <v>342</v>
      </c>
      <c r="B690">
        <v>777</v>
      </c>
      <c r="C690" t="s">
        <v>1329</v>
      </c>
      <c r="D690" t="s">
        <v>74</v>
      </c>
      <c r="E690" t="s">
        <v>1330</v>
      </c>
      <c r="F690" t="s">
        <v>1331</v>
      </c>
      <c r="G690" t="str">
        <f>"00278829"</f>
        <v>00278829</v>
      </c>
      <c r="H690">
        <v>704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28</v>
      </c>
      <c r="W690">
        <v>196</v>
      </c>
      <c r="X690">
        <v>0</v>
      </c>
      <c r="Z690">
        <v>0</v>
      </c>
      <c r="AA690">
        <v>0</v>
      </c>
      <c r="AB690">
        <v>0</v>
      </c>
      <c r="AC690">
        <v>0</v>
      </c>
      <c r="AD690">
        <v>900</v>
      </c>
    </row>
    <row r="691" spans="1:30" x14ac:dyDescent="0.25">
      <c r="H691">
        <v>1215</v>
      </c>
    </row>
    <row r="692" spans="1:30" x14ac:dyDescent="0.25">
      <c r="A692">
        <v>343</v>
      </c>
      <c r="B692">
        <v>763</v>
      </c>
      <c r="C692" t="s">
        <v>1332</v>
      </c>
      <c r="D692" t="s">
        <v>69</v>
      </c>
      <c r="E692" t="s">
        <v>133</v>
      </c>
      <c r="F692" t="s">
        <v>1333</v>
      </c>
      <c r="G692" t="str">
        <f>"201401000260"</f>
        <v>201401000260</v>
      </c>
      <c r="H692" t="s">
        <v>1334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70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17</v>
      </c>
      <c r="W692">
        <v>119</v>
      </c>
      <c r="X692">
        <v>0</v>
      </c>
      <c r="Z692">
        <v>0</v>
      </c>
      <c r="AA692">
        <v>0</v>
      </c>
      <c r="AB692">
        <v>0</v>
      </c>
      <c r="AC692">
        <v>0</v>
      </c>
      <c r="AD692" t="s">
        <v>1335</v>
      </c>
    </row>
    <row r="693" spans="1:30" x14ac:dyDescent="0.25">
      <c r="H693" t="s">
        <v>1336</v>
      </c>
    </row>
    <row r="694" spans="1:30" x14ac:dyDescent="0.25">
      <c r="A694">
        <v>344</v>
      </c>
      <c r="B694">
        <v>5013</v>
      </c>
      <c r="C694" t="s">
        <v>1337</v>
      </c>
      <c r="D694" t="s">
        <v>1338</v>
      </c>
      <c r="E694" t="s">
        <v>34</v>
      </c>
      <c r="F694" t="s">
        <v>1339</v>
      </c>
      <c r="G694" t="str">
        <f>"201402011676"</f>
        <v>201402011676</v>
      </c>
      <c r="H694" t="s">
        <v>1087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34</v>
      </c>
      <c r="W694">
        <v>238</v>
      </c>
      <c r="X694">
        <v>0</v>
      </c>
      <c r="Z694">
        <v>0</v>
      </c>
      <c r="AA694">
        <v>0</v>
      </c>
      <c r="AB694">
        <v>0</v>
      </c>
      <c r="AC694">
        <v>0</v>
      </c>
      <c r="AD694" t="s">
        <v>1340</v>
      </c>
    </row>
    <row r="695" spans="1:30" x14ac:dyDescent="0.25">
      <c r="H695">
        <v>1212</v>
      </c>
    </row>
    <row r="696" spans="1:30" x14ac:dyDescent="0.25">
      <c r="A696">
        <v>345</v>
      </c>
      <c r="B696">
        <v>5256</v>
      </c>
      <c r="C696" t="s">
        <v>1341</v>
      </c>
      <c r="D696" t="s">
        <v>63</v>
      </c>
      <c r="E696" t="s">
        <v>323</v>
      </c>
      <c r="F696" t="s">
        <v>1342</v>
      </c>
      <c r="G696" t="str">
        <f>"00114534"</f>
        <v>00114534</v>
      </c>
      <c r="H696" t="s">
        <v>1343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30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Z696">
        <v>1</v>
      </c>
      <c r="AA696">
        <v>0</v>
      </c>
      <c r="AB696">
        <v>0</v>
      </c>
      <c r="AC696">
        <v>0</v>
      </c>
      <c r="AD696" t="s">
        <v>1344</v>
      </c>
    </row>
    <row r="697" spans="1:30" x14ac:dyDescent="0.25">
      <c r="H697" t="s">
        <v>1345</v>
      </c>
    </row>
    <row r="698" spans="1:30" x14ac:dyDescent="0.25">
      <c r="A698">
        <v>346</v>
      </c>
      <c r="B698">
        <v>956</v>
      </c>
      <c r="C698" t="s">
        <v>1346</v>
      </c>
      <c r="D698" t="s">
        <v>63</v>
      </c>
      <c r="E698" t="s">
        <v>1347</v>
      </c>
      <c r="F698" t="s">
        <v>1348</v>
      </c>
      <c r="G698" t="str">
        <f>"201410000729"</f>
        <v>201410000729</v>
      </c>
      <c r="H698" t="s">
        <v>1334</v>
      </c>
      <c r="I698">
        <v>150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Z698">
        <v>0</v>
      </c>
      <c r="AA698">
        <v>0</v>
      </c>
      <c r="AB698">
        <v>0</v>
      </c>
      <c r="AC698">
        <v>0</v>
      </c>
      <c r="AD698" t="s">
        <v>1349</v>
      </c>
    </row>
    <row r="699" spans="1:30" x14ac:dyDescent="0.25">
      <c r="H699" t="s">
        <v>1350</v>
      </c>
    </row>
    <row r="700" spans="1:30" x14ac:dyDescent="0.25">
      <c r="A700">
        <v>347</v>
      </c>
      <c r="B700">
        <v>2544</v>
      </c>
      <c r="C700" t="s">
        <v>1351</v>
      </c>
      <c r="D700" t="s">
        <v>283</v>
      </c>
      <c r="E700" t="s">
        <v>69</v>
      </c>
      <c r="F700" t="s">
        <v>1352</v>
      </c>
      <c r="G700" t="str">
        <f>"201410003512"</f>
        <v>201410003512</v>
      </c>
      <c r="H700" t="s">
        <v>470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30</v>
      </c>
      <c r="O700">
        <v>0</v>
      </c>
      <c r="P700">
        <v>0</v>
      </c>
      <c r="Q700">
        <v>0</v>
      </c>
      <c r="R700">
        <v>30</v>
      </c>
      <c r="S700">
        <v>0</v>
      </c>
      <c r="T700">
        <v>0</v>
      </c>
      <c r="U700">
        <v>0</v>
      </c>
      <c r="V700">
        <v>9</v>
      </c>
      <c r="W700">
        <v>63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1353</v>
      </c>
    </row>
    <row r="701" spans="1:30" x14ac:dyDescent="0.25">
      <c r="H701" t="s">
        <v>1354</v>
      </c>
    </row>
    <row r="702" spans="1:30" x14ac:dyDescent="0.25">
      <c r="A702">
        <v>348</v>
      </c>
      <c r="B702">
        <v>979</v>
      </c>
      <c r="C702" t="s">
        <v>1355</v>
      </c>
      <c r="D702" t="s">
        <v>1356</v>
      </c>
      <c r="E702" t="s">
        <v>69</v>
      </c>
      <c r="F702" t="s">
        <v>1357</v>
      </c>
      <c r="G702" t="str">
        <f>"00110399"</f>
        <v>00110399</v>
      </c>
      <c r="H702">
        <v>737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Z702">
        <v>0</v>
      </c>
      <c r="AA702">
        <v>0</v>
      </c>
      <c r="AB702">
        <v>7</v>
      </c>
      <c r="AC702">
        <v>119</v>
      </c>
      <c r="AD702">
        <v>886</v>
      </c>
    </row>
    <row r="703" spans="1:30" x14ac:dyDescent="0.25">
      <c r="H703" t="s">
        <v>1358</v>
      </c>
    </row>
    <row r="704" spans="1:30" x14ac:dyDescent="0.25">
      <c r="A704">
        <v>349</v>
      </c>
      <c r="B704">
        <v>3180</v>
      </c>
      <c r="C704" t="s">
        <v>1359</v>
      </c>
      <c r="D704" t="s">
        <v>1360</v>
      </c>
      <c r="E704" t="s">
        <v>291</v>
      </c>
      <c r="F704" t="s">
        <v>1361</v>
      </c>
      <c r="G704" t="str">
        <f>"201409006627"</f>
        <v>201409006627</v>
      </c>
      <c r="H704" t="s">
        <v>36</v>
      </c>
      <c r="I704">
        <v>150</v>
      </c>
      <c r="J704">
        <v>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Z704">
        <v>1</v>
      </c>
      <c r="AA704">
        <v>0</v>
      </c>
      <c r="AB704">
        <v>0</v>
      </c>
      <c r="AC704">
        <v>0</v>
      </c>
      <c r="AD704" t="s">
        <v>1362</v>
      </c>
    </row>
    <row r="705" spans="1:30" x14ac:dyDescent="0.25">
      <c r="H705" t="s">
        <v>1363</v>
      </c>
    </row>
    <row r="706" spans="1:30" x14ac:dyDescent="0.25">
      <c r="A706">
        <v>350</v>
      </c>
      <c r="B706">
        <v>4265</v>
      </c>
      <c r="C706" t="s">
        <v>1364</v>
      </c>
      <c r="D706" t="s">
        <v>851</v>
      </c>
      <c r="E706" t="s">
        <v>26</v>
      </c>
      <c r="F706" t="s">
        <v>1365</v>
      </c>
      <c r="G706" t="str">
        <f>"201402008402"</f>
        <v>201402008402</v>
      </c>
      <c r="H706" t="s">
        <v>897</v>
      </c>
      <c r="I706">
        <v>0</v>
      </c>
      <c r="J706">
        <v>0</v>
      </c>
      <c r="K706">
        <v>0</v>
      </c>
      <c r="L706">
        <v>0</v>
      </c>
      <c r="M706">
        <v>100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Z706">
        <v>0</v>
      </c>
      <c r="AA706">
        <v>0</v>
      </c>
      <c r="AB706">
        <v>6</v>
      </c>
      <c r="AC706">
        <v>102</v>
      </c>
      <c r="AD706" t="s">
        <v>1366</v>
      </c>
    </row>
    <row r="707" spans="1:30" x14ac:dyDescent="0.25">
      <c r="H707" t="s">
        <v>1367</v>
      </c>
    </row>
    <row r="708" spans="1:30" x14ac:dyDescent="0.25">
      <c r="A708">
        <v>351</v>
      </c>
      <c r="B708">
        <v>3216</v>
      </c>
      <c r="C708" t="s">
        <v>1368</v>
      </c>
      <c r="D708" t="s">
        <v>952</v>
      </c>
      <c r="E708" t="s">
        <v>26</v>
      </c>
      <c r="F708" t="s">
        <v>1369</v>
      </c>
      <c r="G708" t="str">
        <f>"201410000749"</f>
        <v>201410000749</v>
      </c>
      <c r="H708">
        <v>660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50</v>
      </c>
      <c r="O708">
        <v>70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Z708">
        <v>0</v>
      </c>
      <c r="AA708">
        <v>0</v>
      </c>
      <c r="AB708">
        <v>6</v>
      </c>
      <c r="AC708">
        <v>102</v>
      </c>
      <c r="AD708">
        <v>882</v>
      </c>
    </row>
    <row r="709" spans="1:30" x14ac:dyDescent="0.25">
      <c r="H709" t="s">
        <v>1370</v>
      </c>
    </row>
    <row r="710" spans="1:30" x14ac:dyDescent="0.25">
      <c r="A710">
        <v>352</v>
      </c>
      <c r="B710">
        <v>5473</v>
      </c>
      <c r="C710" t="s">
        <v>1371</v>
      </c>
      <c r="D710" t="s">
        <v>1372</v>
      </c>
      <c r="E710" t="s">
        <v>26</v>
      </c>
      <c r="F710" t="s">
        <v>1373</v>
      </c>
      <c r="G710" t="str">
        <f>"00233748"</f>
        <v>00233748</v>
      </c>
      <c r="H710" t="s">
        <v>1060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50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Z710">
        <v>0</v>
      </c>
      <c r="AA710">
        <v>0</v>
      </c>
      <c r="AB710">
        <v>7</v>
      </c>
      <c r="AC710">
        <v>119</v>
      </c>
      <c r="AD710" t="s">
        <v>1374</v>
      </c>
    </row>
    <row r="711" spans="1:30" x14ac:dyDescent="0.25">
      <c r="H711" t="s">
        <v>352</v>
      </c>
    </row>
    <row r="712" spans="1:30" x14ac:dyDescent="0.25">
      <c r="A712">
        <v>353</v>
      </c>
      <c r="B712">
        <v>1966</v>
      </c>
      <c r="C712" t="s">
        <v>1375</v>
      </c>
      <c r="D712" t="s">
        <v>74</v>
      </c>
      <c r="E712" t="s">
        <v>376</v>
      </c>
      <c r="F712" t="s">
        <v>1376</v>
      </c>
      <c r="G712" t="str">
        <f>"201512001797"</f>
        <v>201512001797</v>
      </c>
      <c r="H712" t="s">
        <v>1377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22</v>
      </c>
      <c r="W712">
        <v>154</v>
      </c>
      <c r="X712">
        <v>0</v>
      </c>
      <c r="Z712">
        <v>2</v>
      </c>
      <c r="AA712">
        <v>0</v>
      </c>
      <c r="AB712">
        <v>0</v>
      </c>
      <c r="AC712">
        <v>0</v>
      </c>
      <c r="AD712" t="s">
        <v>1378</v>
      </c>
    </row>
    <row r="713" spans="1:30" x14ac:dyDescent="0.25">
      <c r="H713" t="s">
        <v>594</v>
      </c>
    </row>
    <row r="714" spans="1:30" x14ac:dyDescent="0.25">
      <c r="A714">
        <v>354</v>
      </c>
      <c r="B714">
        <v>1966</v>
      </c>
      <c r="C714" t="s">
        <v>1375</v>
      </c>
      <c r="D714" t="s">
        <v>74</v>
      </c>
      <c r="E714" t="s">
        <v>376</v>
      </c>
      <c r="F714" t="s">
        <v>1376</v>
      </c>
      <c r="G714" t="str">
        <f>"201512001797"</f>
        <v>201512001797</v>
      </c>
      <c r="H714" t="s">
        <v>1377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22</v>
      </c>
      <c r="W714">
        <v>154</v>
      </c>
      <c r="X714">
        <v>6</v>
      </c>
      <c r="Y714">
        <v>1213</v>
      </c>
      <c r="Z714">
        <v>2</v>
      </c>
      <c r="AA714">
        <v>0</v>
      </c>
      <c r="AB714">
        <v>0</v>
      </c>
      <c r="AC714">
        <v>0</v>
      </c>
      <c r="AD714" t="s">
        <v>1378</v>
      </c>
    </row>
    <row r="715" spans="1:30" x14ac:dyDescent="0.25">
      <c r="H715" t="s">
        <v>594</v>
      </c>
    </row>
    <row r="716" spans="1:30" x14ac:dyDescent="0.25">
      <c r="A716">
        <v>355</v>
      </c>
      <c r="B716">
        <v>5445</v>
      </c>
      <c r="C716" t="s">
        <v>1379</v>
      </c>
      <c r="D716" t="s">
        <v>1380</v>
      </c>
      <c r="E716" t="s">
        <v>33</v>
      </c>
      <c r="F716" t="s">
        <v>1381</v>
      </c>
      <c r="G716" t="str">
        <f>"201504004095"</f>
        <v>201504004095</v>
      </c>
      <c r="H716" t="s">
        <v>1377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70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12</v>
      </c>
      <c r="W716">
        <v>84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1378</v>
      </c>
    </row>
    <row r="717" spans="1:30" x14ac:dyDescent="0.25">
      <c r="H717" t="s">
        <v>1382</v>
      </c>
    </row>
    <row r="718" spans="1:30" x14ac:dyDescent="0.25">
      <c r="A718">
        <v>356</v>
      </c>
      <c r="B718">
        <v>2154</v>
      </c>
      <c r="C718" t="s">
        <v>1383</v>
      </c>
      <c r="D718" t="s">
        <v>1338</v>
      </c>
      <c r="E718" t="s">
        <v>161</v>
      </c>
      <c r="F718" t="s">
        <v>1384</v>
      </c>
      <c r="G718" t="str">
        <f>"201409001488"</f>
        <v>201409001488</v>
      </c>
      <c r="H718" t="s">
        <v>516</v>
      </c>
      <c r="I718">
        <v>150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1385</v>
      </c>
    </row>
    <row r="719" spans="1:30" x14ac:dyDescent="0.25">
      <c r="H719" t="s">
        <v>1386</v>
      </c>
    </row>
    <row r="720" spans="1:30" x14ac:dyDescent="0.25">
      <c r="A720">
        <v>357</v>
      </c>
      <c r="B720">
        <v>4682</v>
      </c>
      <c r="C720" t="s">
        <v>1387</v>
      </c>
      <c r="D720" t="s">
        <v>952</v>
      </c>
      <c r="E720" t="s">
        <v>116</v>
      </c>
      <c r="F720" t="s">
        <v>1388</v>
      </c>
      <c r="G720" t="str">
        <f>"00183819"</f>
        <v>00183819</v>
      </c>
      <c r="H720" t="s">
        <v>1065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30</v>
      </c>
      <c r="O720">
        <v>30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Z720">
        <v>1</v>
      </c>
      <c r="AA720">
        <v>0</v>
      </c>
      <c r="AB720">
        <v>7</v>
      </c>
      <c r="AC720">
        <v>119</v>
      </c>
      <c r="AD720" t="s">
        <v>1389</v>
      </c>
    </row>
    <row r="721" spans="1:30" x14ac:dyDescent="0.25">
      <c r="H721">
        <v>1210</v>
      </c>
    </row>
    <row r="722" spans="1:30" x14ac:dyDescent="0.25">
      <c r="A722">
        <v>358</v>
      </c>
      <c r="B722">
        <v>5336</v>
      </c>
      <c r="C722" t="s">
        <v>1390</v>
      </c>
      <c r="D722" t="s">
        <v>397</v>
      </c>
      <c r="E722" t="s">
        <v>78</v>
      </c>
      <c r="F722" t="s">
        <v>1391</v>
      </c>
      <c r="G722" t="str">
        <f>"201409000211"</f>
        <v>201409000211</v>
      </c>
      <c r="H722">
        <v>693</v>
      </c>
      <c r="I722">
        <v>150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Z722">
        <v>2</v>
      </c>
      <c r="AA722">
        <v>0</v>
      </c>
      <c r="AB722">
        <v>0</v>
      </c>
      <c r="AC722">
        <v>0</v>
      </c>
      <c r="AD722">
        <v>873</v>
      </c>
    </row>
    <row r="723" spans="1:30" x14ac:dyDescent="0.25">
      <c r="H723">
        <v>1209</v>
      </c>
    </row>
    <row r="724" spans="1:30" x14ac:dyDescent="0.25">
      <c r="A724">
        <v>359</v>
      </c>
      <c r="B724">
        <v>1945</v>
      </c>
      <c r="C724" t="s">
        <v>1392</v>
      </c>
      <c r="D724" t="s">
        <v>69</v>
      </c>
      <c r="E724" t="s">
        <v>104</v>
      </c>
      <c r="F724" t="s">
        <v>1393</v>
      </c>
      <c r="G724" t="str">
        <f>"201409001770"</f>
        <v>201409001770</v>
      </c>
      <c r="H724" t="s">
        <v>362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27</v>
      </c>
      <c r="W724">
        <v>189</v>
      </c>
      <c r="X724">
        <v>0</v>
      </c>
      <c r="Z724">
        <v>1</v>
      </c>
      <c r="AA724">
        <v>0</v>
      </c>
      <c r="AB724">
        <v>0</v>
      </c>
      <c r="AC724">
        <v>0</v>
      </c>
      <c r="AD724" t="s">
        <v>1394</v>
      </c>
    </row>
    <row r="725" spans="1:30" x14ac:dyDescent="0.25">
      <c r="H725" t="s">
        <v>1395</v>
      </c>
    </row>
    <row r="726" spans="1:30" x14ac:dyDescent="0.25">
      <c r="A726">
        <v>360</v>
      </c>
      <c r="B726">
        <v>5288</v>
      </c>
      <c r="C726" t="s">
        <v>1081</v>
      </c>
      <c r="D726" t="s">
        <v>306</v>
      </c>
      <c r="E726" t="s">
        <v>74</v>
      </c>
      <c r="F726" t="s">
        <v>1082</v>
      </c>
      <c r="G726" t="str">
        <f>"201410001279"</f>
        <v>201410001279</v>
      </c>
      <c r="H726" t="s">
        <v>750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30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23</v>
      </c>
      <c r="W726">
        <v>161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1396</v>
      </c>
    </row>
    <row r="727" spans="1:30" x14ac:dyDescent="0.25">
      <c r="H727" t="s">
        <v>1084</v>
      </c>
    </row>
    <row r="728" spans="1:30" x14ac:dyDescent="0.25">
      <c r="A728">
        <v>361</v>
      </c>
      <c r="B728">
        <v>4483</v>
      </c>
      <c r="C728" t="s">
        <v>1397</v>
      </c>
      <c r="D728" t="s">
        <v>1398</v>
      </c>
      <c r="E728" t="s">
        <v>1399</v>
      </c>
      <c r="F728" t="s">
        <v>1400</v>
      </c>
      <c r="G728" t="str">
        <f>"201410003479"</f>
        <v>201410003479</v>
      </c>
      <c r="H728" t="s">
        <v>511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50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21</v>
      </c>
      <c r="W728">
        <v>147</v>
      </c>
      <c r="X728">
        <v>0</v>
      </c>
      <c r="Z728">
        <v>0</v>
      </c>
      <c r="AA728">
        <v>0</v>
      </c>
      <c r="AB728">
        <v>0</v>
      </c>
      <c r="AC728">
        <v>0</v>
      </c>
      <c r="AD728" t="s">
        <v>1401</v>
      </c>
    </row>
    <row r="729" spans="1:30" x14ac:dyDescent="0.25">
      <c r="H729" t="s">
        <v>1402</v>
      </c>
    </row>
    <row r="730" spans="1:30" x14ac:dyDescent="0.25">
      <c r="A730">
        <v>362</v>
      </c>
      <c r="B730">
        <v>714</v>
      </c>
      <c r="C730" t="s">
        <v>1403</v>
      </c>
      <c r="D730" t="s">
        <v>1404</v>
      </c>
      <c r="E730" t="s">
        <v>74</v>
      </c>
      <c r="F730" t="s">
        <v>1405</v>
      </c>
      <c r="G730" t="str">
        <f>"00264481"</f>
        <v>00264481</v>
      </c>
      <c r="H730" t="s">
        <v>1406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Z730">
        <v>0</v>
      </c>
      <c r="AA730">
        <v>0</v>
      </c>
      <c r="AB730">
        <v>6</v>
      </c>
      <c r="AC730">
        <v>102</v>
      </c>
      <c r="AD730" t="s">
        <v>1407</v>
      </c>
    </row>
    <row r="731" spans="1:30" x14ac:dyDescent="0.25">
      <c r="H731">
        <v>1212</v>
      </c>
    </row>
    <row r="732" spans="1:30" x14ac:dyDescent="0.25">
      <c r="A732">
        <v>363</v>
      </c>
      <c r="B732">
        <v>3929</v>
      </c>
      <c r="C732" t="s">
        <v>1408</v>
      </c>
      <c r="D732" t="s">
        <v>491</v>
      </c>
      <c r="E732" t="s">
        <v>63</v>
      </c>
      <c r="F732" t="s">
        <v>1409</v>
      </c>
      <c r="G732" t="str">
        <f>"201410007232"</f>
        <v>201410007232</v>
      </c>
      <c r="H732">
        <v>693</v>
      </c>
      <c r="I732">
        <v>0</v>
      </c>
      <c r="J732">
        <v>0</v>
      </c>
      <c r="K732">
        <v>0</v>
      </c>
      <c r="L732">
        <v>0</v>
      </c>
      <c r="M732">
        <v>100</v>
      </c>
      <c r="N732">
        <v>70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Z732">
        <v>0</v>
      </c>
      <c r="AA732">
        <v>0</v>
      </c>
      <c r="AB732">
        <v>0</v>
      </c>
      <c r="AC732">
        <v>0</v>
      </c>
      <c r="AD732">
        <v>863</v>
      </c>
    </row>
    <row r="733" spans="1:30" x14ac:dyDescent="0.25">
      <c r="H733" t="s">
        <v>1410</v>
      </c>
    </row>
    <row r="734" spans="1:30" x14ac:dyDescent="0.25">
      <c r="A734">
        <v>364</v>
      </c>
      <c r="B734">
        <v>3951</v>
      </c>
      <c r="C734" t="s">
        <v>1411</v>
      </c>
      <c r="D734" t="s">
        <v>1412</v>
      </c>
      <c r="E734" t="s">
        <v>33</v>
      </c>
      <c r="F734" t="s">
        <v>1413</v>
      </c>
      <c r="G734" t="str">
        <f>"00341742"</f>
        <v>00341742</v>
      </c>
      <c r="H734" t="s">
        <v>856</v>
      </c>
      <c r="I734">
        <v>0</v>
      </c>
      <c r="J734">
        <v>0</v>
      </c>
      <c r="K734">
        <v>0</v>
      </c>
      <c r="L734">
        <v>0</v>
      </c>
      <c r="M734">
        <v>100</v>
      </c>
      <c r="N734">
        <v>30</v>
      </c>
      <c r="O734">
        <v>30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Z734">
        <v>0</v>
      </c>
      <c r="AA734">
        <v>0</v>
      </c>
      <c r="AB734">
        <v>0</v>
      </c>
      <c r="AC734">
        <v>0</v>
      </c>
      <c r="AD734" t="s">
        <v>1414</v>
      </c>
    </row>
    <row r="735" spans="1:30" x14ac:dyDescent="0.25">
      <c r="H735">
        <v>1210</v>
      </c>
    </row>
    <row r="736" spans="1:30" x14ac:dyDescent="0.25">
      <c r="A736">
        <v>365</v>
      </c>
      <c r="B736">
        <v>2502</v>
      </c>
      <c r="C736" t="s">
        <v>1415</v>
      </c>
      <c r="D736" t="s">
        <v>621</v>
      </c>
      <c r="E736" t="s">
        <v>451</v>
      </c>
      <c r="F736" t="s">
        <v>1416</v>
      </c>
      <c r="G736" t="str">
        <f>"201409002505"</f>
        <v>201409002505</v>
      </c>
      <c r="H736" t="s">
        <v>1417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Z736">
        <v>2</v>
      </c>
      <c r="AA736">
        <v>0</v>
      </c>
      <c r="AB736">
        <v>0</v>
      </c>
      <c r="AC736">
        <v>0</v>
      </c>
      <c r="AD736" t="s">
        <v>1418</v>
      </c>
    </row>
    <row r="737" spans="1:30" x14ac:dyDescent="0.25">
      <c r="H737">
        <v>1210</v>
      </c>
    </row>
    <row r="738" spans="1:30" x14ac:dyDescent="0.25">
      <c r="A738">
        <v>366</v>
      </c>
      <c r="B738">
        <v>5808</v>
      </c>
      <c r="C738" t="s">
        <v>1419</v>
      </c>
      <c r="D738" t="s">
        <v>91</v>
      </c>
      <c r="E738" t="s">
        <v>1347</v>
      </c>
      <c r="F738" t="s">
        <v>1420</v>
      </c>
      <c r="G738" t="str">
        <f>"201410008655"</f>
        <v>201410008655</v>
      </c>
      <c r="H738" t="s">
        <v>606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50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13</v>
      </c>
      <c r="W738">
        <v>91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1421</v>
      </c>
    </row>
    <row r="739" spans="1:30" x14ac:dyDescent="0.25">
      <c r="H739" t="s">
        <v>1422</v>
      </c>
    </row>
    <row r="740" spans="1:30" x14ac:dyDescent="0.25">
      <c r="A740">
        <v>367</v>
      </c>
      <c r="B740">
        <v>230</v>
      </c>
      <c r="C740" t="s">
        <v>305</v>
      </c>
      <c r="D740" t="s">
        <v>373</v>
      </c>
      <c r="E740" t="s">
        <v>63</v>
      </c>
      <c r="F740" t="s">
        <v>1423</v>
      </c>
      <c r="G740" t="str">
        <f>"00214405"</f>
        <v>00214405</v>
      </c>
      <c r="H740" t="s">
        <v>881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70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Z740">
        <v>2</v>
      </c>
      <c r="AA740">
        <v>0</v>
      </c>
      <c r="AB740">
        <v>6</v>
      </c>
      <c r="AC740">
        <v>102</v>
      </c>
      <c r="AD740" t="s">
        <v>1424</v>
      </c>
    </row>
    <row r="741" spans="1:30" x14ac:dyDescent="0.25">
      <c r="H741" t="s">
        <v>352</v>
      </c>
    </row>
    <row r="742" spans="1:30" x14ac:dyDescent="0.25">
      <c r="A742">
        <v>368</v>
      </c>
      <c r="B742">
        <v>6122</v>
      </c>
      <c r="C742" t="s">
        <v>1425</v>
      </c>
      <c r="D742" t="s">
        <v>323</v>
      </c>
      <c r="E742" t="s">
        <v>588</v>
      </c>
      <c r="F742" t="s">
        <v>1426</v>
      </c>
      <c r="G742" t="str">
        <f>"00369241"</f>
        <v>00369241</v>
      </c>
      <c r="H742" t="s">
        <v>1427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1427</v>
      </c>
    </row>
    <row r="743" spans="1:30" x14ac:dyDescent="0.25">
      <c r="H743">
        <v>1212</v>
      </c>
    </row>
    <row r="744" spans="1:30" x14ac:dyDescent="0.25">
      <c r="A744">
        <v>369</v>
      </c>
      <c r="B744">
        <v>5351</v>
      </c>
      <c r="C744" t="s">
        <v>1428</v>
      </c>
      <c r="D744" t="s">
        <v>34</v>
      </c>
      <c r="E744" t="s">
        <v>373</v>
      </c>
      <c r="F744" t="s">
        <v>1429</v>
      </c>
      <c r="G744" t="str">
        <f>"201410002797"</f>
        <v>201410002797</v>
      </c>
      <c r="H744" t="s">
        <v>1430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30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8</v>
      </c>
      <c r="W744">
        <v>56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1431</v>
      </c>
    </row>
    <row r="745" spans="1:30" x14ac:dyDescent="0.25">
      <c r="H745">
        <v>1209</v>
      </c>
    </row>
    <row r="746" spans="1:30" x14ac:dyDescent="0.25">
      <c r="A746">
        <v>370</v>
      </c>
      <c r="B746">
        <v>1198</v>
      </c>
      <c r="C746" t="s">
        <v>1432</v>
      </c>
      <c r="D746" t="s">
        <v>1433</v>
      </c>
      <c r="E746" t="s">
        <v>91</v>
      </c>
      <c r="F746" t="s">
        <v>1434</v>
      </c>
      <c r="G746" t="str">
        <f>"201402000901"</f>
        <v>201402000901</v>
      </c>
      <c r="H746" t="s">
        <v>340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Z746">
        <v>1</v>
      </c>
      <c r="AA746">
        <v>0</v>
      </c>
      <c r="AB746">
        <v>8</v>
      </c>
      <c r="AC746">
        <v>136</v>
      </c>
      <c r="AD746" t="s">
        <v>1435</v>
      </c>
    </row>
    <row r="747" spans="1:30" x14ac:dyDescent="0.25">
      <c r="H747" t="s">
        <v>76</v>
      </c>
    </row>
    <row r="748" spans="1:30" x14ac:dyDescent="0.25">
      <c r="A748">
        <v>371</v>
      </c>
      <c r="B748">
        <v>67</v>
      </c>
      <c r="C748" t="s">
        <v>1436</v>
      </c>
      <c r="D748" t="s">
        <v>33</v>
      </c>
      <c r="E748" t="s">
        <v>472</v>
      </c>
      <c r="F748" t="s">
        <v>1437</v>
      </c>
      <c r="G748" t="str">
        <f>"00137683"</f>
        <v>00137683</v>
      </c>
      <c r="H748" t="s">
        <v>987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30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21</v>
      </c>
      <c r="W748">
        <v>147</v>
      </c>
      <c r="X748">
        <v>0</v>
      </c>
      <c r="Z748">
        <v>0</v>
      </c>
      <c r="AA748">
        <v>0</v>
      </c>
      <c r="AB748">
        <v>0</v>
      </c>
      <c r="AC748">
        <v>0</v>
      </c>
      <c r="AD748" t="s">
        <v>1438</v>
      </c>
    </row>
    <row r="749" spans="1:30" x14ac:dyDescent="0.25">
      <c r="H749" t="s">
        <v>1439</v>
      </c>
    </row>
    <row r="750" spans="1:30" x14ac:dyDescent="0.25">
      <c r="A750">
        <v>372</v>
      </c>
      <c r="B750">
        <v>1641</v>
      </c>
      <c r="C750" t="s">
        <v>1440</v>
      </c>
      <c r="D750" t="s">
        <v>151</v>
      </c>
      <c r="E750" t="s">
        <v>1441</v>
      </c>
      <c r="F750" t="s">
        <v>1442</v>
      </c>
      <c r="G750" t="str">
        <f>"201409002821"</f>
        <v>201409002821</v>
      </c>
      <c r="H750" t="s">
        <v>1443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50</v>
      </c>
      <c r="O750">
        <v>30</v>
      </c>
      <c r="P750">
        <v>70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Z750">
        <v>1</v>
      </c>
      <c r="AA750">
        <v>0</v>
      </c>
      <c r="AB750">
        <v>5</v>
      </c>
      <c r="AC750">
        <v>85</v>
      </c>
      <c r="AD750" t="s">
        <v>1444</v>
      </c>
    </row>
    <row r="751" spans="1:30" x14ac:dyDescent="0.25">
      <c r="H751" t="s">
        <v>1445</v>
      </c>
    </row>
    <row r="752" spans="1:30" x14ac:dyDescent="0.25">
      <c r="A752">
        <v>373</v>
      </c>
      <c r="B752">
        <v>2455</v>
      </c>
      <c r="C752" t="s">
        <v>1446</v>
      </c>
      <c r="D752" t="s">
        <v>1447</v>
      </c>
      <c r="E752" t="s">
        <v>74</v>
      </c>
      <c r="F752" t="s">
        <v>1448</v>
      </c>
      <c r="G752" t="str">
        <f>"201402003642"</f>
        <v>201402003642</v>
      </c>
      <c r="H752" t="s">
        <v>1449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30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-18</v>
      </c>
      <c r="W752">
        <v>-126</v>
      </c>
      <c r="X752">
        <v>0</v>
      </c>
      <c r="Z752">
        <v>0</v>
      </c>
      <c r="AA752">
        <v>0</v>
      </c>
      <c r="AB752">
        <v>18</v>
      </c>
      <c r="AC752">
        <v>306</v>
      </c>
      <c r="AD752" t="s">
        <v>1450</v>
      </c>
    </row>
    <row r="753" spans="1:30" x14ac:dyDescent="0.25">
      <c r="H753" t="s">
        <v>1451</v>
      </c>
    </row>
    <row r="754" spans="1:30" x14ac:dyDescent="0.25">
      <c r="A754">
        <v>374</v>
      </c>
      <c r="B754">
        <v>3133</v>
      </c>
      <c r="C754" t="s">
        <v>1452</v>
      </c>
      <c r="D754" t="s">
        <v>69</v>
      </c>
      <c r="E754" t="s">
        <v>74</v>
      </c>
      <c r="F754" t="s">
        <v>1453</v>
      </c>
      <c r="G754" t="str">
        <f>"00213289"</f>
        <v>00213289</v>
      </c>
      <c r="H754" t="s">
        <v>1454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70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1455</v>
      </c>
    </row>
    <row r="755" spans="1:30" x14ac:dyDescent="0.25">
      <c r="H755">
        <v>1212</v>
      </c>
    </row>
    <row r="756" spans="1:30" x14ac:dyDescent="0.25">
      <c r="A756">
        <v>375</v>
      </c>
      <c r="B756">
        <v>3801</v>
      </c>
      <c r="C756" t="s">
        <v>1456</v>
      </c>
      <c r="D756" t="s">
        <v>74</v>
      </c>
      <c r="E756" t="s">
        <v>1457</v>
      </c>
      <c r="F756" t="s">
        <v>1458</v>
      </c>
      <c r="G756" t="str">
        <f>"00348533"</f>
        <v>00348533</v>
      </c>
      <c r="H756" t="s">
        <v>54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6</v>
      </c>
      <c r="Y756">
        <v>1213</v>
      </c>
      <c r="Z756">
        <v>2</v>
      </c>
      <c r="AA756">
        <v>0</v>
      </c>
      <c r="AB756">
        <v>7</v>
      </c>
      <c r="AC756">
        <v>119</v>
      </c>
      <c r="AD756" t="s">
        <v>1459</v>
      </c>
    </row>
    <row r="757" spans="1:30" x14ac:dyDescent="0.25">
      <c r="H757">
        <v>1213</v>
      </c>
    </row>
    <row r="758" spans="1:30" x14ac:dyDescent="0.25">
      <c r="A758">
        <v>376</v>
      </c>
      <c r="B758">
        <v>1579</v>
      </c>
      <c r="C758" t="s">
        <v>1460</v>
      </c>
      <c r="D758" t="s">
        <v>104</v>
      </c>
      <c r="E758" t="s">
        <v>33</v>
      </c>
      <c r="F758" t="s">
        <v>1461</v>
      </c>
      <c r="G758" t="str">
        <f>"00295166"</f>
        <v>00295166</v>
      </c>
      <c r="H758">
        <v>759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70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2</v>
      </c>
      <c r="W758">
        <v>14</v>
      </c>
      <c r="X758">
        <v>0</v>
      </c>
      <c r="Z758">
        <v>0</v>
      </c>
      <c r="AA758">
        <v>0</v>
      </c>
      <c r="AB758">
        <v>0</v>
      </c>
      <c r="AC758">
        <v>0</v>
      </c>
      <c r="AD758">
        <v>843</v>
      </c>
    </row>
    <row r="759" spans="1:30" x14ac:dyDescent="0.25">
      <c r="H759">
        <v>1211</v>
      </c>
    </row>
    <row r="760" spans="1:30" x14ac:dyDescent="0.25">
      <c r="A760">
        <v>377</v>
      </c>
      <c r="B760">
        <v>1025</v>
      </c>
      <c r="C760" t="s">
        <v>621</v>
      </c>
      <c r="D760" t="s">
        <v>20</v>
      </c>
      <c r="E760" t="s">
        <v>313</v>
      </c>
      <c r="F760" t="s">
        <v>1462</v>
      </c>
      <c r="G760" t="str">
        <f>"201410003251"</f>
        <v>201410003251</v>
      </c>
      <c r="H760" t="s">
        <v>881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18</v>
      </c>
      <c r="W760">
        <v>126</v>
      </c>
      <c r="X760">
        <v>0</v>
      </c>
      <c r="Z760">
        <v>0</v>
      </c>
      <c r="AA760">
        <v>0</v>
      </c>
      <c r="AB760">
        <v>0</v>
      </c>
      <c r="AC760">
        <v>0</v>
      </c>
      <c r="AD760" t="s">
        <v>1463</v>
      </c>
    </row>
    <row r="761" spans="1:30" x14ac:dyDescent="0.25">
      <c r="H761">
        <v>1212</v>
      </c>
    </row>
    <row r="762" spans="1:30" x14ac:dyDescent="0.25">
      <c r="A762">
        <v>378</v>
      </c>
      <c r="B762">
        <v>4563</v>
      </c>
      <c r="C762" t="s">
        <v>1464</v>
      </c>
      <c r="D762" t="s">
        <v>1465</v>
      </c>
      <c r="E762" t="s">
        <v>1466</v>
      </c>
      <c r="F762" t="s">
        <v>1467</v>
      </c>
      <c r="G762" t="str">
        <f>"00007130"</f>
        <v>00007130</v>
      </c>
      <c r="H762" t="s">
        <v>1468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70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Z762">
        <v>0</v>
      </c>
      <c r="AA762">
        <v>0</v>
      </c>
      <c r="AB762">
        <v>0</v>
      </c>
      <c r="AC762">
        <v>0</v>
      </c>
      <c r="AD762" t="s">
        <v>1469</v>
      </c>
    </row>
    <row r="763" spans="1:30" x14ac:dyDescent="0.25">
      <c r="H763" t="s">
        <v>1470</v>
      </c>
    </row>
    <row r="764" spans="1:30" x14ac:dyDescent="0.25">
      <c r="A764">
        <v>379</v>
      </c>
      <c r="B764">
        <v>183</v>
      </c>
      <c r="C764" t="s">
        <v>1471</v>
      </c>
      <c r="D764" t="s">
        <v>1472</v>
      </c>
      <c r="E764" t="s">
        <v>63</v>
      </c>
      <c r="F764" t="s">
        <v>1473</v>
      </c>
      <c r="G764" t="str">
        <f>"00015731"</f>
        <v>00015731</v>
      </c>
      <c r="H764" t="s">
        <v>1474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Z764">
        <v>0</v>
      </c>
      <c r="AA764">
        <v>0</v>
      </c>
      <c r="AB764">
        <v>0</v>
      </c>
      <c r="AC764">
        <v>0</v>
      </c>
      <c r="AD764" t="s">
        <v>1475</v>
      </c>
    </row>
    <row r="765" spans="1:30" x14ac:dyDescent="0.25">
      <c r="H765" t="s">
        <v>1476</v>
      </c>
    </row>
    <row r="766" spans="1:30" x14ac:dyDescent="0.25">
      <c r="A766">
        <v>380</v>
      </c>
      <c r="B766">
        <v>5528</v>
      </c>
      <c r="C766" t="s">
        <v>1477</v>
      </c>
      <c r="D766" t="s">
        <v>74</v>
      </c>
      <c r="E766" t="s">
        <v>63</v>
      </c>
      <c r="F766" t="s">
        <v>1478</v>
      </c>
      <c r="G766" t="str">
        <f>"201504004454"</f>
        <v>201504004454</v>
      </c>
      <c r="H766" t="s">
        <v>1479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14</v>
      </c>
      <c r="W766">
        <v>98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1480</v>
      </c>
    </row>
    <row r="767" spans="1:30" x14ac:dyDescent="0.25">
      <c r="H767" t="s">
        <v>1481</v>
      </c>
    </row>
    <row r="768" spans="1:30" x14ac:dyDescent="0.25">
      <c r="A768">
        <v>381</v>
      </c>
      <c r="B768">
        <v>1818</v>
      </c>
      <c r="C768" t="s">
        <v>436</v>
      </c>
      <c r="D768" t="s">
        <v>437</v>
      </c>
      <c r="E768" t="s">
        <v>34</v>
      </c>
      <c r="F768" t="s">
        <v>438</v>
      </c>
      <c r="G768" t="str">
        <f>"00227787"</f>
        <v>00227787</v>
      </c>
      <c r="H768">
        <v>605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30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-19</v>
      </c>
      <c r="W768">
        <v>-133</v>
      </c>
      <c r="X768">
        <v>0</v>
      </c>
      <c r="Z768">
        <v>1</v>
      </c>
      <c r="AA768">
        <v>0</v>
      </c>
      <c r="AB768">
        <v>19</v>
      </c>
      <c r="AC768">
        <v>323</v>
      </c>
      <c r="AD768">
        <v>825</v>
      </c>
    </row>
    <row r="769" spans="1:30" x14ac:dyDescent="0.25">
      <c r="H769" t="s">
        <v>439</v>
      </c>
    </row>
    <row r="770" spans="1:30" x14ac:dyDescent="0.25">
      <c r="A770">
        <v>382</v>
      </c>
      <c r="B770">
        <v>5859</v>
      </c>
      <c r="C770" t="s">
        <v>1482</v>
      </c>
      <c r="D770" t="s">
        <v>26</v>
      </c>
      <c r="E770" t="s">
        <v>116</v>
      </c>
      <c r="F770" t="s">
        <v>1483</v>
      </c>
      <c r="G770" t="str">
        <f>"201410001570"</f>
        <v>201410001570</v>
      </c>
      <c r="H770" t="s">
        <v>315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18</v>
      </c>
      <c r="W770">
        <v>126</v>
      </c>
      <c r="X770">
        <v>0</v>
      </c>
      <c r="Z770">
        <v>0</v>
      </c>
      <c r="AA770">
        <v>0</v>
      </c>
      <c r="AB770">
        <v>0</v>
      </c>
      <c r="AC770">
        <v>0</v>
      </c>
      <c r="AD770" t="s">
        <v>1484</v>
      </c>
    </row>
    <row r="771" spans="1:30" x14ac:dyDescent="0.25">
      <c r="H771" t="s">
        <v>1485</v>
      </c>
    </row>
    <row r="772" spans="1:30" x14ac:dyDescent="0.25">
      <c r="A772">
        <v>383</v>
      </c>
      <c r="B772">
        <v>5602</v>
      </c>
      <c r="C772" t="s">
        <v>1486</v>
      </c>
      <c r="D772" t="s">
        <v>33</v>
      </c>
      <c r="E772" t="s">
        <v>1487</v>
      </c>
      <c r="F772" t="s">
        <v>1488</v>
      </c>
      <c r="G772" t="str">
        <f>"201409001182"</f>
        <v>201409001182</v>
      </c>
      <c r="H772" t="s">
        <v>59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70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13</v>
      </c>
      <c r="W772">
        <v>91</v>
      </c>
      <c r="X772">
        <v>0</v>
      </c>
      <c r="Z772">
        <v>0</v>
      </c>
      <c r="AA772">
        <v>0</v>
      </c>
      <c r="AB772">
        <v>0</v>
      </c>
      <c r="AC772">
        <v>0</v>
      </c>
      <c r="AD772" t="s">
        <v>1489</v>
      </c>
    </row>
    <row r="773" spans="1:30" x14ac:dyDescent="0.25">
      <c r="H773" t="s">
        <v>1490</v>
      </c>
    </row>
    <row r="774" spans="1:30" x14ac:dyDescent="0.25">
      <c r="A774">
        <v>384</v>
      </c>
      <c r="B774">
        <v>2427</v>
      </c>
      <c r="C774" t="s">
        <v>1491</v>
      </c>
      <c r="D774" t="s">
        <v>283</v>
      </c>
      <c r="E774" t="s">
        <v>1492</v>
      </c>
      <c r="F774" t="s">
        <v>1493</v>
      </c>
      <c r="G774" t="str">
        <f>"201409001422"</f>
        <v>201409001422</v>
      </c>
      <c r="H774">
        <v>792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30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Z774">
        <v>0</v>
      </c>
      <c r="AA774">
        <v>0</v>
      </c>
      <c r="AB774">
        <v>0</v>
      </c>
      <c r="AC774">
        <v>0</v>
      </c>
      <c r="AD774">
        <v>822</v>
      </c>
    </row>
    <row r="775" spans="1:30" x14ac:dyDescent="0.25">
      <c r="H775" t="s">
        <v>1494</v>
      </c>
    </row>
    <row r="776" spans="1:30" x14ac:dyDescent="0.25">
      <c r="A776">
        <v>385</v>
      </c>
      <c r="B776">
        <v>5423</v>
      </c>
      <c r="C776" t="s">
        <v>1495</v>
      </c>
      <c r="D776" t="s">
        <v>34</v>
      </c>
      <c r="E776" t="s">
        <v>323</v>
      </c>
      <c r="F776" t="s">
        <v>1496</v>
      </c>
      <c r="G776" t="str">
        <f>"00084974"</f>
        <v>00084974</v>
      </c>
      <c r="H776" t="s">
        <v>1497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Z776">
        <v>2</v>
      </c>
      <c r="AA776">
        <v>0</v>
      </c>
      <c r="AB776">
        <v>11</v>
      </c>
      <c r="AC776">
        <v>187</v>
      </c>
      <c r="AD776" t="s">
        <v>111</v>
      </c>
    </row>
    <row r="777" spans="1:30" x14ac:dyDescent="0.25">
      <c r="H777" t="s">
        <v>401</v>
      </c>
    </row>
    <row r="778" spans="1:30" x14ac:dyDescent="0.25">
      <c r="A778">
        <v>386</v>
      </c>
      <c r="B778">
        <v>5527</v>
      </c>
      <c r="C778" t="s">
        <v>1498</v>
      </c>
      <c r="D778" t="s">
        <v>63</v>
      </c>
      <c r="E778" t="s">
        <v>34</v>
      </c>
      <c r="F778" t="s">
        <v>1499</v>
      </c>
      <c r="G778" t="str">
        <f>"00216855"</f>
        <v>00216855</v>
      </c>
      <c r="H778">
        <v>660</v>
      </c>
      <c r="I778">
        <v>0</v>
      </c>
      <c r="J778">
        <v>0</v>
      </c>
      <c r="K778">
        <v>0</v>
      </c>
      <c r="L778">
        <v>0</v>
      </c>
      <c r="M778">
        <v>100</v>
      </c>
      <c r="N778">
        <v>30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4</v>
      </c>
      <c r="W778">
        <v>28</v>
      </c>
      <c r="X778">
        <v>0</v>
      </c>
      <c r="Z778">
        <v>0</v>
      </c>
      <c r="AA778">
        <v>0</v>
      </c>
      <c r="AB778">
        <v>0</v>
      </c>
      <c r="AC778">
        <v>0</v>
      </c>
      <c r="AD778">
        <v>818</v>
      </c>
    </row>
    <row r="779" spans="1:30" x14ac:dyDescent="0.25">
      <c r="H779" t="s">
        <v>1500</v>
      </c>
    </row>
    <row r="780" spans="1:30" x14ac:dyDescent="0.25">
      <c r="A780">
        <v>387</v>
      </c>
      <c r="B780">
        <v>3184</v>
      </c>
      <c r="C780" t="s">
        <v>1501</v>
      </c>
      <c r="D780" t="s">
        <v>323</v>
      </c>
      <c r="E780" t="s">
        <v>34</v>
      </c>
      <c r="F780" t="s">
        <v>1502</v>
      </c>
      <c r="G780" t="str">
        <f>"00357142"</f>
        <v>00357142</v>
      </c>
      <c r="H780" t="s">
        <v>1503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Z780">
        <v>0</v>
      </c>
      <c r="AA780">
        <v>0</v>
      </c>
      <c r="AB780">
        <v>0</v>
      </c>
      <c r="AC780">
        <v>0</v>
      </c>
      <c r="AD780" t="s">
        <v>1504</v>
      </c>
    </row>
    <row r="781" spans="1:30" x14ac:dyDescent="0.25">
      <c r="H781" t="s">
        <v>1505</v>
      </c>
    </row>
    <row r="782" spans="1:30" x14ac:dyDescent="0.25">
      <c r="A782">
        <v>388</v>
      </c>
      <c r="B782">
        <v>4076</v>
      </c>
      <c r="C782" t="s">
        <v>1506</v>
      </c>
      <c r="D782" t="s">
        <v>251</v>
      </c>
      <c r="E782" t="s">
        <v>33</v>
      </c>
      <c r="F782" t="s">
        <v>1507</v>
      </c>
      <c r="G782" t="str">
        <f>"201409005432"</f>
        <v>201409005432</v>
      </c>
      <c r="H782" t="s">
        <v>258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30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10</v>
      </c>
      <c r="W782">
        <v>70</v>
      </c>
      <c r="X782">
        <v>0</v>
      </c>
      <c r="Z782">
        <v>0</v>
      </c>
      <c r="AA782">
        <v>0</v>
      </c>
      <c r="AB782">
        <v>1</v>
      </c>
      <c r="AC782">
        <v>17</v>
      </c>
      <c r="AD782" t="s">
        <v>1508</v>
      </c>
    </row>
    <row r="783" spans="1:30" x14ac:dyDescent="0.25">
      <c r="H783" t="s">
        <v>1509</v>
      </c>
    </row>
    <row r="784" spans="1:30" x14ac:dyDescent="0.25">
      <c r="A784">
        <v>389</v>
      </c>
      <c r="B784">
        <v>4076</v>
      </c>
      <c r="C784" t="s">
        <v>1506</v>
      </c>
      <c r="D784" t="s">
        <v>251</v>
      </c>
      <c r="E784" t="s">
        <v>33</v>
      </c>
      <c r="F784" t="s">
        <v>1507</v>
      </c>
      <c r="G784" t="str">
        <f>"201409005432"</f>
        <v>201409005432</v>
      </c>
      <c r="H784" t="s">
        <v>258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30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10</v>
      </c>
      <c r="W784">
        <v>70</v>
      </c>
      <c r="X784">
        <v>6</v>
      </c>
      <c r="Y784">
        <v>1213</v>
      </c>
      <c r="Z784">
        <v>0</v>
      </c>
      <c r="AA784">
        <v>0</v>
      </c>
      <c r="AB784">
        <v>1</v>
      </c>
      <c r="AC784">
        <v>17</v>
      </c>
      <c r="AD784" t="s">
        <v>1508</v>
      </c>
    </row>
    <row r="785" spans="1:30" x14ac:dyDescent="0.25">
      <c r="H785" t="s">
        <v>1509</v>
      </c>
    </row>
    <row r="786" spans="1:30" x14ac:dyDescent="0.25">
      <c r="A786">
        <v>390</v>
      </c>
      <c r="B786">
        <v>3128</v>
      </c>
      <c r="C786" t="s">
        <v>1510</v>
      </c>
      <c r="D786" t="s">
        <v>26</v>
      </c>
      <c r="E786" t="s">
        <v>34</v>
      </c>
      <c r="F786" t="s">
        <v>1511</v>
      </c>
      <c r="G786" t="str">
        <f>"201409000478"</f>
        <v>201409000478</v>
      </c>
      <c r="H786" t="s">
        <v>1512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23</v>
      </c>
      <c r="W786">
        <v>161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1513</v>
      </c>
    </row>
    <row r="787" spans="1:30" x14ac:dyDescent="0.25">
      <c r="H787" t="s">
        <v>1514</v>
      </c>
    </row>
    <row r="788" spans="1:30" x14ac:dyDescent="0.25">
      <c r="A788">
        <v>391</v>
      </c>
      <c r="B788">
        <v>2411</v>
      </c>
      <c r="C788" t="s">
        <v>1515</v>
      </c>
      <c r="D788" t="s">
        <v>26</v>
      </c>
      <c r="E788" t="s">
        <v>397</v>
      </c>
      <c r="F788" t="s">
        <v>1516</v>
      </c>
      <c r="G788" t="str">
        <f>"201409001763"</f>
        <v>201409001763</v>
      </c>
      <c r="H788" t="s">
        <v>721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70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13</v>
      </c>
      <c r="W788">
        <v>91</v>
      </c>
      <c r="X788">
        <v>0</v>
      </c>
      <c r="Z788">
        <v>0</v>
      </c>
      <c r="AA788">
        <v>0</v>
      </c>
      <c r="AB788">
        <v>0</v>
      </c>
      <c r="AC788">
        <v>0</v>
      </c>
      <c r="AD788" t="s">
        <v>1517</v>
      </c>
    </row>
    <row r="789" spans="1:30" x14ac:dyDescent="0.25">
      <c r="H789" t="s">
        <v>1518</v>
      </c>
    </row>
    <row r="790" spans="1:30" x14ac:dyDescent="0.25">
      <c r="A790">
        <v>392</v>
      </c>
      <c r="B790">
        <v>2151</v>
      </c>
      <c r="C790" t="s">
        <v>1519</v>
      </c>
      <c r="D790" t="s">
        <v>1520</v>
      </c>
      <c r="E790" t="s">
        <v>26</v>
      </c>
      <c r="F790" t="s">
        <v>1521</v>
      </c>
      <c r="G790" t="str">
        <f>"00223103"</f>
        <v>00223103</v>
      </c>
      <c r="H790" t="s">
        <v>631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Z790">
        <v>2</v>
      </c>
      <c r="AA790">
        <v>0</v>
      </c>
      <c r="AB790">
        <v>0</v>
      </c>
      <c r="AC790">
        <v>0</v>
      </c>
      <c r="AD790" t="s">
        <v>1522</v>
      </c>
    </row>
    <row r="791" spans="1:30" x14ac:dyDescent="0.25">
      <c r="H791" t="s">
        <v>1523</v>
      </c>
    </row>
    <row r="792" spans="1:30" x14ac:dyDescent="0.25">
      <c r="A792">
        <v>393</v>
      </c>
      <c r="B792">
        <v>140</v>
      </c>
      <c r="C792" t="s">
        <v>1524</v>
      </c>
      <c r="D792" t="s">
        <v>45</v>
      </c>
      <c r="E792" t="s">
        <v>1094</v>
      </c>
      <c r="F792" t="s">
        <v>1525</v>
      </c>
      <c r="G792" t="str">
        <f>"201410010592"</f>
        <v>201410010592</v>
      </c>
      <c r="H792" t="s">
        <v>1526</v>
      </c>
      <c r="I792">
        <v>0</v>
      </c>
      <c r="J792">
        <v>0</v>
      </c>
      <c r="K792">
        <v>0</v>
      </c>
      <c r="L792">
        <v>0</v>
      </c>
      <c r="M792">
        <v>100</v>
      </c>
      <c r="N792">
        <v>70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3</v>
      </c>
      <c r="W792">
        <v>21</v>
      </c>
      <c r="X792">
        <v>0</v>
      </c>
      <c r="Z792">
        <v>0</v>
      </c>
      <c r="AA792">
        <v>0</v>
      </c>
      <c r="AB792">
        <v>0</v>
      </c>
      <c r="AC792">
        <v>0</v>
      </c>
      <c r="AD792" t="s">
        <v>1522</v>
      </c>
    </row>
    <row r="793" spans="1:30" x14ac:dyDescent="0.25">
      <c r="H793" t="s">
        <v>1527</v>
      </c>
    </row>
    <row r="794" spans="1:30" x14ac:dyDescent="0.25">
      <c r="A794">
        <v>394</v>
      </c>
      <c r="B794">
        <v>6301</v>
      </c>
      <c r="C794" t="s">
        <v>1528</v>
      </c>
      <c r="D794" t="s">
        <v>203</v>
      </c>
      <c r="E794" t="s">
        <v>157</v>
      </c>
      <c r="F794" t="s">
        <v>1529</v>
      </c>
      <c r="G794" t="str">
        <f>"00368947"</f>
        <v>00368947</v>
      </c>
      <c r="H794" t="s">
        <v>1377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12</v>
      </c>
      <c r="W794">
        <v>84</v>
      </c>
      <c r="X794">
        <v>0</v>
      </c>
      <c r="Z794">
        <v>0</v>
      </c>
      <c r="AA794">
        <v>0</v>
      </c>
      <c r="AB794">
        <v>0</v>
      </c>
      <c r="AC794">
        <v>0</v>
      </c>
      <c r="AD794" t="s">
        <v>1530</v>
      </c>
    </row>
    <row r="795" spans="1:30" x14ac:dyDescent="0.25">
      <c r="H795">
        <v>1215</v>
      </c>
    </row>
    <row r="796" spans="1:30" x14ac:dyDescent="0.25">
      <c r="A796">
        <v>395</v>
      </c>
      <c r="B796">
        <v>5981</v>
      </c>
      <c r="C796" t="s">
        <v>1531</v>
      </c>
      <c r="D796" t="s">
        <v>712</v>
      </c>
      <c r="E796" t="s">
        <v>63</v>
      </c>
      <c r="F796" t="s">
        <v>1532</v>
      </c>
      <c r="G796" t="str">
        <f>"00216275"</f>
        <v>00216275</v>
      </c>
      <c r="H796" t="s">
        <v>531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Z796">
        <v>2</v>
      </c>
      <c r="AA796">
        <v>0</v>
      </c>
      <c r="AB796">
        <v>0</v>
      </c>
      <c r="AC796">
        <v>0</v>
      </c>
      <c r="AD796" t="s">
        <v>1533</v>
      </c>
    </row>
    <row r="797" spans="1:30" x14ac:dyDescent="0.25">
      <c r="H797" t="s">
        <v>1534</v>
      </c>
    </row>
    <row r="798" spans="1:30" x14ac:dyDescent="0.25">
      <c r="A798">
        <v>396</v>
      </c>
      <c r="B798">
        <v>4041</v>
      </c>
      <c r="C798" t="s">
        <v>1535</v>
      </c>
      <c r="D798" t="s">
        <v>26</v>
      </c>
      <c r="E798" t="s">
        <v>763</v>
      </c>
      <c r="F798" t="s">
        <v>1536</v>
      </c>
      <c r="G798" t="str">
        <f>"201410009330"</f>
        <v>201410009330</v>
      </c>
      <c r="H798">
        <v>660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16</v>
      </c>
      <c r="W798">
        <v>112</v>
      </c>
      <c r="X798">
        <v>0</v>
      </c>
      <c r="Z798">
        <v>0</v>
      </c>
      <c r="AA798">
        <v>0</v>
      </c>
      <c r="AB798">
        <v>0</v>
      </c>
      <c r="AC798">
        <v>0</v>
      </c>
      <c r="AD798">
        <v>802</v>
      </c>
    </row>
    <row r="799" spans="1:30" x14ac:dyDescent="0.25">
      <c r="H799" t="s">
        <v>1537</v>
      </c>
    </row>
    <row r="800" spans="1:30" x14ac:dyDescent="0.25">
      <c r="A800">
        <v>397</v>
      </c>
      <c r="B800">
        <v>1326</v>
      </c>
      <c r="C800" t="s">
        <v>1538</v>
      </c>
      <c r="D800" t="s">
        <v>397</v>
      </c>
      <c r="E800" t="s">
        <v>63</v>
      </c>
      <c r="F800" t="s">
        <v>1539</v>
      </c>
      <c r="G800" t="str">
        <f>"00008680"</f>
        <v>00008680</v>
      </c>
      <c r="H800" t="s">
        <v>369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30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Z800">
        <v>0</v>
      </c>
      <c r="AA800">
        <v>0</v>
      </c>
      <c r="AB800">
        <v>0</v>
      </c>
      <c r="AC800">
        <v>0</v>
      </c>
      <c r="AD800" t="s">
        <v>1540</v>
      </c>
    </row>
    <row r="801" spans="1:30" x14ac:dyDescent="0.25">
      <c r="H801" t="s">
        <v>1541</v>
      </c>
    </row>
    <row r="802" spans="1:30" x14ac:dyDescent="0.25">
      <c r="A802">
        <v>398</v>
      </c>
      <c r="B802">
        <v>2362</v>
      </c>
      <c r="C802" t="s">
        <v>1542</v>
      </c>
      <c r="D802" t="s">
        <v>63</v>
      </c>
      <c r="E802" t="s">
        <v>1543</v>
      </c>
      <c r="F802" t="s">
        <v>1544</v>
      </c>
      <c r="G802" t="str">
        <f>"00287236"</f>
        <v>00287236</v>
      </c>
      <c r="H802">
        <v>715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30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8</v>
      </c>
      <c r="W802">
        <v>56</v>
      </c>
      <c r="X802">
        <v>0</v>
      </c>
      <c r="Z802">
        <v>0</v>
      </c>
      <c r="AA802">
        <v>0</v>
      </c>
      <c r="AB802">
        <v>0</v>
      </c>
      <c r="AC802">
        <v>0</v>
      </c>
      <c r="AD802">
        <v>801</v>
      </c>
    </row>
    <row r="803" spans="1:30" x14ac:dyDescent="0.25">
      <c r="H803" t="s">
        <v>1545</v>
      </c>
    </row>
    <row r="804" spans="1:30" x14ac:dyDescent="0.25">
      <c r="A804">
        <v>399</v>
      </c>
      <c r="B804">
        <v>881</v>
      </c>
      <c r="C804" t="s">
        <v>1546</v>
      </c>
      <c r="D804" t="s">
        <v>33</v>
      </c>
      <c r="E804" t="s">
        <v>26</v>
      </c>
      <c r="F804" t="s">
        <v>1547</v>
      </c>
      <c r="G804" t="str">
        <f>"201406008284"</f>
        <v>201406008284</v>
      </c>
      <c r="H804" t="s">
        <v>1548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70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13</v>
      </c>
      <c r="W804">
        <v>91</v>
      </c>
      <c r="X804">
        <v>0</v>
      </c>
      <c r="Z804">
        <v>0</v>
      </c>
      <c r="AA804">
        <v>0</v>
      </c>
      <c r="AB804">
        <v>0</v>
      </c>
      <c r="AC804">
        <v>0</v>
      </c>
      <c r="AD804" t="s">
        <v>1549</v>
      </c>
    </row>
    <row r="805" spans="1:30" x14ac:dyDescent="0.25">
      <c r="H805" t="s">
        <v>1550</v>
      </c>
    </row>
    <row r="806" spans="1:30" x14ac:dyDescent="0.25">
      <c r="A806">
        <v>400</v>
      </c>
      <c r="B806">
        <v>1489</v>
      </c>
      <c r="C806" t="s">
        <v>1551</v>
      </c>
      <c r="D806" t="s">
        <v>419</v>
      </c>
      <c r="E806" t="s">
        <v>26</v>
      </c>
      <c r="F806" t="s">
        <v>1552</v>
      </c>
      <c r="G806" t="str">
        <f>"00306478"</f>
        <v>00306478</v>
      </c>
      <c r="H806" t="s">
        <v>1553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30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Z806">
        <v>0</v>
      </c>
      <c r="AA806">
        <v>0</v>
      </c>
      <c r="AB806">
        <v>0</v>
      </c>
      <c r="AC806">
        <v>0</v>
      </c>
      <c r="AD806" t="s">
        <v>1554</v>
      </c>
    </row>
    <row r="807" spans="1:30" x14ac:dyDescent="0.25">
      <c r="H807" t="s">
        <v>1555</v>
      </c>
    </row>
    <row r="808" spans="1:30" x14ac:dyDescent="0.25">
      <c r="A808">
        <v>401</v>
      </c>
      <c r="B808">
        <v>3474</v>
      </c>
      <c r="C808" t="s">
        <v>1556</v>
      </c>
      <c r="D808" t="s">
        <v>1557</v>
      </c>
      <c r="E808" t="s">
        <v>26</v>
      </c>
      <c r="F808" t="s">
        <v>1558</v>
      </c>
      <c r="G808" t="str">
        <f>"00348754"</f>
        <v>00348754</v>
      </c>
      <c r="H808" t="s">
        <v>721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21</v>
      </c>
      <c r="W808">
        <v>147</v>
      </c>
      <c r="X808">
        <v>0</v>
      </c>
      <c r="Z808">
        <v>0</v>
      </c>
      <c r="AA808">
        <v>0</v>
      </c>
      <c r="AB808">
        <v>0</v>
      </c>
      <c r="AC808">
        <v>0</v>
      </c>
      <c r="AD808" t="s">
        <v>1559</v>
      </c>
    </row>
    <row r="809" spans="1:30" x14ac:dyDescent="0.25">
      <c r="H809" t="s">
        <v>1560</v>
      </c>
    </row>
    <row r="810" spans="1:30" x14ac:dyDescent="0.25">
      <c r="A810">
        <v>402</v>
      </c>
      <c r="B810">
        <v>961</v>
      </c>
      <c r="C810" t="s">
        <v>1561</v>
      </c>
      <c r="D810" t="s">
        <v>34</v>
      </c>
      <c r="E810" t="s">
        <v>26</v>
      </c>
      <c r="F810" t="s">
        <v>1562</v>
      </c>
      <c r="G810" t="str">
        <f>"201604000302"</f>
        <v>201604000302</v>
      </c>
      <c r="H810" t="s">
        <v>59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Z810">
        <v>0</v>
      </c>
      <c r="AA810">
        <v>0</v>
      </c>
      <c r="AB810">
        <v>6</v>
      </c>
      <c r="AC810">
        <v>102</v>
      </c>
      <c r="AD810" t="s">
        <v>200</v>
      </c>
    </row>
    <row r="811" spans="1:30" x14ac:dyDescent="0.25">
      <c r="H811" t="s">
        <v>1563</v>
      </c>
    </row>
    <row r="812" spans="1:30" x14ac:dyDescent="0.25">
      <c r="A812">
        <v>403</v>
      </c>
      <c r="B812">
        <v>3622</v>
      </c>
      <c r="C812" t="s">
        <v>1564</v>
      </c>
      <c r="D812" t="s">
        <v>26</v>
      </c>
      <c r="E812" t="s">
        <v>366</v>
      </c>
      <c r="F812" t="s">
        <v>1565</v>
      </c>
      <c r="G812" t="str">
        <f>"00371312"</f>
        <v>00371312</v>
      </c>
      <c r="H812" t="s">
        <v>411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30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1566</v>
      </c>
    </row>
    <row r="813" spans="1:30" x14ac:dyDescent="0.25">
      <c r="H813" t="s">
        <v>1567</v>
      </c>
    </row>
    <row r="814" spans="1:30" x14ac:dyDescent="0.25">
      <c r="A814">
        <v>404</v>
      </c>
      <c r="B814">
        <v>2351</v>
      </c>
      <c r="C814" t="s">
        <v>1568</v>
      </c>
      <c r="D814" t="s">
        <v>26</v>
      </c>
      <c r="E814" t="s">
        <v>69</v>
      </c>
      <c r="F814" t="s">
        <v>1569</v>
      </c>
      <c r="G814" t="str">
        <f>"201410003774"</f>
        <v>201410003774</v>
      </c>
      <c r="H814" t="s">
        <v>653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Z814">
        <v>0</v>
      </c>
      <c r="AA814">
        <v>0</v>
      </c>
      <c r="AB814">
        <v>10</v>
      </c>
      <c r="AC814">
        <v>170</v>
      </c>
      <c r="AD814" t="s">
        <v>1570</v>
      </c>
    </row>
    <row r="815" spans="1:30" x14ac:dyDescent="0.25">
      <c r="H815">
        <v>1212</v>
      </c>
    </row>
    <row r="816" spans="1:30" x14ac:dyDescent="0.25">
      <c r="A816">
        <v>405</v>
      </c>
      <c r="B816">
        <v>799</v>
      </c>
      <c r="C816" t="s">
        <v>1571</v>
      </c>
      <c r="D816" t="s">
        <v>109</v>
      </c>
      <c r="E816" t="s">
        <v>323</v>
      </c>
      <c r="F816" t="s">
        <v>1572</v>
      </c>
      <c r="G816" t="str">
        <f>"00258346"</f>
        <v>00258346</v>
      </c>
      <c r="H816" t="s">
        <v>1255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30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Z816">
        <v>0</v>
      </c>
      <c r="AA816">
        <v>0</v>
      </c>
      <c r="AB816">
        <v>0</v>
      </c>
      <c r="AC816">
        <v>0</v>
      </c>
      <c r="AD816" t="s">
        <v>1573</v>
      </c>
    </row>
    <row r="817" spans="1:30" x14ac:dyDescent="0.25">
      <c r="H817" t="s">
        <v>1574</v>
      </c>
    </row>
    <row r="818" spans="1:30" x14ac:dyDescent="0.25">
      <c r="A818">
        <v>406</v>
      </c>
      <c r="B818">
        <v>5203</v>
      </c>
      <c r="C818" t="s">
        <v>1575</v>
      </c>
      <c r="D818" t="s">
        <v>323</v>
      </c>
      <c r="E818" t="s">
        <v>26</v>
      </c>
      <c r="F818" t="s">
        <v>1576</v>
      </c>
      <c r="G818" t="str">
        <f>"201511036198"</f>
        <v>201511036198</v>
      </c>
      <c r="H818" t="s">
        <v>1512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70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70</v>
      </c>
      <c r="V818">
        <v>0</v>
      </c>
      <c r="W818">
        <v>0</v>
      </c>
      <c r="X818">
        <v>0</v>
      </c>
      <c r="Z818">
        <v>2</v>
      </c>
      <c r="AA818">
        <v>0</v>
      </c>
      <c r="AB818">
        <v>0</v>
      </c>
      <c r="AC818">
        <v>0</v>
      </c>
      <c r="AD818" t="s">
        <v>1573</v>
      </c>
    </row>
    <row r="819" spans="1:30" x14ac:dyDescent="0.25">
      <c r="H819" t="s">
        <v>1577</v>
      </c>
    </row>
    <row r="820" spans="1:30" x14ac:dyDescent="0.25">
      <c r="A820">
        <v>407</v>
      </c>
      <c r="B820">
        <v>2598</v>
      </c>
      <c r="C820" t="s">
        <v>1578</v>
      </c>
      <c r="D820" t="s">
        <v>161</v>
      </c>
      <c r="E820" t="s">
        <v>1579</v>
      </c>
      <c r="F820" t="s">
        <v>1580</v>
      </c>
      <c r="G820" t="str">
        <f>"00332917"</f>
        <v>00332917</v>
      </c>
      <c r="H820" t="s">
        <v>1503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6</v>
      </c>
      <c r="Y820">
        <v>1213</v>
      </c>
      <c r="Z820">
        <v>0</v>
      </c>
      <c r="AA820">
        <v>0</v>
      </c>
      <c r="AB820">
        <v>0</v>
      </c>
      <c r="AC820">
        <v>0</v>
      </c>
      <c r="AD820" t="s">
        <v>1503</v>
      </c>
    </row>
    <row r="821" spans="1:30" x14ac:dyDescent="0.25">
      <c r="H821">
        <v>1213</v>
      </c>
    </row>
    <row r="822" spans="1:30" x14ac:dyDescent="0.25">
      <c r="A822">
        <v>408</v>
      </c>
      <c r="B822">
        <v>527</v>
      </c>
      <c r="C822" t="s">
        <v>920</v>
      </c>
      <c r="D822" t="s">
        <v>712</v>
      </c>
      <c r="E822" t="s">
        <v>69</v>
      </c>
      <c r="F822" t="s">
        <v>1581</v>
      </c>
      <c r="G822" t="str">
        <f>"00289384"</f>
        <v>00289384</v>
      </c>
      <c r="H822" t="s">
        <v>728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30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11</v>
      </c>
      <c r="W822">
        <v>77</v>
      </c>
      <c r="X822">
        <v>0</v>
      </c>
      <c r="Z822">
        <v>0</v>
      </c>
      <c r="AA822">
        <v>0</v>
      </c>
      <c r="AB822">
        <v>0</v>
      </c>
      <c r="AC822">
        <v>0</v>
      </c>
      <c r="AD822" t="s">
        <v>1582</v>
      </c>
    </row>
    <row r="823" spans="1:30" x14ac:dyDescent="0.25">
      <c r="H823" t="s">
        <v>1583</v>
      </c>
    </row>
    <row r="824" spans="1:30" x14ac:dyDescent="0.25">
      <c r="A824">
        <v>409</v>
      </c>
      <c r="B824">
        <v>5264</v>
      </c>
      <c r="C824" t="s">
        <v>1584</v>
      </c>
      <c r="D824" t="s">
        <v>34</v>
      </c>
      <c r="E824" t="s">
        <v>373</v>
      </c>
      <c r="F824" t="s">
        <v>1585</v>
      </c>
      <c r="G824" t="str">
        <f>"201409003553"</f>
        <v>201409003553</v>
      </c>
      <c r="H824" t="s">
        <v>1586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12</v>
      </c>
      <c r="W824">
        <v>84</v>
      </c>
      <c r="X824">
        <v>6</v>
      </c>
      <c r="Y824">
        <v>1213</v>
      </c>
      <c r="Z824">
        <v>0</v>
      </c>
      <c r="AA824">
        <v>0</v>
      </c>
      <c r="AB824">
        <v>0</v>
      </c>
      <c r="AC824">
        <v>0</v>
      </c>
      <c r="AD824" t="s">
        <v>1587</v>
      </c>
    </row>
    <row r="825" spans="1:30" x14ac:dyDescent="0.25">
      <c r="H825" t="s">
        <v>1588</v>
      </c>
    </row>
    <row r="826" spans="1:30" x14ac:dyDescent="0.25">
      <c r="A826">
        <v>410</v>
      </c>
      <c r="B826">
        <v>5264</v>
      </c>
      <c r="C826" t="s">
        <v>1584</v>
      </c>
      <c r="D826" t="s">
        <v>34</v>
      </c>
      <c r="E826" t="s">
        <v>373</v>
      </c>
      <c r="F826" t="s">
        <v>1585</v>
      </c>
      <c r="G826" t="str">
        <f>"201409003553"</f>
        <v>201409003553</v>
      </c>
      <c r="H826" t="s">
        <v>1586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12</v>
      </c>
      <c r="W826">
        <v>84</v>
      </c>
      <c r="X826">
        <v>0</v>
      </c>
      <c r="Z826">
        <v>0</v>
      </c>
      <c r="AA826">
        <v>0</v>
      </c>
      <c r="AB826">
        <v>0</v>
      </c>
      <c r="AC826">
        <v>0</v>
      </c>
      <c r="AD826" t="s">
        <v>1587</v>
      </c>
    </row>
    <row r="827" spans="1:30" x14ac:dyDescent="0.25">
      <c r="H827" t="s">
        <v>1588</v>
      </c>
    </row>
    <row r="828" spans="1:30" x14ac:dyDescent="0.25">
      <c r="A828">
        <v>411</v>
      </c>
      <c r="B828">
        <v>802</v>
      </c>
      <c r="C828" t="s">
        <v>1589</v>
      </c>
      <c r="D828" t="s">
        <v>609</v>
      </c>
      <c r="E828" t="s">
        <v>26</v>
      </c>
      <c r="F828" t="s">
        <v>1590</v>
      </c>
      <c r="G828" t="str">
        <f>"201409003890"</f>
        <v>201409003890</v>
      </c>
      <c r="H828" t="s">
        <v>1479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8</v>
      </c>
      <c r="W828">
        <v>56</v>
      </c>
      <c r="X828">
        <v>0</v>
      </c>
      <c r="Z828">
        <v>1</v>
      </c>
      <c r="AA828">
        <v>0</v>
      </c>
      <c r="AB828">
        <v>0</v>
      </c>
      <c r="AC828">
        <v>0</v>
      </c>
      <c r="AD828" t="s">
        <v>1591</v>
      </c>
    </row>
    <row r="829" spans="1:30" x14ac:dyDescent="0.25">
      <c r="H829" t="s">
        <v>1592</v>
      </c>
    </row>
    <row r="830" spans="1:30" x14ac:dyDescent="0.25">
      <c r="A830">
        <v>412</v>
      </c>
      <c r="B830">
        <v>3831</v>
      </c>
      <c r="C830" t="s">
        <v>1593</v>
      </c>
      <c r="D830" t="s">
        <v>91</v>
      </c>
      <c r="E830" t="s">
        <v>20</v>
      </c>
      <c r="F830" t="s">
        <v>1594</v>
      </c>
      <c r="G830" t="str">
        <f>"201504001060"</f>
        <v>201504001060</v>
      </c>
      <c r="H830" t="s">
        <v>65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70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1</v>
      </c>
      <c r="W830">
        <v>7</v>
      </c>
      <c r="X830">
        <v>0</v>
      </c>
      <c r="Z830">
        <v>0</v>
      </c>
      <c r="AA830">
        <v>0</v>
      </c>
      <c r="AB830">
        <v>0</v>
      </c>
      <c r="AC830">
        <v>0</v>
      </c>
      <c r="AD830" t="s">
        <v>977</v>
      </c>
    </row>
    <row r="831" spans="1:30" x14ac:dyDescent="0.25">
      <c r="H831" t="s">
        <v>1595</v>
      </c>
    </row>
    <row r="832" spans="1:30" x14ac:dyDescent="0.25">
      <c r="A832">
        <v>413</v>
      </c>
      <c r="B832">
        <v>1637</v>
      </c>
      <c r="C832" t="s">
        <v>1596</v>
      </c>
      <c r="D832" t="s">
        <v>33</v>
      </c>
      <c r="E832" t="s">
        <v>26</v>
      </c>
      <c r="F832" t="s">
        <v>1597</v>
      </c>
      <c r="G832" t="str">
        <f>"00303976"</f>
        <v>00303976</v>
      </c>
      <c r="H832" t="s">
        <v>690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30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13</v>
      </c>
      <c r="W832">
        <v>91</v>
      </c>
      <c r="X832">
        <v>0</v>
      </c>
      <c r="Z832">
        <v>0</v>
      </c>
      <c r="AA832">
        <v>0</v>
      </c>
      <c r="AB832">
        <v>0</v>
      </c>
      <c r="AC832">
        <v>0</v>
      </c>
      <c r="AD832" t="s">
        <v>1598</v>
      </c>
    </row>
    <row r="833" spans="1:30" x14ac:dyDescent="0.25">
      <c r="H833" t="s">
        <v>76</v>
      </c>
    </row>
    <row r="834" spans="1:30" x14ac:dyDescent="0.25">
      <c r="A834">
        <v>414</v>
      </c>
      <c r="B834">
        <v>783</v>
      </c>
      <c r="C834" t="s">
        <v>1599</v>
      </c>
      <c r="D834" t="s">
        <v>156</v>
      </c>
      <c r="E834" t="s">
        <v>74</v>
      </c>
      <c r="F834" t="s">
        <v>1600</v>
      </c>
      <c r="G834" t="str">
        <f>"201409005376"</f>
        <v>201409005376</v>
      </c>
      <c r="H834" t="s">
        <v>867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Z834">
        <v>0</v>
      </c>
      <c r="AA834">
        <v>0</v>
      </c>
      <c r="AB834">
        <v>5</v>
      </c>
      <c r="AC834">
        <v>85</v>
      </c>
      <c r="AD834" t="s">
        <v>1601</v>
      </c>
    </row>
    <row r="835" spans="1:30" x14ac:dyDescent="0.25">
      <c r="H835" t="s">
        <v>1602</v>
      </c>
    </row>
    <row r="836" spans="1:30" x14ac:dyDescent="0.25">
      <c r="A836">
        <v>415</v>
      </c>
      <c r="B836">
        <v>6008</v>
      </c>
      <c r="C836" t="s">
        <v>1306</v>
      </c>
      <c r="D836" t="s">
        <v>20</v>
      </c>
      <c r="E836" t="s">
        <v>33</v>
      </c>
      <c r="F836" t="s">
        <v>1603</v>
      </c>
      <c r="G836" t="str">
        <f>"00214873"</f>
        <v>00214873</v>
      </c>
      <c r="H836" t="s">
        <v>208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30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4</v>
      </c>
      <c r="W836">
        <v>28</v>
      </c>
      <c r="X836">
        <v>0</v>
      </c>
      <c r="Z836">
        <v>0</v>
      </c>
      <c r="AA836">
        <v>0</v>
      </c>
      <c r="AB836">
        <v>0</v>
      </c>
      <c r="AC836">
        <v>0</v>
      </c>
      <c r="AD836" t="s">
        <v>1604</v>
      </c>
    </row>
    <row r="837" spans="1:30" x14ac:dyDescent="0.25">
      <c r="H837" t="s">
        <v>1605</v>
      </c>
    </row>
    <row r="838" spans="1:30" x14ac:dyDescent="0.25">
      <c r="A838">
        <v>416</v>
      </c>
      <c r="B838">
        <v>3491</v>
      </c>
      <c r="C838" t="s">
        <v>1606</v>
      </c>
      <c r="D838" t="s">
        <v>69</v>
      </c>
      <c r="E838" t="s">
        <v>472</v>
      </c>
      <c r="F838" t="s">
        <v>1607</v>
      </c>
      <c r="G838" t="str">
        <f>"00351817"</f>
        <v>00351817</v>
      </c>
      <c r="H838" t="s">
        <v>1608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19</v>
      </c>
      <c r="W838">
        <v>133</v>
      </c>
      <c r="X838">
        <v>0</v>
      </c>
      <c r="Z838">
        <v>0</v>
      </c>
      <c r="AA838">
        <v>0</v>
      </c>
      <c r="AB838">
        <v>0</v>
      </c>
      <c r="AC838">
        <v>0</v>
      </c>
      <c r="AD838" t="s">
        <v>1609</v>
      </c>
    </row>
    <row r="839" spans="1:30" x14ac:dyDescent="0.25">
      <c r="H839" t="s">
        <v>348</v>
      </c>
    </row>
    <row r="840" spans="1:30" x14ac:dyDescent="0.25">
      <c r="A840">
        <v>417</v>
      </c>
      <c r="B840">
        <v>483</v>
      </c>
      <c r="C840" t="s">
        <v>1610</v>
      </c>
      <c r="D840" t="s">
        <v>1611</v>
      </c>
      <c r="E840" t="s">
        <v>20</v>
      </c>
      <c r="F840" t="s">
        <v>1612</v>
      </c>
      <c r="G840" t="str">
        <f>"00017544"</f>
        <v>00017544</v>
      </c>
      <c r="H840" t="s">
        <v>1377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50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6</v>
      </c>
      <c r="Y840">
        <v>1213</v>
      </c>
      <c r="Z840">
        <v>0</v>
      </c>
      <c r="AA840">
        <v>0</v>
      </c>
      <c r="AB840">
        <v>0</v>
      </c>
      <c r="AC840">
        <v>0</v>
      </c>
      <c r="AD840" t="s">
        <v>1613</v>
      </c>
    </row>
    <row r="841" spans="1:30" x14ac:dyDescent="0.25">
      <c r="H841" t="s">
        <v>308</v>
      </c>
    </row>
    <row r="842" spans="1:30" x14ac:dyDescent="0.25">
      <c r="A842">
        <v>418</v>
      </c>
      <c r="B842">
        <v>596</v>
      </c>
      <c r="C842" t="s">
        <v>1614</v>
      </c>
      <c r="D842" t="s">
        <v>272</v>
      </c>
      <c r="E842" t="s">
        <v>63</v>
      </c>
      <c r="F842" t="s">
        <v>1615</v>
      </c>
      <c r="G842" t="str">
        <f>"201503000596"</f>
        <v>201503000596</v>
      </c>
      <c r="H842" t="s">
        <v>856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70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Z842">
        <v>0</v>
      </c>
      <c r="AA842">
        <v>0</v>
      </c>
      <c r="AB842">
        <v>0</v>
      </c>
      <c r="AC842">
        <v>0</v>
      </c>
      <c r="AD842" t="s">
        <v>1616</v>
      </c>
    </row>
    <row r="843" spans="1:30" x14ac:dyDescent="0.25">
      <c r="H843" t="s">
        <v>1617</v>
      </c>
    </row>
    <row r="844" spans="1:30" x14ac:dyDescent="0.25">
      <c r="A844">
        <v>419</v>
      </c>
      <c r="B844">
        <v>3499</v>
      </c>
      <c r="C844" t="s">
        <v>1618</v>
      </c>
      <c r="D844" t="s">
        <v>33</v>
      </c>
      <c r="E844" t="s">
        <v>63</v>
      </c>
      <c r="F844" t="s">
        <v>1619</v>
      </c>
      <c r="G844" t="str">
        <f>"00353504"</f>
        <v>00353504</v>
      </c>
      <c r="H844" t="s">
        <v>922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8</v>
      </c>
      <c r="W844">
        <v>56</v>
      </c>
      <c r="X844">
        <v>0</v>
      </c>
      <c r="Z844">
        <v>0</v>
      </c>
      <c r="AA844">
        <v>0</v>
      </c>
      <c r="AB844">
        <v>0</v>
      </c>
      <c r="AC844">
        <v>0</v>
      </c>
      <c r="AD844" t="s">
        <v>1620</v>
      </c>
    </row>
    <row r="845" spans="1:30" x14ac:dyDescent="0.25">
      <c r="H845" t="s">
        <v>1621</v>
      </c>
    </row>
    <row r="846" spans="1:30" x14ac:dyDescent="0.25">
      <c r="A846">
        <v>420</v>
      </c>
      <c r="B846">
        <v>3692</v>
      </c>
      <c r="C846" t="s">
        <v>1622</v>
      </c>
      <c r="D846" t="s">
        <v>33</v>
      </c>
      <c r="E846" t="s">
        <v>251</v>
      </c>
      <c r="F846" t="s">
        <v>1623</v>
      </c>
      <c r="G846" t="str">
        <f>"00363319"</f>
        <v>00363319</v>
      </c>
      <c r="H846" t="s">
        <v>147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50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Z846">
        <v>0</v>
      </c>
      <c r="AA846">
        <v>0</v>
      </c>
      <c r="AB846">
        <v>0</v>
      </c>
      <c r="AC846">
        <v>0</v>
      </c>
      <c r="AD846" t="s">
        <v>1624</v>
      </c>
    </row>
    <row r="847" spans="1:30" x14ac:dyDescent="0.25">
      <c r="H847">
        <v>1212</v>
      </c>
    </row>
    <row r="848" spans="1:30" x14ac:dyDescent="0.25">
      <c r="A848">
        <v>421</v>
      </c>
      <c r="B848">
        <v>505</v>
      </c>
      <c r="C848" t="s">
        <v>1625</v>
      </c>
      <c r="D848" t="s">
        <v>33</v>
      </c>
      <c r="E848" t="s">
        <v>313</v>
      </c>
      <c r="F848" t="s">
        <v>1626</v>
      </c>
      <c r="G848" t="str">
        <f>"00027782"</f>
        <v>00027782</v>
      </c>
      <c r="H848" t="s">
        <v>631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Z848">
        <v>0</v>
      </c>
      <c r="AA848">
        <v>0</v>
      </c>
      <c r="AB848">
        <v>0</v>
      </c>
      <c r="AC848">
        <v>0</v>
      </c>
      <c r="AD848" t="s">
        <v>1627</v>
      </c>
    </row>
    <row r="849" spans="1:30" x14ac:dyDescent="0.25">
      <c r="H849" t="s">
        <v>1628</v>
      </c>
    </row>
    <row r="850" spans="1:30" x14ac:dyDescent="0.25">
      <c r="A850">
        <v>422</v>
      </c>
      <c r="B850">
        <v>1499</v>
      </c>
      <c r="C850" t="s">
        <v>1629</v>
      </c>
      <c r="D850" t="s">
        <v>1630</v>
      </c>
      <c r="E850" t="s">
        <v>26</v>
      </c>
      <c r="F850" t="s">
        <v>1631</v>
      </c>
      <c r="G850" t="str">
        <f>"201406004346"</f>
        <v>201406004346</v>
      </c>
      <c r="H850">
        <v>682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30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8</v>
      </c>
      <c r="W850">
        <v>56</v>
      </c>
      <c r="X850">
        <v>0</v>
      </c>
      <c r="Z850">
        <v>0</v>
      </c>
      <c r="AA850">
        <v>0</v>
      </c>
      <c r="AB850">
        <v>0</v>
      </c>
      <c r="AC850">
        <v>0</v>
      </c>
      <c r="AD850">
        <v>768</v>
      </c>
    </row>
    <row r="851" spans="1:30" x14ac:dyDescent="0.25">
      <c r="H851" t="s">
        <v>1632</v>
      </c>
    </row>
    <row r="852" spans="1:30" x14ac:dyDescent="0.25">
      <c r="A852">
        <v>423</v>
      </c>
      <c r="B852">
        <v>1755</v>
      </c>
      <c r="C852" t="s">
        <v>1633</v>
      </c>
      <c r="D852" t="s">
        <v>1634</v>
      </c>
      <c r="E852" t="s">
        <v>63</v>
      </c>
      <c r="F852" t="s">
        <v>1635</v>
      </c>
      <c r="G852" t="str">
        <f>"201409004297"</f>
        <v>201409004297</v>
      </c>
      <c r="H852" t="s">
        <v>362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30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12</v>
      </c>
      <c r="W852">
        <v>84</v>
      </c>
      <c r="X852">
        <v>0</v>
      </c>
      <c r="Z852">
        <v>2</v>
      </c>
      <c r="AA852">
        <v>0</v>
      </c>
      <c r="AB852">
        <v>0</v>
      </c>
      <c r="AC852">
        <v>0</v>
      </c>
      <c r="AD852" t="s">
        <v>1636</v>
      </c>
    </row>
    <row r="853" spans="1:30" x14ac:dyDescent="0.25">
      <c r="H853" t="s">
        <v>1637</v>
      </c>
    </row>
    <row r="854" spans="1:30" x14ac:dyDescent="0.25">
      <c r="A854">
        <v>424</v>
      </c>
      <c r="B854">
        <v>6130</v>
      </c>
      <c r="C854" t="s">
        <v>1244</v>
      </c>
      <c r="D854" t="s">
        <v>69</v>
      </c>
      <c r="E854" t="s">
        <v>1638</v>
      </c>
      <c r="F854" t="s">
        <v>1639</v>
      </c>
      <c r="G854" t="str">
        <f>"201409006497"</f>
        <v>201409006497</v>
      </c>
      <c r="H854" t="s">
        <v>987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9</v>
      </c>
      <c r="W854">
        <v>63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1640</v>
      </c>
    </row>
    <row r="855" spans="1:30" x14ac:dyDescent="0.25">
      <c r="H855">
        <v>1211</v>
      </c>
    </row>
    <row r="856" spans="1:30" x14ac:dyDescent="0.25">
      <c r="A856">
        <v>425</v>
      </c>
      <c r="B856">
        <v>3015</v>
      </c>
      <c r="C856" t="s">
        <v>1641</v>
      </c>
      <c r="D856" t="s">
        <v>26</v>
      </c>
      <c r="E856" t="s">
        <v>1119</v>
      </c>
      <c r="F856" t="s">
        <v>1642</v>
      </c>
      <c r="G856" t="str">
        <f>"201409003528"</f>
        <v>201409003528</v>
      </c>
      <c r="H856" t="s">
        <v>195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30</v>
      </c>
      <c r="O856">
        <v>0</v>
      </c>
      <c r="P856">
        <v>0</v>
      </c>
      <c r="Q856">
        <v>30</v>
      </c>
      <c r="R856">
        <v>0</v>
      </c>
      <c r="S856">
        <v>0</v>
      </c>
      <c r="T856">
        <v>0</v>
      </c>
      <c r="U856">
        <v>0</v>
      </c>
      <c r="V856">
        <v>3</v>
      </c>
      <c r="W856">
        <v>21</v>
      </c>
      <c r="X856">
        <v>0</v>
      </c>
      <c r="Z856">
        <v>0</v>
      </c>
      <c r="AA856">
        <v>0</v>
      </c>
      <c r="AB856">
        <v>0</v>
      </c>
      <c r="AC856">
        <v>0</v>
      </c>
      <c r="AD856" t="s">
        <v>1643</v>
      </c>
    </row>
    <row r="857" spans="1:30" x14ac:dyDescent="0.25">
      <c r="H857" t="s">
        <v>1644</v>
      </c>
    </row>
    <row r="858" spans="1:30" x14ac:dyDescent="0.25">
      <c r="A858">
        <v>426</v>
      </c>
      <c r="B858">
        <v>3810</v>
      </c>
      <c r="C858" t="s">
        <v>1645</v>
      </c>
      <c r="D858" t="s">
        <v>295</v>
      </c>
      <c r="E858" t="s">
        <v>1646</v>
      </c>
      <c r="F858" t="s">
        <v>1647</v>
      </c>
      <c r="G858" t="str">
        <f>"00341359"</f>
        <v>00341359</v>
      </c>
      <c r="H858" t="s">
        <v>1648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30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Z858">
        <v>0</v>
      </c>
      <c r="AA858">
        <v>0</v>
      </c>
      <c r="AB858">
        <v>0</v>
      </c>
      <c r="AC858">
        <v>0</v>
      </c>
      <c r="AD858" t="s">
        <v>1649</v>
      </c>
    </row>
    <row r="859" spans="1:30" x14ac:dyDescent="0.25">
      <c r="H859" t="s">
        <v>1650</v>
      </c>
    </row>
    <row r="860" spans="1:30" x14ac:dyDescent="0.25">
      <c r="A860">
        <v>427</v>
      </c>
      <c r="B860">
        <v>1233</v>
      </c>
      <c r="C860" t="s">
        <v>1651</v>
      </c>
      <c r="D860" t="s">
        <v>74</v>
      </c>
      <c r="E860" t="s">
        <v>157</v>
      </c>
      <c r="F860" t="s">
        <v>1652</v>
      </c>
      <c r="G860" t="str">
        <f>"00270008"</f>
        <v>00270008</v>
      </c>
      <c r="H860">
        <v>704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-6</v>
      </c>
      <c r="W860">
        <v>-42</v>
      </c>
      <c r="X860">
        <v>6</v>
      </c>
      <c r="Y860">
        <v>1213</v>
      </c>
      <c r="Z860">
        <v>0</v>
      </c>
      <c r="AA860">
        <v>0</v>
      </c>
      <c r="AB860">
        <v>6</v>
      </c>
      <c r="AC860">
        <v>102</v>
      </c>
      <c r="AD860">
        <v>764</v>
      </c>
    </row>
    <row r="861" spans="1:30" x14ac:dyDescent="0.25">
      <c r="H861" t="s">
        <v>1653</v>
      </c>
    </row>
    <row r="862" spans="1:30" x14ac:dyDescent="0.25">
      <c r="A862">
        <v>428</v>
      </c>
      <c r="B862">
        <v>1233</v>
      </c>
      <c r="C862" t="s">
        <v>1651</v>
      </c>
      <c r="D862" t="s">
        <v>74</v>
      </c>
      <c r="E862" t="s">
        <v>157</v>
      </c>
      <c r="F862" t="s">
        <v>1652</v>
      </c>
      <c r="G862" t="str">
        <f>"00270008"</f>
        <v>00270008</v>
      </c>
      <c r="H862">
        <v>704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-6</v>
      </c>
      <c r="W862">
        <v>-42</v>
      </c>
      <c r="X862">
        <v>0</v>
      </c>
      <c r="Z862">
        <v>0</v>
      </c>
      <c r="AA862">
        <v>0</v>
      </c>
      <c r="AB862">
        <v>6</v>
      </c>
      <c r="AC862">
        <v>102</v>
      </c>
      <c r="AD862">
        <v>764</v>
      </c>
    </row>
    <row r="863" spans="1:30" x14ac:dyDescent="0.25">
      <c r="H863" t="s">
        <v>1653</v>
      </c>
    </row>
    <row r="864" spans="1:30" x14ac:dyDescent="0.25">
      <c r="A864">
        <v>429</v>
      </c>
      <c r="B864">
        <v>1580</v>
      </c>
      <c r="C864" t="s">
        <v>1397</v>
      </c>
      <c r="D864" t="s">
        <v>33</v>
      </c>
      <c r="E864" t="s">
        <v>451</v>
      </c>
      <c r="F864" t="s">
        <v>1654</v>
      </c>
      <c r="G864" t="str">
        <f>"201410007068"</f>
        <v>201410007068</v>
      </c>
      <c r="H864" t="s">
        <v>297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Z864">
        <v>0</v>
      </c>
      <c r="AA864">
        <v>0</v>
      </c>
      <c r="AB864">
        <v>5</v>
      </c>
      <c r="AC864">
        <v>85</v>
      </c>
      <c r="AD864" t="s">
        <v>1655</v>
      </c>
    </row>
    <row r="865" spans="1:30" x14ac:dyDescent="0.25">
      <c r="H865" t="s">
        <v>1656</v>
      </c>
    </row>
    <row r="866" spans="1:30" x14ac:dyDescent="0.25">
      <c r="A866">
        <v>430</v>
      </c>
      <c r="B866">
        <v>503</v>
      </c>
      <c r="C866" t="s">
        <v>1657</v>
      </c>
      <c r="D866" t="s">
        <v>63</v>
      </c>
      <c r="E866" t="s">
        <v>116</v>
      </c>
      <c r="F866" t="s">
        <v>1658</v>
      </c>
      <c r="G866" t="str">
        <f>"00008553"</f>
        <v>00008553</v>
      </c>
      <c r="H866" t="s">
        <v>1008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30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Z866">
        <v>0</v>
      </c>
      <c r="AA866">
        <v>0</v>
      </c>
      <c r="AB866">
        <v>0</v>
      </c>
      <c r="AC866">
        <v>0</v>
      </c>
      <c r="AD866" t="s">
        <v>1659</v>
      </c>
    </row>
    <row r="867" spans="1:30" x14ac:dyDescent="0.25">
      <c r="H867">
        <v>1210</v>
      </c>
    </row>
    <row r="868" spans="1:30" x14ac:dyDescent="0.25">
      <c r="A868">
        <v>431</v>
      </c>
      <c r="B868">
        <v>4498</v>
      </c>
      <c r="C868" t="s">
        <v>1660</v>
      </c>
      <c r="D868" t="s">
        <v>451</v>
      </c>
      <c r="E868" t="s">
        <v>74</v>
      </c>
      <c r="F868" t="s">
        <v>1661</v>
      </c>
      <c r="G868" t="str">
        <f>"00367354"</f>
        <v>00367354</v>
      </c>
      <c r="H868" t="s">
        <v>346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30</v>
      </c>
      <c r="O868">
        <v>0</v>
      </c>
      <c r="P868">
        <v>0</v>
      </c>
      <c r="Q868">
        <v>30</v>
      </c>
      <c r="R868">
        <v>0</v>
      </c>
      <c r="S868">
        <v>0</v>
      </c>
      <c r="T868">
        <v>0</v>
      </c>
      <c r="U868">
        <v>0</v>
      </c>
      <c r="V868">
        <v>2</v>
      </c>
      <c r="W868">
        <v>14</v>
      </c>
      <c r="X868">
        <v>0</v>
      </c>
      <c r="Z868">
        <v>0</v>
      </c>
      <c r="AA868">
        <v>0</v>
      </c>
      <c r="AB868">
        <v>0</v>
      </c>
      <c r="AC868">
        <v>0</v>
      </c>
      <c r="AD868" t="s">
        <v>1662</v>
      </c>
    </row>
    <row r="869" spans="1:30" x14ac:dyDescent="0.25">
      <c r="H869" t="s">
        <v>1309</v>
      </c>
    </row>
    <row r="870" spans="1:30" x14ac:dyDescent="0.25">
      <c r="A870">
        <v>432</v>
      </c>
      <c r="B870">
        <v>5162</v>
      </c>
      <c r="C870" t="s">
        <v>1156</v>
      </c>
      <c r="D870" t="s">
        <v>34</v>
      </c>
      <c r="E870" t="s">
        <v>116</v>
      </c>
      <c r="F870" t="s">
        <v>1663</v>
      </c>
      <c r="G870" t="str">
        <f>"00343814"</f>
        <v>00343814</v>
      </c>
      <c r="H870" t="s">
        <v>1664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Z870">
        <v>1</v>
      </c>
      <c r="AA870">
        <v>0</v>
      </c>
      <c r="AB870">
        <v>0</v>
      </c>
      <c r="AC870">
        <v>0</v>
      </c>
      <c r="AD870" t="s">
        <v>1664</v>
      </c>
    </row>
    <row r="871" spans="1:30" x14ac:dyDescent="0.25">
      <c r="H871" t="s">
        <v>1665</v>
      </c>
    </row>
    <row r="872" spans="1:30" x14ac:dyDescent="0.25">
      <c r="A872">
        <v>433</v>
      </c>
      <c r="B872">
        <v>5944</v>
      </c>
      <c r="C872" t="s">
        <v>1666</v>
      </c>
      <c r="D872" t="s">
        <v>1667</v>
      </c>
      <c r="E872" t="s">
        <v>1668</v>
      </c>
      <c r="F872" t="s">
        <v>1669</v>
      </c>
      <c r="G872" t="str">
        <f>"00357532"</f>
        <v>00357532</v>
      </c>
      <c r="H872">
        <v>704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50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Z872">
        <v>0</v>
      </c>
      <c r="AA872">
        <v>0</v>
      </c>
      <c r="AB872">
        <v>0</v>
      </c>
      <c r="AC872">
        <v>0</v>
      </c>
      <c r="AD872">
        <v>754</v>
      </c>
    </row>
    <row r="873" spans="1:30" x14ac:dyDescent="0.25">
      <c r="H873" t="s">
        <v>1670</v>
      </c>
    </row>
    <row r="874" spans="1:30" x14ac:dyDescent="0.25">
      <c r="A874">
        <v>434</v>
      </c>
      <c r="B874">
        <v>5255</v>
      </c>
      <c r="C874" t="s">
        <v>1671</v>
      </c>
      <c r="D874" t="s">
        <v>1672</v>
      </c>
      <c r="E874" t="s">
        <v>1673</v>
      </c>
      <c r="F874" t="s">
        <v>1674</v>
      </c>
      <c r="G874" t="str">
        <f>"00008543"</f>
        <v>00008543</v>
      </c>
      <c r="H874">
        <v>704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50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Z874">
        <v>1</v>
      </c>
      <c r="AA874">
        <v>0</v>
      </c>
      <c r="AB874">
        <v>0</v>
      </c>
      <c r="AC874">
        <v>0</v>
      </c>
      <c r="AD874">
        <v>754</v>
      </c>
    </row>
    <row r="875" spans="1:30" x14ac:dyDescent="0.25">
      <c r="H875" t="s">
        <v>1675</v>
      </c>
    </row>
    <row r="876" spans="1:30" x14ac:dyDescent="0.25">
      <c r="A876">
        <v>435</v>
      </c>
      <c r="B876">
        <v>5938</v>
      </c>
      <c r="C876" t="s">
        <v>1676</v>
      </c>
      <c r="D876" t="s">
        <v>262</v>
      </c>
      <c r="E876" t="s">
        <v>26</v>
      </c>
      <c r="F876" t="s">
        <v>1677</v>
      </c>
      <c r="G876" t="str">
        <f>"201410003956"</f>
        <v>201410003956</v>
      </c>
      <c r="H876" t="s">
        <v>404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30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5</v>
      </c>
      <c r="W876">
        <v>35</v>
      </c>
      <c r="X876">
        <v>0</v>
      </c>
      <c r="Z876">
        <v>0</v>
      </c>
      <c r="AA876">
        <v>0</v>
      </c>
      <c r="AB876">
        <v>0</v>
      </c>
      <c r="AC876">
        <v>0</v>
      </c>
      <c r="AD876" t="s">
        <v>1678</v>
      </c>
    </row>
    <row r="877" spans="1:30" x14ac:dyDescent="0.25">
      <c r="H877" t="s">
        <v>1679</v>
      </c>
    </row>
    <row r="878" spans="1:30" x14ac:dyDescent="0.25">
      <c r="A878">
        <v>436</v>
      </c>
      <c r="B878">
        <v>2746</v>
      </c>
      <c r="C878" t="s">
        <v>1680</v>
      </c>
      <c r="D878" t="s">
        <v>20</v>
      </c>
      <c r="E878" t="s">
        <v>69</v>
      </c>
      <c r="F878" t="s">
        <v>1681</v>
      </c>
      <c r="G878" t="str">
        <f>"201410003295"</f>
        <v>201410003295</v>
      </c>
      <c r="H878">
        <v>660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30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9</v>
      </c>
      <c r="W878">
        <v>63</v>
      </c>
      <c r="X878">
        <v>0</v>
      </c>
      <c r="Z878">
        <v>0</v>
      </c>
      <c r="AA878">
        <v>0</v>
      </c>
      <c r="AB878">
        <v>0</v>
      </c>
      <c r="AC878">
        <v>0</v>
      </c>
      <c r="AD878">
        <v>753</v>
      </c>
    </row>
    <row r="879" spans="1:30" x14ac:dyDescent="0.25">
      <c r="H879" t="s">
        <v>1682</v>
      </c>
    </row>
    <row r="880" spans="1:30" x14ac:dyDescent="0.25">
      <c r="A880">
        <v>437</v>
      </c>
      <c r="B880">
        <v>1642</v>
      </c>
      <c r="C880" t="s">
        <v>1683</v>
      </c>
      <c r="D880" t="s">
        <v>33</v>
      </c>
      <c r="E880" t="s">
        <v>1684</v>
      </c>
      <c r="F880" t="s">
        <v>1685</v>
      </c>
      <c r="G880" t="str">
        <f>"00224843"</f>
        <v>00224843</v>
      </c>
      <c r="H880" t="s">
        <v>728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30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6</v>
      </c>
      <c r="W880">
        <v>42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1686</v>
      </c>
    </row>
    <row r="881" spans="1:30" x14ac:dyDescent="0.25">
      <c r="H881" t="s">
        <v>1687</v>
      </c>
    </row>
    <row r="882" spans="1:30" x14ac:dyDescent="0.25">
      <c r="A882">
        <v>438</v>
      </c>
      <c r="B882">
        <v>2133</v>
      </c>
      <c r="C882" t="s">
        <v>1688</v>
      </c>
      <c r="D882" t="s">
        <v>26</v>
      </c>
      <c r="E882" t="s">
        <v>161</v>
      </c>
      <c r="F882" t="s">
        <v>1689</v>
      </c>
      <c r="G882" t="str">
        <f>"00009081"</f>
        <v>00009081</v>
      </c>
      <c r="H882" t="s">
        <v>274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30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1690</v>
      </c>
    </row>
    <row r="883" spans="1:30" x14ac:dyDescent="0.25">
      <c r="H883" t="s">
        <v>1691</v>
      </c>
    </row>
    <row r="884" spans="1:30" x14ac:dyDescent="0.25">
      <c r="A884">
        <v>439</v>
      </c>
      <c r="B884">
        <v>5913</v>
      </c>
      <c r="C884" t="s">
        <v>1692</v>
      </c>
      <c r="D884" t="s">
        <v>34</v>
      </c>
      <c r="E884" t="s">
        <v>74</v>
      </c>
      <c r="F884" t="s">
        <v>1693</v>
      </c>
      <c r="G884" t="str">
        <f>"00153941"</f>
        <v>00153941</v>
      </c>
      <c r="H884">
        <v>649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70</v>
      </c>
      <c r="O884">
        <v>30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Z884">
        <v>0</v>
      </c>
      <c r="AA884">
        <v>0</v>
      </c>
      <c r="AB884">
        <v>0</v>
      </c>
      <c r="AC884">
        <v>0</v>
      </c>
      <c r="AD884">
        <v>749</v>
      </c>
    </row>
    <row r="885" spans="1:30" x14ac:dyDescent="0.25">
      <c r="H885" t="s">
        <v>1694</v>
      </c>
    </row>
    <row r="886" spans="1:30" x14ac:dyDescent="0.25">
      <c r="A886">
        <v>440</v>
      </c>
      <c r="B886">
        <v>5131</v>
      </c>
      <c r="C886" t="s">
        <v>1695</v>
      </c>
      <c r="D886" t="s">
        <v>1696</v>
      </c>
      <c r="E886" t="s">
        <v>451</v>
      </c>
      <c r="F886" t="s">
        <v>1697</v>
      </c>
      <c r="G886" t="str">
        <f>"201410003939"</f>
        <v>201410003939</v>
      </c>
      <c r="H886" t="s">
        <v>1079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30</v>
      </c>
      <c r="O886">
        <v>0</v>
      </c>
      <c r="P886">
        <v>30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Z886">
        <v>2</v>
      </c>
      <c r="AA886">
        <v>0</v>
      </c>
      <c r="AB886">
        <v>0</v>
      </c>
      <c r="AC886">
        <v>0</v>
      </c>
      <c r="AD886" t="s">
        <v>1698</v>
      </c>
    </row>
    <row r="887" spans="1:30" x14ac:dyDescent="0.25">
      <c r="H887" t="s">
        <v>1699</v>
      </c>
    </row>
    <row r="888" spans="1:30" x14ac:dyDescent="0.25">
      <c r="A888">
        <v>441</v>
      </c>
      <c r="B888">
        <v>5536</v>
      </c>
      <c r="C888" t="s">
        <v>1700</v>
      </c>
      <c r="D888" t="s">
        <v>78</v>
      </c>
      <c r="E888" t="s">
        <v>397</v>
      </c>
      <c r="F888" t="s">
        <v>1701</v>
      </c>
      <c r="G888" t="str">
        <f>"00353600"</f>
        <v>00353600</v>
      </c>
      <c r="H888" t="s">
        <v>606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30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Z888">
        <v>0</v>
      </c>
      <c r="AA888">
        <v>0</v>
      </c>
      <c r="AB888">
        <v>0</v>
      </c>
      <c r="AC888">
        <v>0</v>
      </c>
      <c r="AD888" t="s">
        <v>1702</v>
      </c>
    </row>
    <row r="889" spans="1:30" x14ac:dyDescent="0.25">
      <c r="H889" t="s">
        <v>1703</v>
      </c>
    </row>
    <row r="890" spans="1:30" x14ac:dyDescent="0.25">
      <c r="A890">
        <v>442</v>
      </c>
      <c r="B890">
        <v>5441</v>
      </c>
      <c r="C890" t="s">
        <v>1704</v>
      </c>
      <c r="D890" t="s">
        <v>74</v>
      </c>
      <c r="E890" t="s">
        <v>1705</v>
      </c>
      <c r="F890" t="s">
        <v>1706</v>
      </c>
      <c r="G890" t="str">
        <f>"00197038"</f>
        <v>00197038</v>
      </c>
      <c r="H890" t="s">
        <v>1707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70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Z890">
        <v>0</v>
      </c>
      <c r="AA890">
        <v>0</v>
      </c>
      <c r="AB890">
        <v>0</v>
      </c>
      <c r="AC890">
        <v>0</v>
      </c>
      <c r="AD890" t="s">
        <v>1708</v>
      </c>
    </row>
    <row r="891" spans="1:30" x14ac:dyDescent="0.25">
      <c r="H891">
        <v>1212</v>
      </c>
    </row>
    <row r="892" spans="1:30" x14ac:dyDescent="0.25">
      <c r="A892">
        <v>443</v>
      </c>
      <c r="B892">
        <v>1300</v>
      </c>
      <c r="C892" t="s">
        <v>1709</v>
      </c>
      <c r="D892" t="s">
        <v>609</v>
      </c>
      <c r="E892" t="s">
        <v>695</v>
      </c>
      <c r="F892" t="s">
        <v>1710</v>
      </c>
      <c r="G892" t="str">
        <f>"00296458"</f>
        <v>00296458</v>
      </c>
      <c r="H892" t="s">
        <v>1060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5</v>
      </c>
      <c r="W892">
        <v>35</v>
      </c>
      <c r="X892">
        <v>0</v>
      </c>
      <c r="Z892">
        <v>0</v>
      </c>
      <c r="AA892">
        <v>0</v>
      </c>
      <c r="AB892">
        <v>0</v>
      </c>
      <c r="AC892">
        <v>0</v>
      </c>
      <c r="AD892" t="s">
        <v>1711</v>
      </c>
    </row>
    <row r="893" spans="1:30" x14ac:dyDescent="0.25">
      <c r="H893">
        <v>1215</v>
      </c>
    </row>
    <row r="894" spans="1:30" x14ac:dyDescent="0.25">
      <c r="A894">
        <v>444</v>
      </c>
      <c r="B894">
        <v>5635</v>
      </c>
      <c r="C894" t="s">
        <v>1712</v>
      </c>
      <c r="D894" t="s">
        <v>1713</v>
      </c>
      <c r="E894" t="s">
        <v>74</v>
      </c>
      <c r="F894" t="s">
        <v>1714</v>
      </c>
      <c r="G894" t="str">
        <f>"201507002441"</f>
        <v>201507002441</v>
      </c>
      <c r="H894" t="s">
        <v>922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30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Z894">
        <v>0</v>
      </c>
      <c r="AA894">
        <v>0</v>
      </c>
      <c r="AB894">
        <v>0</v>
      </c>
      <c r="AC894">
        <v>0</v>
      </c>
      <c r="AD894" t="s">
        <v>1715</v>
      </c>
    </row>
    <row r="895" spans="1:30" x14ac:dyDescent="0.25">
      <c r="H895" t="s">
        <v>1716</v>
      </c>
    </row>
    <row r="896" spans="1:30" x14ac:dyDescent="0.25">
      <c r="A896">
        <v>445</v>
      </c>
      <c r="B896">
        <v>5149</v>
      </c>
      <c r="C896" t="s">
        <v>1717</v>
      </c>
      <c r="D896" t="s">
        <v>1718</v>
      </c>
      <c r="E896" t="s">
        <v>1646</v>
      </c>
      <c r="F896" t="s">
        <v>1719</v>
      </c>
      <c r="G896" t="str">
        <f>"00150210"</f>
        <v>00150210</v>
      </c>
      <c r="H896" t="s">
        <v>29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30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8</v>
      </c>
      <c r="W896">
        <v>56</v>
      </c>
      <c r="X896">
        <v>0</v>
      </c>
      <c r="Z896">
        <v>0</v>
      </c>
      <c r="AA896">
        <v>0</v>
      </c>
      <c r="AB896">
        <v>0</v>
      </c>
      <c r="AC896">
        <v>0</v>
      </c>
      <c r="AD896" t="s">
        <v>1720</v>
      </c>
    </row>
    <row r="897" spans="1:30" x14ac:dyDescent="0.25">
      <c r="H897">
        <v>1212</v>
      </c>
    </row>
    <row r="898" spans="1:30" x14ac:dyDescent="0.25">
      <c r="A898">
        <v>446</v>
      </c>
      <c r="B898">
        <v>203</v>
      </c>
      <c r="C898" t="s">
        <v>1721</v>
      </c>
      <c r="D898" t="s">
        <v>323</v>
      </c>
      <c r="E898" t="s">
        <v>26</v>
      </c>
      <c r="F898" t="s">
        <v>1722</v>
      </c>
      <c r="G898" t="str">
        <f>"00237407"</f>
        <v>00237407</v>
      </c>
      <c r="H898">
        <v>671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30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6</v>
      </c>
      <c r="W898">
        <v>42</v>
      </c>
      <c r="X898">
        <v>0</v>
      </c>
      <c r="Z898">
        <v>2</v>
      </c>
      <c r="AA898">
        <v>0</v>
      </c>
      <c r="AB898">
        <v>0</v>
      </c>
      <c r="AC898">
        <v>0</v>
      </c>
      <c r="AD898">
        <v>743</v>
      </c>
    </row>
    <row r="899" spans="1:30" x14ac:dyDescent="0.25">
      <c r="H899" t="s">
        <v>1723</v>
      </c>
    </row>
    <row r="900" spans="1:30" x14ac:dyDescent="0.25">
      <c r="A900">
        <v>447</v>
      </c>
      <c r="B900">
        <v>1985</v>
      </c>
      <c r="C900" t="s">
        <v>1724</v>
      </c>
      <c r="D900" t="s">
        <v>26</v>
      </c>
      <c r="E900" t="s">
        <v>161</v>
      </c>
      <c r="F900" t="s">
        <v>1725</v>
      </c>
      <c r="G900" t="str">
        <f>"00319413"</f>
        <v>00319413</v>
      </c>
      <c r="H900" t="s">
        <v>551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30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2</v>
      </c>
      <c r="W900">
        <v>14</v>
      </c>
      <c r="X900">
        <v>0</v>
      </c>
      <c r="Z900">
        <v>2</v>
      </c>
      <c r="AA900">
        <v>0</v>
      </c>
      <c r="AB900">
        <v>0</v>
      </c>
      <c r="AC900">
        <v>0</v>
      </c>
      <c r="AD900" t="s">
        <v>121</v>
      </c>
    </row>
    <row r="901" spans="1:30" x14ac:dyDescent="0.25">
      <c r="H901" t="s">
        <v>1726</v>
      </c>
    </row>
    <row r="902" spans="1:30" x14ac:dyDescent="0.25">
      <c r="A902">
        <v>448</v>
      </c>
      <c r="B902">
        <v>3787</v>
      </c>
      <c r="C902" t="s">
        <v>1727</v>
      </c>
      <c r="D902" t="s">
        <v>1728</v>
      </c>
      <c r="E902" t="s">
        <v>1705</v>
      </c>
      <c r="F902" t="s">
        <v>1729</v>
      </c>
      <c r="G902" t="str">
        <f>"201410003134"</f>
        <v>201410003134</v>
      </c>
      <c r="H902" t="s">
        <v>917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50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Z902">
        <v>0</v>
      </c>
      <c r="AA902">
        <v>0</v>
      </c>
      <c r="AB902">
        <v>0</v>
      </c>
      <c r="AC902">
        <v>0</v>
      </c>
      <c r="AD902" t="s">
        <v>1730</v>
      </c>
    </row>
    <row r="903" spans="1:30" x14ac:dyDescent="0.25">
      <c r="H903" t="s">
        <v>1731</v>
      </c>
    </row>
    <row r="904" spans="1:30" x14ac:dyDescent="0.25">
      <c r="A904">
        <v>449</v>
      </c>
      <c r="B904">
        <v>5494</v>
      </c>
      <c r="C904" t="s">
        <v>1732</v>
      </c>
      <c r="D904" t="s">
        <v>1733</v>
      </c>
      <c r="E904" t="s">
        <v>91</v>
      </c>
      <c r="F904" t="s">
        <v>1734</v>
      </c>
      <c r="G904" t="str">
        <f>"00327787"</f>
        <v>00327787</v>
      </c>
      <c r="H904" t="s">
        <v>917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50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1730</v>
      </c>
    </row>
    <row r="905" spans="1:30" x14ac:dyDescent="0.25">
      <c r="H905" t="s">
        <v>1735</v>
      </c>
    </row>
    <row r="906" spans="1:30" x14ac:dyDescent="0.25">
      <c r="A906">
        <v>450</v>
      </c>
      <c r="B906">
        <v>2664</v>
      </c>
      <c r="C906" t="s">
        <v>1736</v>
      </c>
      <c r="D906" t="s">
        <v>397</v>
      </c>
      <c r="E906" t="s">
        <v>161</v>
      </c>
      <c r="F906" t="s">
        <v>1737</v>
      </c>
      <c r="G906" t="str">
        <f>"201409005548"</f>
        <v>201409005548</v>
      </c>
      <c r="H906" t="s">
        <v>935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30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Z906">
        <v>0</v>
      </c>
      <c r="AA906">
        <v>0</v>
      </c>
      <c r="AB906">
        <v>0</v>
      </c>
      <c r="AC906">
        <v>0</v>
      </c>
      <c r="AD906" t="s">
        <v>1738</v>
      </c>
    </row>
    <row r="907" spans="1:30" x14ac:dyDescent="0.25">
      <c r="H907">
        <v>1212</v>
      </c>
    </row>
    <row r="908" spans="1:30" x14ac:dyDescent="0.25">
      <c r="A908">
        <v>451</v>
      </c>
      <c r="B908">
        <v>1780</v>
      </c>
      <c r="C908" t="s">
        <v>1739</v>
      </c>
      <c r="D908" t="s">
        <v>26</v>
      </c>
      <c r="E908" t="s">
        <v>116</v>
      </c>
      <c r="F908" t="s">
        <v>1740</v>
      </c>
      <c r="G908" t="str">
        <f>"00075695"</f>
        <v>00075695</v>
      </c>
      <c r="H908" t="s">
        <v>799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70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2</v>
      </c>
      <c r="W908">
        <v>14</v>
      </c>
      <c r="X908">
        <v>0</v>
      </c>
      <c r="Z908">
        <v>0</v>
      </c>
      <c r="AA908">
        <v>0</v>
      </c>
      <c r="AB908">
        <v>0</v>
      </c>
      <c r="AC908">
        <v>0</v>
      </c>
      <c r="AD908" t="s">
        <v>1741</v>
      </c>
    </row>
    <row r="909" spans="1:30" x14ac:dyDescent="0.25">
      <c r="H909" t="s">
        <v>1742</v>
      </c>
    </row>
    <row r="910" spans="1:30" x14ac:dyDescent="0.25">
      <c r="A910">
        <v>452</v>
      </c>
      <c r="B910">
        <v>4950</v>
      </c>
      <c r="C910" t="s">
        <v>1743</v>
      </c>
      <c r="D910" t="s">
        <v>74</v>
      </c>
      <c r="E910" t="s">
        <v>69</v>
      </c>
      <c r="F910" t="s">
        <v>1744</v>
      </c>
      <c r="G910" t="str">
        <f>"00367883"</f>
        <v>00367883</v>
      </c>
      <c r="H910" t="s">
        <v>404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50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Z910">
        <v>0</v>
      </c>
      <c r="AA910">
        <v>0</v>
      </c>
      <c r="AB910">
        <v>0</v>
      </c>
      <c r="AC910">
        <v>0</v>
      </c>
      <c r="AD910" t="s">
        <v>1745</v>
      </c>
    </row>
    <row r="911" spans="1:30" x14ac:dyDescent="0.25">
      <c r="H911" t="s">
        <v>1746</v>
      </c>
    </row>
    <row r="912" spans="1:30" x14ac:dyDescent="0.25">
      <c r="A912">
        <v>453</v>
      </c>
      <c r="B912">
        <v>4552</v>
      </c>
      <c r="C912" t="s">
        <v>1747</v>
      </c>
      <c r="D912" t="s">
        <v>1748</v>
      </c>
      <c r="E912" t="s">
        <v>712</v>
      </c>
      <c r="F912" t="s">
        <v>1749</v>
      </c>
      <c r="G912" t="str">
        <f>"201412000529"</f>
        <v>201412000529</v>
      </c>
      <c r="H912" t="s">
        <v>1334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30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1750</v>
      </c>
    </row>
    <row r="913" spans="1:30" x14ac:dyDescent="0.25">
      <c r="H913" t="s">
        <v>1751</v>
      </c>
    </row>
    <row r="914" spans="1:30" x14ac:dyDescent="0.25">
      <c r="A914">
        <v>454</v>
      </c>
      <c r="B914">
        <v>847</v>
      </c>
      <c r="C914" t="s">
        <v>1752</v>
      </c>
      <c r="D914" t="s">
        <v>74</v>
      </c>
      <c r="E914" t="s">
        <v>69</v>
      </c>
      <c r="F914" t="s">
        <v>1753</v>
      </c>
      <c r="G914" t="str">
        <f>"00305599"</f>
        <v>00305599</v>
      </c>
      <c r="H914" t="s">
        <v>195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50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Z914">
        <v>0</v>
      </c>
      <c r="AA914">
        <v>0</v>
      </c>
      <c r="AB914">
        <v>0</v>
      </c>
      <c r="AC914">
        <v>0</v>
      </c>
      <c r="AD914" t="s">
        <v>1754</v>
      </c>
    </row>
    <row r="915" spans="1:30" x14ac:dyDescent="0.25">
      <c r="H915" t="s">
        <v>1755</v>
      </c>
    </row>
    <row r="916" spans="1:30" x14ac:dyDescent="0.25">
      <c r="A916">
        <v>455</v>
      </c>
      <c r="B916">
        <v>461</v>
      </c>
      <c r="C916" t="s">
        <v>1756</v>
      </c>
      <c r="D916" t="s">
        <v>26</v>
      </c>
      <c r="E916" t="s">
        <v>133</v>
      </c>
      <c r="F916" t="s">
        <v>1757</v>
      </c>
      <c r="G916" t="str">
        <f>"201504001515"</f>
        <v>201504001515</v>
      </c>
      <c r="H916" t="s">
        <v>346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50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Z916">
        <v>2</v>
      </c>
      <c r="AA916">
        <v>0</v>
      </c>
      <c r="AB916">
        <v>0</v>
      </c>
      <c r="AC916">
        <v>0</v>
      </c>
      <c r="AD916" t="s">
        <v>1758</v>
      </c>
    </row>
    <row r="917" spans="1:30" x14ac:dyDescent="0.25">
      <c r="H917">
        <v>1212</v>
      </c>
    </row>
    <row r="918" spans="1:30" x14ac:dyDescent="0.25">
      <c r="A918">
        <v>456</v>
      </c>
      <c r="B918">
        <v>3597</v>
      </c>
      <c r="C918" t="s">
        <v>1759</v>
      </c>
      <c r="D918" t="s">
        <v>116</v>
      </c>
      <c r="E918" t="s">
        <v>33</v>
      </c>
      <c r="F918" t="s">
        <v>1760</v>
      </c>
      <c r="G918" t="str">
        <f>"201504004448"</f>
        <v>201504004448</v>
      </c>
      <c r="H918" t="s">
        <v>573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Z918">
        <v>0</v>
      </c>
      <c r="AA918">
        <v>0</v>
      </c>
      <c r="AB918">
        <v>0</v>
      </c>
      <c r="AC918">
        <v>0</v>
      </c>
      <c r="AD918" t="s">
        <v>1761</v>
      </c>
    </row>
    <row r="919" spans="1:30" x14ac:dyDescent="0.25">
      <c r="H919" t="s">
        <v>1762</v>
      </c>
    </row>
    <row r="920" spans="1:30" x14ac:dyDescent="0.25">
      <c r="A920">
        <v>457</v>
      </c>
      <c r="B920">
        <v>8</v>
      </c>
      <c r="C920" t="s">
        <v>1676</v>
      </c>
      <c r="D920" t="s">
        <v>1763</v>
      </c>
      <c r="E920" t="s">
        <v>116</v>
      </c>
      <c r="F920" t="s">
        <v>1764</v>
      </c>
      <c r="G920" t="str">
        <f>"201410006137"</f>
        <v>201410006137</v>
      </c>
      <c r="H920">
        <v>682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50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Z920">
        <v>0</v>
      </c>
      <c r="AA920">
        <v>0</v>
      </c>
      <c r="AB920">
        <v>0</v>
      </c>
      <c r="AC920">
        <v>0</v>
      </c>
      <c r="AD920">
        <v>732</v>
      </c>
    </row>
    <row r="921" spans="1:30" x14ac:dyDescent="0.25">
      <c r="H921" t="s">
        <v>1765</v>
      </c>
    </row>
    <row r="922" spans="1:30" x14ac:dyDescent="0.25">
      <c r="A922">
        <v>458</v>
      </c>
      <c r="B922">
        <v>2644</v>
      </c>
      <c r="C922" t="s">
        <v>1766</v>
      </c>
      <c r="D922" t="s">
        <v>26</v>
      </c>
      <c r="E922" t="s">
        <v>34</v>
      </c>
      <c r="F922" t="s">
        <v>1767</v>
      </c>
      <c r="G922" t="str">
        <f>"00198674"</f>
        <v>00198674</v>
      </c>
      <c r="H922" t="s">
        <v>1586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Z922">
        <v>0</v>
      </c>
      <c r="AA922">
        <v>0</v>
      </c>
      <c r="AB922">
        <v>0</v>
      </c>
      <c r="AC922">
        <v>0</v>
      </c>
      <c r="AD922" t="s">
        <v>1768</v>
      </c>
    </row>
    <row r="923" spans="1:30" x14ac:dyDescent="0.25">
      <c r="H923" t="s">
        <v>1769</v>
      </c>
    </row>
    <row r="924" spans="1:30" x14ac:dyDescent="0.25">
      <c r="A924">
        <v>459</v>
      </c>
      <c r="B924">
        <v>4508</v>
      </c>
      <c r="C924" t="s">
        <v>1770</v>
      </c>
      <c r="D924" t="s">
        <v>52</v>
      </c>
      <c r="E924" t="s">
        <v>78</v>
      </c>
      <c r="F924" t="s">
        <v>1771</v>
      </c>
      <c r="G924" t="str">
        <f>"00287481"</f>
        <v>00287481</v>
      </c>
      <c r="H924" t="s">
        <v>390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6</v>
      </c>
      <c r="Y924">
        <v>1213</v>
      </c>
      <c r="Z924">
        <v>2</v>
      </c>
      <c r="AA924">
        <v>0</v>
      </c>
      <c r="AB924">
        <v>0</v>
      </c>
      <c r="AC924">
        <v>0</v>
      </c>
      <c r="AD924" t="s">
        <v>390</v>
      </c>
    </row>
    <row r="925" spans="1:30" x14ac:dyDescent="0.25">
      <c r="H925" t="s">
        <v>236</v>
      </c>
    </row>
    <row r="926" spans="1:30" x14ac:dyDescent="0.25">
      <c r="A926">
        <v>460</v>
      </c>
      <c r="B926">
        <v>4508</v>
      </c>
      <c r="C926" t="s">
        <v>1770</v>
      </c>
      <c r="D926" t="s">
        <v>52</v>
      </c>
      <c r="E926" t="s">
        <v>78</v>
      </c>
      <c r="F926" t="s">
        <v>1771</v>
      </c>
      <c r="G926" t="str">
        <f>"00287481"</f>
        <v>00287481</v>
      </c>
      <c r="H926" t="s">
        <v>390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Z926">
        <v>2</v>
      </c>
      <c r="AA926">
        <v>0</v>
      </c>
      <c r="AB926">
        <v>0</v>
      </c>
      <c r="AC926">
        <v>0</v>
      </c>
      <c r="AD926" t="s">
        <v>390</v>
      </c>
    </row>
    <row r="927" spans="1:30" x14ac:dyDescent="0.25">
      <c r="H927" t="s">
        <v>236</v>
      </c>
    </row>
    <row r="928" spans="1:30" x14ac:dyDescent="0.25">
      <c r="A928">
        <v>461</v>
      </c>
      <c r="B928">
        <v>653</v>
      </c>
      <c r="C928" t="s">
        <v>1772</v>
      </c>
      <c r="D928" t="s">
        <v>52</v>
      </c>
      <c r="E928" t="s">
        <v>1773</v>
      </c>
      <c r="F928" t="s">
        <v>1774</v>
      </c>
      <c r="G928" t="str">
        <f>"00221128"</f>
        <v>00221128</v>
      </c>
      <c r="H928" t="s">
        <v>1096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Z928">
        <v>0</v>
      </c>
      <c r="AA928">
        <v>0</v>
      </c>
      <c r="AB928">
        <v>0</v>
      </c>
      <c r="AC928">
        <v>0</v>
      </c>
      <c r="AD928" t="s">
        <v>1096</v>
      </c>
    </row>
    <row r="929" spans="1:30" x14ac:dyDescent="0.25">
      <c r="H929" t="s">
        <v>1775</v>
      </c>
    </row>
    <row r="930" spans="1:30" x14ac:dyDescent="0.25">
      <c r="A930">
        <v>462</v>
      </c>
      <c r="B930">
        <v>4688</v>
      </c>
      <c r="C930" t="s">
        <v>1776</v>
      </c>
      <c r="D930" t="s">
        <v>116</v>
      </c>
      <c r="E930" t="s">
        <v>323</v>
      </c>
      <c r="F930" t="s">
        <v>1777</v>
      </c>
      <c r="G930" t="str">
        <f>"201406014326"</f>
        <v>201406014326</v>
      </c>
      <c r="H930" t="s">
        <v>779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1778</v>
      </c>
    </row>
    <row r="931" spans="1:30" x14ac:dyDescent="0.25">
      <c r="H931" t="s">
        <v>1779</v>
      </c>
    </row>
    <row r="932" spans="1:30" x14ac:dyDescent="0.25">
      <c r="A932">
        <v>463</v>
      </c>
      <c r="B932">
        <v>1816</v>
      </c>
      <c r="C932" t="s">
        <v>1780</v>
      </c>
      <c r="D932" t="s">
        <v>1360</v>
      </c>
      <c r="E932" t="s">
        <v>34</v>
      </c>
      <c r="F932" t="s">
        <v>1781</v>
      </c>
      <c r="G932" t="str">
        <f>"00314337"</f>
        <v>00314337</v>
      </c>
      <c r="H932">
        <v>726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6</v>
      </c>
      <c r="Y932">
        <v>1213</v>
      </c>
      <c r="Z932">
        <v>0</v>
      </c>
      <c r="AA932">
        <v>0</v>
      </c>
      <c r="AB932">
        <v>0</v>
      </c>
      <c r="AC932">
        <v>0</v>
      </c>
      <c r="AD932">
        <v>726</v>
      </c>
    </row>
    <row r="933" spans="1:30" x14ac:dyDescent="0.25">
      <c r="H933" t="s">
        <v>1782</v>
      </c>
    </row>
    <row r="934" spans="1:30" x14ac:dyDescent="0.25">
      <c r="A934">
        <v>464</v>
      </c>
      <c r="B934">
        <v>1816</v>
      </c>
      <c r="C934" t="s">
        <v>1780</v>
      </c>
      <c r="D934" t="s">
        <v>1360</v>
      </c>
      <c r="E934" t="s">
        <v>34</v>
      </c>
      <c r="F934" t="s">
        <v>1781</v>
      </c>
      <c r="G934" t="str">
        <f>"00314337"</f>
        <v>00314337</v>
      </c>
      <c r="H934">
        <v>726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Z934">
        <v>0</v>
      </c>
      <c r="AA934">
        <v>0</v>
      </c>
      <c r="AB934">
        <v>0</v>
      </c>
      <c r="AC934">
        <v>0</v>
      </c>
      <c r="AD934">
        <v>726</v>
      </c>
    </row>
    <row r="935" spans="1:30" x14ac:dyDescent="0.25">
      <c r="H935" t="s">
        <v>1782</v>
      </c>
    </row>
    <row r="936" spans="1:30" x14ac:dyDescent="0.25">
      <c r="A936">
        <v>465</v>
      </c>
      <c r="B936">
        <v>1818</v>
      </c>
      <c r="C936" t="s">
        <v>436</v>
      </c>
      <c r="D936" t="s">
        <v>437</v>
      </c>
      <c r="E936" t="s">
        <v>34</v>
      </c>
      <c r="F936" t="s">
        <v>438</v>
      </c>
      <c r="G936" t="str">
        <f>"00227787"</f>
        <v>00227787</v>
      </c>
      <c r="H936">
        <v>605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-9</v>
      </c>
      <c r="W936">
        <v>-63</v>
      </c>
      <c r="X936">
        <v>0</v>
      </c>
      <c r="Z936">
        <v>1</v>
      </c>
      <c r="AA936">
        <v>0</v>
      </c>
      <c r="AB936">
        <v>9</v>
      </c>
      <c r="AC936">
        <v>153</v>
      </c>
      <c r="AD936">
        <v>725</v>
      </c>
    </row>
    <row r="937" spans="1:30" x14ac:dyDescent="0.25">
      <c r="H937" t="s">
        <v>439</v>
      </c>
    </row>
    <row r="938" spans="1:30" x14ac:dyDescent="0.25">
      <c r="A938">
        <v>466</v>
      </c>
      <c r="B938">
        <v>999</v>
      </c>
      <c r="C938" t="s">
        <v>19</v>
      </c>
      <c r="D938" t="s">
        <v>33</v>
      </c>
      <c r="E938" t="s">
        <v>20</v>
      </c>
      <c r="F938" t="s">
        <v>1783</v>
      </c>
      <c r="G938" t="str">
        <f>"201604000200"</f>
        <v>201604000200</v>
      </c>
      <c r="H938" t="s">
        <v>315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8</v>
      </c>
      <c r="W938">
        <v>56</v>
      </c>
      <c r="X938">
        <v>0</v>
      </c>
      <c r="Z938">
        <v>1</v>
      </c>
      <c r="AA938">
        <v>0</v>
      </c>
      <c r="AB938">
        <v>0</v>
      </c>
      <c r="AC938">
        <v>0</v>
      </c>
      <c r="AD938" t="s">
        <v>1784</v>
      </c>
    </row>
    <row r="939" spans="1:30" x14ac:dyDescent="0.25">
      <c r="H939" t="s">
        <v>348</v>
      </c>
    </row>
    <row r="940" spans="1:30" x14ac:dyDescent="0.25">
      <c r="A940">
        <v>467</v>
      </c>
      <c r="B940">
        <v>4279</v>
      </c>
      <c r="C940" t="s">
        <v>1785</v>
      </c>
      <c r="D940" t="s">
        <v>1786</v>
      </c>
      <c r="E940" t="s">
        <v>1787</v>
      </c>
      <c r="F940" t="s">
        <v>1788</v>
      </c>
      <c r="G940" t="str">
        <f>"00350839"</f>
        <v>00350839</v>
      </c>
      <c r="H940" t="s">
        <v>867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30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Z940">
        <v>0</v>
      </c>
      <c r="AA940">
        <v>0</v>
      </c>
      <c r="AB940">
        <v>0</v>
      </c>
      <c r="AC940">
        <v>0</v>
      </c>
      <c r="AD940" t="s">
        <v>1789</v>
      </c>
    </row>
    <row r="941" spans="1:30" x14ac:dyDescent="0.25">
      <c r="H941" t="s">
        <v>76</v>
      </c>
    </row>
    <row r="942" spans="1:30" x14ac:dyDescent="0.25">
      <c r="A942">
        <v>468</v>
      </c>
      <c r="B942">
        <v>1455</v>
      </c>
      <c r="C942" t="s">
        <v>1790</v>
      </c>
      <c r="D942" t="s">
        <v>272</v>
      </c>
      <c r="E942" t="s">
        <v>323</v>
      </c>
      <c r="F942" t="s">
        <v>1791</v>
      </c>
      <c r="G942" t="str">
        <f>"00281607"</f>
        <v>00281607</v>
      </c>
      <c r="H942" t="s">
        <v>1792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50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Z942">
        <v>0</v>
      </c>
      <c r="AA942">
        <v>0</v>
      </c>
      <c r="AB942">
        <v>0</v>
      </c>
      <c r="AC942">
        <v>0</v>
      </c>
      <c r="AD942" t="s">
        <v>1793</v>
      </c>
    </row>
    <row r="943" spans="1:30" x14ac:dyDescent="0.25">
      <c r="H943" t="s">
        <v>1794</v>
      </c>
    </row>
    <row r="944" spans="1:30" x14ac:dyDescent="0.25">
      <c r="A944">
        <v>469</v>
      </c>
      <c r="B944">
        <v>546</v>
      </c>
      <c r="C944" t="s">
        <v>1397</v>
      </c>
      <c r="D944" t="s">
        <v>20</v>
      </c>
      <c r="E944" t="s">
        <v>33</v>
      </c>
      <c r="F944" t="s">
        <v>1795</v>
      </c>
      <c r="G944" t="str">
        <f>"201410010779"</f>
        <v>201410010779</v>
      </c>
      <c r="H944">
        <v>638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12</v>
      </c>
      <c r="W944">
        <v>84</v>
      </c>
      <c r="X944">
        <v>0</v>
      </c>
      <c r="Z944">
        <v>0</v>
      </c>
      <c r="AA944">
        <v>0</v>
      </c>
      <c r="AB944">
        <v>0</v>
      </c>
      <c r="AC944">
        <v>0</v>
      </c>
      <c r="AD944">
        <v>722</v>
      </c>
    </row>
    <row r="945" spans="1:30" x14ac:dyDescent="0.25">
      <c r="H945">
        <v>1212</v>
      </c>
    </row>
    <row r="946" spans="1:30" x14ac:dyDescent="0.25">
      <c r="A946">
        <v>470</v>
      </c>
      <c r="B946">
        <v>2756</v>
      </c>
      <c r="C946" t="s">
        <v>1796</v>
      </c>
      <c r="D946" t="s">
        <v>20</v>
      </c>
      <c r="E946" t="s">
        <v>251</v>
      </c>
      <c r="F946" t="s">
        <v>1797</v>
      </c>
      <c r="G946" t="str">
        <f>"201402005124"</f>
        <v>201402005124</v>
      </c>
      <c r="H946" t="s">
        <v>208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Z946">
        <v>0</v>
      </c>
      <c r="AA946">
        <v>0</v>
      </c>
      <c r="AB946">
        <v>0</v>
      </c>
      <c r="AC946">
        <v>0</v>
      </c>
      <c r="AD946" t="s">
        <v>208</v>
      </c>
    </row>
    <row r="947" spans="1:30" x14ac:dyDescent="0.25">
      <c r="H947">
        <v>1212</v>
      </c>
    </row>
    <row r="948" spans="1:30" x14ac:dyDescent="0.25">
      <c r="A948">
        <v>471</v>
      </c>
      <c r="B948">
        <v>883</v>
      </c>
      <c r="C948" t="s">
        <v>1798</v>
      </c>
      <c r="D948" t="s">
        <v>20</v>
      </c>
      <c r="E948" t="s">
        <v>63</v>
      </c>
      <c r="F948" t="s">
        <v>1799</v>
      </c>
      <c r="G948" t="str">
        <f>"00151938"</f>
        <v>00151938</v>
      </c>
      <c r="H948" t="s">
        <v>147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Z948">
        <v>1</v>
      </c>
      <c r="AA948">
        <v>0</v>
      </c>
      <c r="AB948">
        <v>0</v>
      </c>
      <c r="AC948">
        <v>0</v>
      </c>
      <c r="AD948" t="s">
        <v>147</v>
      </c>
    </row>
    <row r="949" spans="1:30" x14ac:dyDescent="0.25">
      <c r="H949" t="s">
        <v>348</v>
      </c>
    </row>
    <row r="950" spans="1:30" x14ac:dyDescent="0.25">
      <c r="A950">
        <v>472</v>
      </c>
      <c r="B950">
        <v>4844</v>
      </c>
      <c r="C950" t="s">
        <v>1800</v>
      </c>
      <c r="D950" t="s">
        <v>426</v>
      </c>
      <c r="E950" t="s">
        <v>20</v>
      </c>
      <c r="F950" t="s">
        <v>1801</v>
      </c>
      <c r="G950" t="str">
        <f>"00216724"</f>
        <v>00216724</v>
      </c>
      <c r="H950" t="s">
        <v>1079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Z950">
        <v>0</v>
      </c>
      <c r="AA950">
        <v>0</v>
      </c>
      <c r="AB950">
        <v>0</v>
      </c>
      <c r="AC950">
        <v>0</v>
      </c>
      <c r="AD950" t="s">
        <v>1802</v>
      </c>
    </row>
    <row r="951" spans="1:30" x14ac:dyDescent="0.25">
      <c r="H951" t="s">
        <v>1803</v>
      </c>
    </row>
    <row r="952" spans="1:30" x14ac:dyDescent="0.25">
      <c r="A952">
        <v>473</v>
      </c>
      <c r="B952">
        <v>3430</v>
      </c>
      <c r="C952" t="s">
        <v>1804</v>
      </c>
      <c r="D952" t="s">
        <v>26</v>
      </c>
      <c r="E952" t="s">
        <v>69</v>
      </c>
      <c r="F952" t="s">
        <v>1805</v>
      </c>
      <c r="G952" t="str">
        <f>"00365525"</f>
        <v>00365525</v>
      </c>
      <c r="H952" t="s">
        <v>1079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1802</v>
      </c>
    </row>
    <row r="953" spans="1:30" x14ac:dyDescent="0.25">
      <c r="H953" t="s">
        <v>1806</v>
      </c>
    </row>
    <row r="954" spans="1:30" x14ac:dyDescent="0.25">
      <c r="A954">
        <v>474</v>
      </c>
      <c r="B954">
        <v>3945</v>
      </c>
      <c r="C954" t="s">
        <v>1807</v>
      </c>
      <c r="D954" t="s">
        <v>34</v>
      </c>
      <c r="E954" t="s">
        <v>291</v>
      </c>
      <c r="F954" t="s">
        <v>1808</v>
      </c>
      <c r="G954" t="str">
        <f>"201604006038"</f>
        <v>201604006038</v>
      </c>
      <c r="H954" t="s">
        <v>394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30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8</v>
      </c>
      <c r="W954">
        <v>56</v>
      </c>
      <c r="X954">
        <v>0</v>
      </c>
      <c r="Z954">
        <v>0</v>
      </c>
      <c r="AA954">
        <v>0</v>
      </c>
      <c r="AB954">
        <v>0</v>
      </c>
      <c r="AC954">
        <v>0</v>
      </c>
      <c r="AD954" t="s">
        <v>1809</v>
      </c>
    </row>
    <row r="955" spans="1:30" x14ac:dyDescent="0.25">
      <c r="H955" t="s">
        <v>1810</v>
      </c>
    </row>
    <row r="956" spans="1:30" x14ac:dyDescent="0.25">
      <c r="A956">
        <v>475</v>
      </c>
      <c r="B956">
        <v>191</v>
      </c>
      <c r="C956" t="s">
        <v>1811</v>
      </c>
      <c r="D956" t="s">
        <v>133</v>
      </c>
      <c r="E956" t="s">
        <v>74</v>
      </c>
      <c r="F956" t="s">
        <v>1812</v>
      </c>
      <c r="G956" t="str">
        <f>"201409005602"</f>
        <v>201409005602</v>
      </c>
      <c r="H956" t="s">
        <v>606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Z956">
        <v>0</v>
      </c>
      <c r="AA956">
        <v>0</v>
      </c>
      <c r="AB956">
        <v>0</v>
      </c>
      <c r="AC956">
        <v>0</v>
      </c>
      <c r="AD956" t="s">
        <v>606</v>
      </c>
    </row>
    <row r="957" spans="1:30" x14ac:dyDescent="0.25">
      <c r="H957" t="s">
        <v>1813</v>
      </c>
    </row>
    <row r="958" spans="1:30" x14ac:dyDescent="0.25">
      <c r="A958">
        <v>476</v>
      </c>
      <c r="B958">
        <v>2573</v>
      </c>
      <c r="C958" t="s">
        <v>1814</v>
      </c>
      <c r="D958" t="s">
        <v>63</v>
      </c>
      <c r="E958" t="s">
        <v>33</v>
      </c>
      <c r="F958" t="s">
        <v>1815</v>
      </c>
      <c r="G958" t="str">
        <f>"00143466"</f>
        <v>00143466</v>
      </c>
      <c r="H958" t="s">
        <v>606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0</v>
      </c>
      <c r="Z958">
        <v>0</v>
      </c>
      <c r="AA958">
        <v>0</v>
      </c>
      <c r="AB958">
        <v>0</v>
      </c>
      <c r="AC958">
        <v>0</v>
      </c>
      <c r="AD958" t="s">
        <v>606</v>
      </c>
    </row>
    <row r="959" spans="1:30" x14ac:dyDescent="0.25">
      <c r="H959" t="s">
        <v>1816</v>
      </c>
    </row>
    <row r="960" spans="1:30" x14ac:dyDescent="0.25">
      <c r="A960">
        <v>477</v>
      </c>
      <c r="B960">
        <v>4652</v>
      </c>
      <c r="C960" t="s">
        <v>1817</v>
      </c>
      <c r="D960" t="s">
        <v>1372</v>
      </c>
      <c r="E960" t="s">
        <v>91</v>
      </c>
      <c r="F960" t="s">
        <v>1818</v>
      </c>
      <c r="G960" t="str">
        <f>"201410001390"</f>
        <v>201410001390</v>
      </c>
      <c r="H960" t="s">
        <v>346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Z960">
        <v>0</v>
      </c>
      <c r="AA960">
        <v>0</v>
      </c>
      <c r="AB960">
        <v>0</v>
      </c>
      <c r="AC960">
        <v>0</v>
      </c>
      <c r="AD960" t="s">
        <v>1819</v>
      </c>
    </row>
    <row r="961" spans="1:30" x14ac:dyDescent="0.25">
      <c r="H961" t="s">
        <v>1820</v>
      </c>
    </row>
    <row r="962" spans="1:30" x14ac:dyDescent="0.25">
      <c r="A962">
        <v>478</v>
      </c>
      <c r="B962">
        <v>3385</v>
      </c>
      <c r="C962" t="s">
        <v>1821</v>
      </c>
      <c r="D962" t="s">
        <v>373</v>
      </c>
      <c r="E962" t="s">
        <v>26</v>
      </c>
      <c r="F962" t="s">
        <v>1822</v>
      </c>
      <c r="G962" t="str">
        <f>"00355778"</f>
        <v>00355778</v>
      </c>
      <c r="H962" t="s">
        <v>346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Z962">
        <v>0</v>
      </c>
      <c r="AA962">
        <v>0</v>
      </c>
      <c r="AB962">
        <v>0</v>
      </c>
      <c r="AC962">
        <v>0</v>
      </c>
      <c r="AD962" t="s">
        <v>1819</v>
      </c>
    </row>
    <row r="963" spans="1:30" x14ac:dyDescent="0.25">
      <c r="H963">
        <v>1209</v>
      </c>
    </row>
    <row r="964" spans="1:30" x14ac:dyDescent="0.25">
      <c r="A964">
        <v>479</v>
      </c>
      <c r="B964">
        <v>4098</v>
      </c>
      <c r="C964" t="s">
        <v>1823</v>
      </c>
      <c r="D964" t="s">
        <v>1824</v>
      </c>
      <c r="E964" t="s">
        <v>1825</v>
      </c>
      <c r="F964" t="s">
        <v>1826</v>
      </c>
      <c r="G964" t="str">
        <f>"00332817"</f>
        <v>00332817</v>
      </c>
      <c r="H964" t="s">
        <v>1150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Z964">
        <v>0</v>
      </c>
      <c r="AA964">
        <v>0</v>
      </c>
      <c r="AB964">
        <v>0</v>
      </c>
      <c r="AC964">
        <v>0</v>
      </c>
      <c r="AD964" t="s">
        <v>1150</v>
      </c>
    </row>
    <row r="965" spans="1:30" x14ac:dyDescent="0.25">
      <c r="H965" t="s">
        <v>1827</v>
      </c>
    </row>
    <row r="966" spans="1:30" x14ac:dyDescent="0.25">
      <c r="A966">
        <v>480</v>
      </c>
      <c r="B966">
        <v>4564</v>
      </c>
      <c r="C966" t="s">
        <v>1828</v>
      </c>
      <c r="D966" t="s">
        <v>1829</v>
      </c>
      <c r="E966" t="s">
        <v>91</v>
      </c>
      <c r="F966" t="s">
        <v>1830</v>
      </c>
      <c r="G966" t="str">
        <f>"00365405"</f>
        <v>00365405</v>
      </c>
      <c r="H966">
        <v>682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30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Z966">
        <v>0</v>
      </c>
      <c r="AA966">
        <v>0</v>
      </c>
      <c r="AB966">
        <v>0</v>
      </c>
      <c r="AC966">
        <v>0</v>
      </c>
      <c r="AD966">
        <v>712</v>
      </c>
    </row>
    <row r="967" spans="1:30" x14ac:dyDescent="0.25">
      <c r="H967" t="s">
        <v>352</v>
      </c>
    </row>
    <row r="968" spans="1:30" x14ac:dyDescent="0.25">
      <c r="A968">
        <v>481</v>
      </c>
      <c r="B968">
        <v>5399</v>
      </c>
      <c r="C968" t="s">
        <v>1831</v>
      </c>
      <c r="D968" t="s">
        <v>1832</v>
      </c>
      <c r="E968" t="s">
        <v>1833</v>
      </c>
      <c r="F968" t="s">
        <v>1834</v>
      </c>
      <c r="G968" t="str">
        <f>"00226106"</f>
        <v>00226106</v>
      </c>
      <c r="H968">
        <v>660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50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Z968">
        <v>0</v>
      </c>
      <c r="AA968">
        <v>0</v>
      </c>
      <c r="AB968">
        <v>0</v>
      </c>
      <c r="AC968">
        <v>0</v>
      </c>
      <c r="AD968">
        <v>710</v>
      </c>
    </row>
    <row r="969" spans="1:30" x14ac:dyDescent="0.25">
      <c r="H969">
        <v>1212</v>
      </c>
    </row>
    <row r="970" spans="1:30" x14ac:dyDescent="0.25">
      <c r="A970">
        <v>482</v>
      </c>
      <c r="B970">
        <v>379</v>
      </c>
      <c r="C970" t="s">
        <v>1835</v>
      </c>
      <c r="D970" t="s">
        <v>1836</v>
      </c>
      <c r="E970" t="s">
        <v>116</v>
      </c>
      <c r="F970" t="s">
        <v>1837</v>
      </c>
      <c r="G970" t="str">
        <f>"00128876"</f>
        <v>00128876</v>
      </c>
      <c r="H970" t="s">
        <v>297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Z970">
        <v>0</v>
      </c>
      <c r="AA970">
        <v>0</v>
      </c>
      <c r="AB970">
        <v>0</v>
      </c>
      <c r="AC970">
        <v>0</v>
      </c>
      <c r="AD970" t="s">
        <v>1838</v>
      </c>
    </row>
    <row r="971" spans="1:30" x14ac:dyDescent="0.25">
      <c r="H971" t="s">
        <v>1839</v>
      </c>
    </row>
    <row r="972" spans="1:30" x14ac:dyDescent="0.25">
      <c r="A972">
        <v>483</v>
      </c>
      <c r="B972">
        <v>550</v>
      </c>
      <c r="C972" t="s">
        <v>1840</v>
      </c>
      <c r="D972" t="s">
        <v>34</v>
      </c>
      <c r="E972" t="s">
        <v>1646</v>
      </c>
      <c r="F972" t="s">
        <v>1841</v>
      </c>
      <c r="G972" t="str">
        <f>"00009195"</f>
        <v>00009195</v>
      </c>
      <c r="H972" t="s">
        <v>1707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30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Z972">
        <v>0</v>
      </c>
      <c r="AA972">
        <v>0</v>
      </c>
      <c r="AB972">
        <v>0</v>
      </c>
      <c r="AC972">
        <v>0</v>
      </c>
      <c r="AD972" t="s">
        <v>1842</v>
      </c>
    </row>
    <row r="973" spans="1:30" x14ac:dyDescent="0.25">
      <c r="H973">
        <v>1212</v>
      </c>
    </row>
    <row r="974" spans="1:30" x14ac:dyDescent="0.25">
      <c r="A974">
        <v>484</v>
      </c>
      <c r="B974">
        <v>953</v>
      </c>
      <c r="C974" t="s">
        <v>1843</v>
      </c>
      <c r="D974" t="s">
        <v>63</v>
      </c>
      <c r="E974" t="s">
        <v>609</v>
      </c>
      <c r="F974" t="s">
        <v>1844</v>
      </c>
      <c r="G974" t="str">
        <f>"201409004867"</f>
        <v>201409004867</v>
      </c>
      <c r="H974" t="s">
        <v>799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50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Z974">
        <v>0</v>
      </c>
      <c r="AA974">
        <v>0</v>
      </c>
      <c r="AB974">
        <v>0</v>
      </c>
      <c r="AC974">
        <v>0</v>
      </c>
      <c r="AD974" t="s">
        <v>1845</v>
      </c>
    </row>
    <row r="975" spans="1:30" x14ac:dyDescent="0.25">
      <c r="H975" t="s">
        <v>1846</v>
      </c>
    </row>
    <row r="976" spans="1:30" x14ac:dyDescent="0.25">
      <c r="A976">
        <v>485</v>
      </c>
      <c r="B976">
        <v>5977</v>
      </c>
      <c r="C976" t="s">
        <v>1847</v>
      </c>
      <c r="D976" t="s">
        <v>26</v>
      </c>
      <c r="E976" t="s">
        <v>524</v>
      </c>
      <c r="F976" t="s">
        <v>1848</v>
      </c>
      <c r="G976" t="str">
        <f>"00138115"</f>
        <v>00138115</v>
      </c>
      <c r="H976" t="s">
        <v>750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30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Z976">
        <v>0</v>
      </c>
      <c r="AA976">
        <v>0</v>
      </c>
      <c r="AB976">
        <v>0</v>
      </c>
      <c r="AC976">
        <v>0</v>
      </c>
      <c r="AD976" t="s">
        <v>1849</v>
      </c>
    </row>
    <row r="977" spans="1:30" x14ac:dyDescent="0.25">
      <c r="H977" t="s">
        <v>1850</v>
      </c>
    </row>
    <row r="978" spans="1:30" x14ac:dyDescent="0.25">
      <c r="A978">
        <v>486</v>
      </c>
      <c r="B978">
        <v>3719</v>
      </c>
      <c r="C978" t="s">
        <v>1851</v>
      </c>
      <c r="D978" t="s">
        <v>1852</v>
      </c>
      <c r="E978" t="s">
        <v>26</v>
      </c>
      <c r="F978" t="s">
        <v>1853</v>
      </c>
      <c r="G978" t="str">
        <f>"00368755"</f>
        <v>00368755</v>
      </c>
      <c r="H978" t="s">
        <v>750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30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Z978">
        <v>2</v>
      </c>
      <c r="AA978">
        <v>0</v>
      </c>
      <c r="AB978">
        <v>0</v>
      </c>
      <c r="AC978">
        <v>0</v>
      </c>
      <c r="AD978" t="s">
        <v>1849</v>
      </c>
    </row>
    <row r="979" spans="1:30" x14ac:dyDescent="0.25">
      <c r="H979" t="s">
        <v>76</v>
      </c>
    </row>
    <row r="980" spans="1:30" x14ac:dyDescent="0.25">
      <c r="A980">
        <v>487</v>
      </c>
      <c r="B980">
        <v>4213</v>
      </c>
      <c r="C980" t="s">
        <v>1854</v>
      </c>
      <c r="D980" t="s">
        <v>472</v>
      </c>
      <c r="E980" t="s">
        <v>26</v>
      </c>
      <c r="F980" t="s">
        <v>1855</v>
      </c>
      <c r="G980" t="str">
        <f>"201410004177"</f>
        <v>201410004177</v>
      </c>
      <c r="H980" t="s">
        <v>573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Z980">
        <v>1</v>
      </c>
      <c r="AA980">
        <v>0</v>
      </c>
      <c r="AB980">
        <v>0</v>
      </c>
      <c r="AC980">
        <v>0</v>
      </c>
      <c r="AD980" t="s">
        <v>573</v>
      </c>
    </row>
    <row r="981" spans="1:30" x14ac:dyDescent="0.25">
      <c r="H981">
        <v>1215</v>
      </c>
    </row>
    <row r="982" spans="1:30" x14ac:dyDescent="0.25">
      <c r="A982">
        <v>488</v>
      </c>
      <c r="B982">
        <v>405</v>
      </c>
      <c r="C982" t="s">
        <v>1856</v>
      </c>
      <c r="D982" t="s">
        <v>91</v>
      </c>
      <c r="E982" t="s">
        <v>1638</v>
      </c>
      <c r="F982" t="s">
        <v>1857</v>
      </c>
      <c r="G982" t="str">
        <f>"201501000552"</f>
        <v>201501000552</v>
      </c>
      <c r="H982" t="s">
        <v>768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30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Z982">
        <v>0</v>
      </c>
      <c r="AA982">
        <v>0</v>
      </c>
      <c r="AB982">
        <v>0</v>
      </c>
      <c r="AC982">
        <v>0</v>
      </c>
      <c r="AD982" t="s">
        <v>1858</v>
      </c>
    </row>
    <row r="983" spans="1:30" x14ac:dyDescent="0.25">
      <c r="H983" t="s">
        <v>352</v>
      </c>
    </row>
    <row r="984" spans="1:30" x14ac:dyDescent="0.25">
      <c r="A984">
        <v>489</v>
      </c>
      <c r="B984">
        <v>5769</v>
      </c>
      <c r="C984" t="s">
        <v>1859</v>
      </c>
      <c r="D984" t="s">
        <v>78</v>
      </c>
      <c r="E984" t="s">
        <v>34</v>
      </c>
      <c r="F984" t="s">
        <v>1860</v>
      </c>
      <c r="G984" t="str">
        <f>"00350483"</f>
        <v>00350483</v>
      </c>
      <c r="H984">
        <v>649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50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Z984">
        <v>0</v>
      </c>
      <c r="AA984">
        <v>0</v>
      </c>
      <c r="AB984">
        <v>0</v>
      </c>
      <c r="AC984">
        <v>0</v>
      </c>
      <c r="AD984">
        <v>699</v>
      </c>
    </row>
    <row r="985" spans="1:30" x14ac:dyDescent="0.25">
      <c r="H985">
        <v>1209</v>
      </c>
    </row>
    <row r="986" spans="1:30" x14ac:dyDescent="0.25">
      <c r="A986">
        <v>490</v>
      </c>
      <c r="B986">
        <v>5275</v>
      </c>
      <c r="C986" t="s">
        <v>1861</v>
      </c>
      <c r="D986" t="s">
        <v>599</v>
      </c>
      <c r="E986" t="s">
        <v>91</v>
      </c>
      <c r="F986" t="s">
        <v>1862</v>
      </c>
      <c r="G986" t="str">
        <f>"201409001370"</f>
        <v>201409001370</v>
      </c>
      <c r="H986" t="s">
        <v>551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Z986">
        <v>0</v>
      </c>
      <c r="AA986">
        <v>0</v>
      </c>
      <c r="AB986">
        <v>0</v>
      </c>
      <c r="AC986">
        <v>0</v>
      </c>
      <c r="AD986" t="s">
        <v>551</v>
      </c>
    </row>
    <row r="987" spans="1:30" x14ac:dyDescent="0.25">
      <c r="H987" t="s">
        <v>1863</v>
      </c>
    </row>
    <row r="988" spans="1:30" x14ac:dyDescent="0.25">
      <c r="A988">
        <v>491</v>
      </c>
      <c r="B988">
        <v>3524</v>
      </c>
      <c r="C988" t="s">
        <v>1864</v>
      </c>
      <c r="D988" t="s">
        <v>74</v>
      </c>
      <c r="E988" t="s">
        <v>451</v>
      </c>
      <c r="F988" t="s">
        <v>1865</v>
      </c>
      <c r="G988" t="str">
        <f>"201504003059"</f>
        <v>201504003059</v>
      </c>
      <c r="H988" t="s">
        <v>511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30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Z988">
        <v>0</v>
      </c>
      <c r="AA988">
        <v>0</v>
      </c>
      <c r="AB988">
        <v>0</v>
      </c>
      <c r="AC988">
        <v>0</v>
      </c>
      <c r="AD988" t="s">
        <v>1866</v>
      </c>
    </row>
    <row r="989" spans="1:30" x14ac:dyDescent="0.25">
      <c r="H989" t="s">
        <v>1867</v>
      </c>
    </row>
    <row r="990" spans="1:30" x14ac:dyDescent="0.25">
      <c r="A990">
        <v>492</v>
      </c>
      <c r="B990">
        <v>1708</v>
      </c>
      <c r="C990" t="s">
        <v>1868</v>
      </c>
      <c r="D990" t="s">
        <v>26</v>
      </c>
      <c r="E990" t="s">
        <v>74</v>
      </c>
      <c r="F990" t="s">
        <v>1869</v>
      </c>
      <c r="G990" t="str">
        <f>"201410001513"</f>
        <v>201410001513</v>
      </c>
      <c r="H990" t="s">
        <v>1548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8</v>
      </c>
      <c r="W990">
        <v>56</v>
      </c>
      <c r="X990">
        <v>0</v>
      </c>
      <c r="Z990">
        <v>0</v>
      </c>
      <c r="AA990">
        <v>0</v>
      </c>
      <c r="AB990">
        <v>0</v>
      </c>
      <c r="AC990">
        <v>0</v>
      </c>
      <c r="AD990" t="s">
        <v>1870</v>
      </c>
    </row>
    <row r="991" spans="1:30" x14ac:dyDescent="0.25">
      <c r="H991" t="s">
        <v>1871</v>
      </c>
    </row>
    <row r="992" spans="1:30" x14ac:dyDescent="0.25">
      <c r="A992">
        <v>493</v>
      </c>
      <c r="B992">
        <v>1266</v>
      </c>
      <c r="C992" t="s">
        <v>1872</v>
      </c>
      <c r="D992" t="s">
        <v>323</v>
      </c>
      <c r="E992" t="s">
        <v>34</v>
      </c>
      <c r="F992" t="s">
        <v>1873</v>
      </c>
      <c r="G992" t="str">
        <f>"201410000581"</f>
        <v>201410000581</v>
      </c>
      <c r="H992" t="s">
        <v>867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30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Z992">
        <v>0</v>
      </c>
      <c r="AA992">
        <v>0</v>
      </c>
      <c r="AB992">
        <v>0</v>
      </c>
      <c r="AC992">
        <v>0</v>
      </c>
      <c r="AD992" t="s">
        <v>1874</v>
      </c>
    </row>
    <row r="993" spans="1:30" x14ac:dyDescent="0.25">
      <c r="H993" t="s">
        <v>378</v>
      </c>
    </row>
    <row r="994" spans="1:30" x14ac:dyDescent="0.25">
      <c r="A994">
        <v>494</v>
      </c>
      <c r="B994">
        <v>2036</v>
      </c>
      <c r="C994" t="s">
        <v>1875</v>
      </c>
      <c r="D994" t="s">
        <v>104</v>
      </c>
      <c r="E994" t="s">
        <v>313</v>
      </c>
      <c r="F994" t="s">
        <v>1876</v>
      </c>
      <c r="G994" t="str">
        <f>"00325602"</f>
        <v>00325602</v>
      </c>
      <c r="H994" t="s">
        <v>690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30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Z994">
        <v>0</v>
      </c>
      <c r="AA994">
        <v>0</v>
      </c>
      <c r="AB994">
        <v>0</v>
      </c>
      <c r="AC994">
        <v>0</v>
      </c>
      <c r="AD994" t="s">
        <v>1877</v>
      </c>
    </row>
    <row r="995" spans="1:30" x14ac:dyDescent="0.25">
      <c r="H995" t="s">
        <v>1878</v>
      </c>
    </row>
    <row r="996" spans="1:30" x14ac:dyDescent="0.25">
      <c r="A996">
        <v>495</v>
      </c>
      <c r="B996">
        <v>1387</v>
      </c>
      <c r="C996" t="s">
        <v>1879</v>
      </c>
      <c r="D996" t="s">
        <v>78</v>
      </c>
      <c r="E996" t="s">
        <v>26</v>
      </c>
      <c r="F996" t="s">
        <v>1880</v>
      </c>
      <c r="G996" t="str">
        <f>"00306719"</f>
        <v>00306719</v>
      </c>
      <c r="H996" t="s">
        <v>673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Z996">
        <v>0</v>
      </c>
      <c r="AA996">
        <v>0</v>
      </c>
      <c r="AB996">
        <v>0</v>
      </c>
      <c r="AC996">
        <v>0</v>
      </c>
      <c r="AD996" t="s">
        <v>1881</v>
      </c>
    </row>
    <row r="997" spans="1:30" x14ac:dyDescent="0.25">
      <c r="H997">
        <v>1209</v>
      </c>
    </row>
    <row r="998" spans="1:30" x14ac:dyDescent="0.25">
      <c r="A998">
        <v>496</v>
      </c>
      <c r="B998">
        <v>4015</v>
      </c>
      <c r="C998" t="s">
        <v>1882</v>
      </c>
      <c r="D998" t="s">
        <v>1883</v>
      </c>
      <c r="E998" t="s">
        <v>27</v>
      </c>
      <c r="F998" t="s">
        <v>1884</v>
      </c>
      <c r="G998" t="str">
        <f>"00212935"</f>
        <v>00212935</v>
      </c>
      <c r="H998" t="s">
        <v>29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Z998">
        <v>0</v>
      </c>
      <c r="AA998">
        <v>0</v>
      </c>
      <c r="AB998">
        <v>0</v>
      </c>
      <c r="AC998">
        <v>0</v>
      </c>
      <c r="AD998" t="s">
        <v>1885</v>
      </c>
    </row>
    <row r="999" spans="1:30" x14ac:dyDescent="0.25">
      <c r="H999">
        <v>1212</v>
      </c>
    </row>
    <row r="1000" spans="1:30" x14ac:dyDescent="0.25">
      <c r="A1000">
        <v>497</v>
      </c>
      <c r="B1000">
        <v>4316</v>
      </c>
      <c r="C1000" t="s">
        <v>1886</v>
      </c>
      <c r="D1000" t="s">
        <v>34</v>
      </c>
      <c r="E1000" t="s">
        <v>63</v>
      </c>
      <c r="F1000" t="s">
        <v>1887</v>
      </c>
      <c r="G1000" t="str">
        <f>"201604002523"</f>
        <v>201604002523</v>
      </c>
      <c r="H1000" t="s">
        <v>1449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50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Z1000">
        <v>0</v>
      </c>
      <c r="AA1000">
        <v>0</v>
      </c>
      <c r="AB1000">
        <v>0</v>
      </c>
      <c r="AC1000">
        <v>0</v>
      </c>
      <c r="AD1000" t="s">
        <v>1888</v>
      </c>
    </row>
    <row r="1001" spans="1:30" x14ac:dyDescent="0.25">
      <c r="H1001" t="s">
        <v>1889</v>
      </c>
    </row>
    <row r="1002" spans="1:30" x14ac:dyDescent="0.25">
      <c r="A1002">
        <v>498</v>
      </c>
      <c r="B1002">
        <v>1921</v>
      </c>
      <c r="C1002" t="s">
        <v>1890</v>
      </c>
      <c r="D1002" t="s">
        <v>397</v>
      </c>
      <c r="E1002" t="s">
        <v>157</v>
      </c>
      <c r="F1002" t="s">
        <v>1891</v>
      </c>
      <c r="G1002" t="str">
        <f>"201402009885"</f>
        <v>201402009885</v>
      </c>
      <c r="H1002" t="s">
        <v>1087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30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Z1002">
        <v>0</v>
      </c>
      <c r="AA1002">
        <v>0</v>
      </c>
      <c r="AB1002">
        <v>0</v>
      </c>
      <c r="AC1002">
        <v>0</v>
      </c>
      <c r="AD1002" t="s">
        <v>1892</v>
      </c>
    </row>
    <row r="1003" spans="1:30" x14ac:dyDescent="0.25">
      <c r="H1003" t="s">
        <v>1893</v>
      </c>
    </row>
    <row r="1004" spans="1:30" x14ac:dyDescent="0.25">
      <c r="A1004">
        <v>499</v>
      </c>
      <c r="B1004">
        <v>2564</v>
      </c>
      <c r="C1004" t="s">
        <v>1894</v>
      </c>
      <c r="D1004" t="s">
        <v>373</v>
      </c>
      <c r="E1004" t="s">
        <v>78</v>
      </c>
      <c r="F1004" t="s">
        <v>1895</v>
      </c>
      <c r="G1004" t="str">
        <f>"00164156"</f>
        <v>00164156</v>
      </c>
      <c r="H1004" t="s">
        <v>340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Z1004">
        <v>0</v>
      </c>
      <c r="AA1004">
        <v>0</v>
      </c>
      <c r="AB1004">
        <v>0</v>
      </c>
      <c r="AC1004">
        <v>0</v>
      </c>
      <c r="AD1004" t="s">
        <v>340</v>
      </c>
    </row>
    <row r="1005" spans="1:30" x14ac:dyDescent="0.25">
      <c r="H1005">
        <v>1212</v>
      </c>
    </row>
    <row r="1006" spans="1:30" x14ac:dyDescent="0.25">
      <c r="A1006">
        <v>500</v>
      </c>
      <c r="B1006">
        <v>2482</v>
      </c>
      <c r="C1006" t="s">
        <v>941</v>
      </c>
      <c r="D1006" t="s">
        <v>592</v>
      </c>
      <c r="E1006" t="s">
        <v>870</v>
      </c>
      <c r="F1006" t="s">
        <v>1896</v>
      </c>
      <c r="G1006" t="str">
        <f>"201402003974"</f>
        <v>201402003974</v>
      </c>
      <c r="H1006" t="s">
        <v>721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5</v>
      </c>
      <c r="W1006">
        <v>35</v>
      </c>
      <c r="X1006">
        <v>0</v>
      </c>
      <c r="Z1006">
        <v>0</v>
      </c>
      <c r="AA1006">
        <v>0</v>
      </c>
      <c r="AB1006">
        <v>0</v>
      </c>
      <c r="AC1006">
        <v>0</v>
      </c>
      <c r="AD1006" t="s">
        <v>1897</v>
      </c>
    </row>
    <row r="1007" spans="1:30" x14ac:dyDescent="0.25">
      <c r="H1007" t="s">
        <v>348</v>
      </c>
    </row>
    <row r="1008" spans="1:30" x14ac:dyDescent="0.25">
      <c r="A1008">
        <v>501</v>
      </c>
      <c r="B1008">
        <v>1681</v>
      </c>
      <c r="C1008" t="s">
        <v>1575</v>
      </c>
      <c r="D1008" t="s">
        <v>162</v>
      </c>
      <c r="E1008" t="s">
        <v>69</v>
      </c>
      <c r="F1008" t="s">
        <v>1898</v>
      </c>
      <c r="G1008" t="str">
        <f>"201402002375"</f>
        <v>201402002375</v>
      </c>
      <c r="H1008" t="s">
        <v>897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30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Z1008">
        <v>0</v>
      </c>
      <c r="AA1008">
        <v>0</v>
      </c>
      <c r="AB1008">
        <v>0</v>
      </c>
      <c r="AC1008">
        <v>0</v>
      </c>
      <c r="AD1008" t="s">
        <v>1899</v>
      </c>
    </row>
    <row r="1009" spans="1:30" x14ac:dyDescent="0.25">
      <c r="H1009" t="s">
        <v>1900</v>
      </c>
    </row>
    <row r="1010" spans="1:30" x14ac:dyDescent="0.25">
      <c r="A1010">
        <v>502</v>
      </c>
      <c r="B1010">
        <v>5450</v>
      </c>
      <c r="C1010" t="s">
        <v>1901</v>
      </c>
      <c r="D1010" t="s">
        <v>1902</v>
      </c>
      <c r="E1010" t="s">
        <v>291</v>
      </c>
      <c r="F1010" t="s">
        <v>1903</v>
      </c>
      <c r="G1010" t="str">
        <f>"201410000897"</f>
        <v>201410000897</v>
      </c>
      <c r="H1010" t="s">
        <v>721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30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Z1010">
        <v>0</v>
      </c>
      <c r="AA1010">
        <v>0</v>
      </c>
      <c r="AB1010">
        <v>0</v>
      </c>
      <c r="AC1010">
        <v>0</v>
      </c>
      <c r="AD1010" t="s">
        <v>1904</v>
      </c>
    </row>
    <row r="1011" spans="1:30" x14ac:dyDescent="0.25">
      <c r="H1011" t="s">
        <v>1905</v>
      </c>
    </row>
    <row r="1012" spans="1:30" x14ac:dyDescent="0.25">
      <c r="A1012">
        <v>503</v>
      </c>
      <c r="B1012">
        <v>4224</v>
      </c>
      <c r="C1012" t="s">
        <v>693</v>
      </c>
      <c r="D1012" t="s">
        <v>63</v>
      </c>
      <c r="E1012" t="s">
        <v>116</v>
      </c>
      <c r="F1012" t="s">
        <v>1906</v>
      </c>
      <c r="G1012" t="str">
        <f>"201410007921"</f>
        <v>201410007921</v>
      </c>
      <c r="H1012" t="s">
        <v>728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Z1012">
        <v>0</v>
      </c>
      <c r="AA1012">
        <v>0</v>
      </c>
      <c r="AB1012">
        <v>0</v>
      </c>
      <c r="AC1012">
        <v>0</v>
      </c>
      <c r="AD1012" t="s">
        <v>728</v>
      </c>
    </row>
    <row r="1013" spans="1:30" x14ac:dyDescent="0.25">
      <c r="H1013" t="s">
        <v>1907</v>
      </c>
    </row>
    <row r="1014" spans="1:30" x14ac:dyDescent="0.25">
      <c r="A1014">
        <v>504</v>
      </c>
      <c r="B1014">
        <v>2773</v>
      </c>
      <c r="C1014" t="s">
        <v>1908</v>
      </c>
      <c r="D1014" t="s">
        <v>1909</v>
      </c>
      <c r="E1014" t="s">
        <v>1910</v>
      </c>
      <c r="F1014" t="s">
        <v>1911</v>
      </c>
      <c r="G1014" t="str">
        <f>"00005729"</f>
        <v>00005729</v>
      </c>
      <c r="H1014" t="s">
        <v>728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Z1014">
        <v>0</v>
      </c>
      <c r="AA1014">
        <v>0</v>
      </c>
      <c r="AB1014">
        <v>0</v>
      </c>
      <c r="AC1014">
        <v>0</v>
      </c>
      <c r="AD1014" t="s">
        <v>728</v>
      </c>
    </row>
    <row r="1015" spans="1:30" x14ac:dyDescent="0.25">
      <c r="H1015" t="s">
        <v>348</v>
      </c>
    </row>
    <row r="1016" spans="1:30" x14ac:dyDescent="0.25">
      <c r="A1016">
        <v>505</v>
      </c>
      <c r="B1016">
        <v>4029</v>
      </c>
      <c r="C1016" t="s">
        <v>1912</v>
      </c>
      <c r="D1016" t="s">
        <v>1913</v>
      </c>
      <c r="E1016" t="s">
        <v>74</v>
      </c>
      <c r="F1016" t="s">
        <v>1914</v>
      </c>
      <c r="G1016" t="str">
        <f>"00346277"</f>
        <v>00346277</v>
      </c>
      <c r="H1016" t="s">
        <v>834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30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Z1016">
        <v>0</v>
      </c>
      <c r="AA1016">
        <v>0</v>
      </c>
      <c r="AB1016">
        <v>0</v>
      </c>
      <c r="AC1016">
        <v>0</v>
      </c>
      <c r="AD1016" t="s">
        <v>1915</v>
      </c>
    </row>
    <row r="1017" spans="1:30" x14ac:dyDescent="0.25">
      <c r="H1017" t="s">
        <v>1682</v>
      </c>
    </row>
    <row r="1018" spans="1:30" x14ac:dyDescent="0.25">
      <c r="A1018">
        <v>506</v>
      </c>
      <c r="B1018">
        <v>3140</v>
      </c>
      <c r="C1018" t="s">
        <v>1916</v>
      </c>
      <c r="D1018" t="s">
        <v>74</v>
      </c>
      <c r="E1018" t="s">
        <v>472</v>
      </c>
      <c r="F1018" t="s">
        <v>1917</v>
      </c>
      <c r="G1018" t="str">
        <f>"00355345"</f>
        <v>00355345</v>
      </c>
      <c r="H1018" t="s">
        <v>1707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Z1018">
        <v>0</v>
      </c>
      <c r="AA1018">
        <v>0</v>
      </c>
      <c r="AB1018">
        <v>0</v>
      </c>
      <c r="AC1018">
        <v>0</v>
      </c>
      <c r="AD1018" t="s">
        <v>1707</v>
      </c>
    </row>
    <row r="1019" spans="1:30" x14ac:dyDescent="0.25">
      <c r="H1019" t="s">
        <v>1918</v>
      </c>
    </row>
    <row r="1020" spans="1:30" x14ac:dyDescent="0.25">
      <c r="A1020">
        <v>507</v>
      </c>
      <c r="B1020">
        <v>1717</v>
      </c>
      <c r="C1020" t="s">
        <v>1919</v>
      </c>
      <c r="D1020" t="s">
        <v>283</v>
      </c>
      <c r="E1020" t="s">
        <v>133</v>
      </c>
      <c r="F1020" t="s">
        <v>1920</v>
      </c>
      <c r="G1020" t="str">
        <f>"201203000057"</f>
        <v>201203000057</v>
      </c>
      <c r="H1020" t="s">
        <v>1921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50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6</v>
      </c>
      <c r="Y1020">
        <v>1213</v>
      </c>
      <c r="Z1020">
        <v>2</v>
      </c>
      <c r="AA1020">
        <v>0</v>
      </c>
      <c r="AB1020">
        <v>0</v>
      </c>
      <c r="AC1020">
        <v>0</v>
      </c>
      <c r="AD1020" t="s">
        <v>1922</v>
      </c>
    </row>
    <row r="1021" spans="1:30" x14ac:dyDescent="0.25">
      <c r="H1021" t="s">
        <v>1923</v>
      </c>
    </row>
    <row r="1022" spans="1:30" x14ac:dyDescent="0.25">
      <c r="A1022">
        <v>508</v>
      </c>
      <c r="B1022">
        <v>1717</v>
      </c>
      <c r="C1022" t="s">
        <v>1919</v>
      </c>
      <c r="D1022" t="s">
        <v>283</v>
      </c>
      <c r="E1022" t="s">
        <v>133</v>
      </c>
      <c r="F1022" t="s">
        <v>1920</v>
      </c>
      <c r="G1022" t="str">
        <f>"201203000057"</f>
        <v>201203000057</v>
      </c>
      <c r="H1022" t="s">
        <v>1921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50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Z1022">
        <v>2</v>
      </c>
      <c r="AA1022">
        <v>0</v>
      </c>
      <c r="AB1022">
        <v>0</v>
      </c>
      <c r="AC1022">
        <v>0</v>
      </c>
      <c r="AD1022" t="s">
        <v>1922</v>
      </c>
    </row>
    <row r="1023" spans="1:30" x14ac:dyDescent="0.25">
      <c r="H1023" t="s">
        <v>1923</v>
      </c>
    </row>
    <row r="1024" spans="1:30" x14ac:dyDescent="0.25">
      <c r="A1024">
        <v>509</v>
      </c>
      <c r="B1024">
        <v>1978</v>
      </c>
      <c r="C1024" t="s">
        <v>1924</v>
      </c>
      <c r="D1024" t="s">
        <v>26</v>
      </c>
      <c r="E1024" t="s">
        <v>323</v>
      </c>
      <c r="F1024" t="s">
        <v>1925</v>
      </c>
      <c r="G1024" t="str">
        <f>"00315915"</f>
        <v>00315915</v>
      </c>
      <c r="H1024" t="s">
        <v>987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Z1024">
        <v>0</v>
      </c>
      <c r="AA1024">
        <v>0</v>
      </c>
      <c r="AB1024">
        <v>0</v>
      </c>
      <c r="AC1024">
        <v>0</v>
      </c>
      <c r="AD1024" t="s">
        <v>987</v>
      </c>
    </row>
    <row r="1025" spans="1:30" x14ac:dyDescent="0.25">
      <c r="H1025" t="s">
        <v>1926</v>
      </c>
    </row>
    <row r="1026" spans="1:30" x14ac:dyDescent="0.25">
      <c r="A1026">
        <v>510</v>
      </c>
      <c r="B1026">
        <v>3548</v>
      </c>
      <c r="C1026" t="s">
        <v>1927</v>
      </c>
      <c r="D1026" t="s">
        <v>685</v>
      </c>
      <c r="E1026" t="s">
        <v>366</v>
      </c>
      <c r="F1026" t="s">
        <v>1928</v>
      </c>
      <c r="G1026" t="str">
        <f>"201410000614"</f>
        <v>201410000614</v>
      </c>
      <c r="H1026" t="s">
        <v>897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3</v>
      </c>
      <c r="W1026">
        <v>21</v>
      </c>
      <c r="X1026">
        <v>0</v>
      </c>
      <c r="Z1026">
        <v>0</v>
      </c>
      <c r="AA1026">
        <v>0</v>
      </c>
      <c r="AB1026">
        <v>0</v>
      </c>
      <c r="AC1026">
        <v>0</v>
      </c>
      <c r="AD1026" t="s">
        <v>1929</v>
      </c>
    </row>
    <row r="1027" spans="1:30" x14ac:dyDescent="0.25">
      <c r="H1027">
        <v>1212</v>
      </c>
    </row>
    <row r="1028" spans="1:30" x14ac:dyDescent="0.25">
      <c r="A1028">
        <v>511</v>
      </c>
      <c r="B1028">
        <v>5784</v>
      </c>
      <c r="C1028" t="s">
        <v>1930</v>
      </c>
      <c r="D1028" t="s">
        <v>1931</v>
      </c>
      <c r="E1028" t="s">
        <v>1543</v>
      </c>
      <c r="F1028" t="s">
        <v>1932</v>
      </c>
      <c r="G1028" t="str">
        <f>"00293113"</f>
        <v>00293113</v>
      </c>
      <c r="H1028" t="s">
        <v>965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6</v>
      </c>
      <c r="Y1028">
        <v>1213</v>
      </c>
      <c r="Z1028">
        <v>0</v>
      </c>
      <c r="AA1028">
        <v>0</v>
      </c>
      <c r="AB1028">
        <v>0</v>
      </c>
      <c r="AC1028">
        <v>0</v>
      </c>
      <c r="AD1028" t="s">
        <v>1933</v>
      </c>
    </row>
    <row r="1029" spans="1:30" x14ac:dyDescent="0.25">
      <c r="H1029" t="s">
        <v>1934</v>
      </c>
    </row>
    <row r="1030" spans="1:30" x14ac:dyDescent="0.25">
      <c r="A1030">
        <v>512</v>
      </c>
      <c r="B1030">
        <v>5784</v>
      </c>
      <c r="C1030" t="s">
        <v>1930</v>
      </c>
      <c r="D1030" t="s">
        <v>1931</v>
      </c>
      <c r="E1030" t="s">
        <v>1543</v>
      </c>
      <c r="F1030" t="s">
        <v>1932</v>
      </c>
      <c r="G1030" t="str">
        <f>"00293113"</f>
        <v>00293113</v>
      </c>
      <c r="H1030" t="s">
        <v>965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30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Z1030">
        <v>0</v>
      </c>
      <c r="AA1030">
        <v>0</v>
      </c>
      <c r="AB1030">
        <v>0</v>
      </c>
      <c r="AC1030">
        <v>0</v>
      </c>
      <c r="AD1030" t="s">
        <v>1933</v>
      </c>
    </row>
    <row r="1031" spans="1:30" x14ac:dyDescent="0.25">
      <c r="H1031" t="s">
        <v>1934</v>
      </c>
    </row>
    <row r="1032" spans="1:30" x14ac:dyDescent="0.25">
      <c r="A1032">
        <v>513</v>
      </c>
      <c r="B1032">
        <v>816</v>
      </c>
      <c r="C1032" t="s">
        <v>1935</v>
      </c>
      <c r="D1032" t="s">
        <v>63</v>
      </c>
      <c r="E1032" t="s">
        <v>69</v>
      </c>
      <c r="F1032" t="s">
        <v>1936</v>
      </c>
      <c r="G1032" t="str">
        <f>"201410007502"</f>
        <v>201410007502</v>
      </c>
      <c r="H1032" t="s">
        <v>1548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30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Z1032">
        <v>0</v>
      </c>
      <c r="AA1032">
        <v>0</v>
      </c>
      <c r="AB1032">
        <v>0</v>
      </c>
      <c r="AC1032">
        <v>0</v>
      </c>
      <c r="AD1032" t="s">
        <v>1937</v>
      </c>
    </row>
    <row r="1033" spans="1:30" x14ac:dyDescent="0.25">
      <c r="H1033" t="s">
        <v>1938</v>
      </c>
    </row>
    <row r="1034" spans="1:30" x14ac:dyDescent="0.25">
      <c r="A1034">
        <v>514</v>
      </c>
      <c r="B1034">
        <v>772</v>
      </c>
      <c r="C1034" t="s">
        <v>1939</v>
      </c>
      <c r="D1034" t="s">
        <v>952</v>
      </c>
      <c r="E1034" t="s">
        <v>74</v>
      </c>
      <c r="F1034" t="s">
        <v>1940</v>
      </c>
      <c r="G1034" t="str">
        <f>"201402006655"</f>
        <v>201402006655</v>
      </c>
      <c r="H1034" t="s">
        <v>59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Z1034">
        <v>0</v>
      </c>
      <c r="AA1034">
        <v>0</v>
      </c>
      <c r="AB1034">
        <v>0</v>
      </c>
      <c r="AC1034">
        <v>0</v>
      </c>
      <c r="AD1034" t="s">
        <v>59</v>
      </c>
    </row>
    <row r="1035" spans="1:30" x14ac:dyDescent="0.25">
      <c r="H1035" t="s">
        <v>1926</v>
      </c>
    </row>
    <row r="1036" spans="1:30" x14ac:dyDescent="0.25">
      <c r="A1036">
        <v>515</v>
      </c>
      <c r="B1036">
        <v>3642</v>
      </c>
      <c r="C1036" t="s">
        <v>941</v>
      </c>
      <c r="D1036" t="s">
        <v>1119</v>
      </c>
      <c r="E1036" t="s">
        <v>870</v>
      </c>
      <c r="F1036" t="s">
        <v>1941</v>
      </c>
      <c r="G1036" t="str">
        <f>"201409001113"</f>
        <v>201409001113</v>
      </c>
      <c r="H1036" t="s">
        <v>1292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6</v>
      </c>
      <c r="W1036">
        <v>42</v>
      </c>
      <c r="X1036">
        <v>0</v>
      </c>
      <c r="Z1036">
        <v>0</v>
      </c>
      <c r="AA1036">
        <v>0</v>
      </c>
      <c r="AB1036">
        <v>0</v>
      </c>
      <c r="AC1036">
        <v>0</v>
      </c>
      <c r="AD1036" t="s">
        <v>1942</v>
      </c>
    </row>
    <row r="1037" spans="1:30" x14ac:dyDescent="0.25">
      <c r="H1037">
        <v>1212</v>
      </c>
    </row>
    <row r="1038" spans="1:30" x14ac:dyDescent="0.25">
      <c r="A1038">
        <v>516</v>
      </c>
      <c r="B1038">
        <v>4175</v>
      </c>
      <c r="C1038" t="s">
        <v>1943</v>
      </c>
      <c r="D1038" t="s">
        <v>20</v>
      </c>
      <c r="E1038" t="s">
        <v>63</v>
      </c>
      <c r="F1038" t="s">
        <v>1944</v>
      </c>
      <c r="G1038" t="str">
        <f>"00009636"</f>
        <v>00009636</v>
      </c>
      <c r="H1038" t="s">
        <v>1945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Z1038">
        <v>0</v>
      </c>
      <c r="AA1038">
        <v>0</v>
      </c>
      <c r="AB1038">
        <v>0</v>
      </c>
      <c r="AC1038">
        <v>0</v>
      </c>
      <c r="AD1038" t="s">
        <v>1946</v>
      </c>
    </row>
    <row r="1039" spans="1:30" x14ac:dyDescent="0.25">
      <c r="H1039" t="s">
        <v>1947</v>
      </c>
    </row>
    <row r="1040" spans="1:30" x14ac:dyDescent="0.25">
      <c r="A1040">
        <v>517</v>
      </c>
      <c r="B1040">
        <v>6137</v>
      </c>
      <c r="C1040" t="s">
        <v>1948</v>
      </c>
      <c r="D1040" t="s">
        <v>26</v>
      </c>
      <c r="E1040" t="s">
        <v>78</v>
      </c>
      <c r="F1040" t="s">
        <v>1949</v>
      </c>
      <c r="G1040" t="str">
        <f>"00369168"</f>
        <v>00369168</v>
      </c>
      <c r="H1040" t="s">
        <v>1512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Z1040">
        <v>0</v>
      </c>
      <c r="AA1040">
        <v>0</v>
      </c>
      <c r="AB1040">
        <v>0</v>
      </c>
      <c r="AC1040">
        <v>0</v>
      </c>
      <c r="AD1040" t="s">
        <v>1512</v>
      </c>
    </row>
    <row r="1041" spans="1:30" x14ac:dyDescent="0.25">
      <c r="H1041">
        <v>1212</v>
      </c>
    </row>
    <row r="1042" spans="1:30" x14ac:dyDescent="0.25">
      <c r="A1042">
        <v>518</v>
      </c>
      <c r="B1042">
        <v>1833</v>
      </c>
      <c r="C1042" t="s">
        <v>1950</v>
      </c>
      <c r="D1042" t="s">
        <v>162</v>
      </c>
      <c r="E1042" t="s">
        <v>20</v>
      </c>
      <c r="F1042" t="s">
        <v>1951</v>
      </c>
      <c r="G1042" t="str">
        <f>"201409000125"</f>
        <v>201409000125</v>
      </c>
      <c r="H1042">
        <v>616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5</v>
      </c>
      <c r="W1042">
        <v>35</v>
      </c>
      <c r="X1042">
        <v>0</v>
      </c>
      <c r="Z1042">
        <v>0</v>
      </c>
      <c r="AA1042">
        <v>0</v>
      </c>
      <c r="AB1042">
        <v>0</v>
      </c>
      <c r="AC1042">
        <v>0</v>
      </c>
      <c r="AD1042">
        <v>651</v>
      </c>
    </row>
    <row r="1043" spans="1:30" x14ac:dyDescent="0.25">
      <c r="H1043" t="s">
        <v>1952</v>
      </c>
    </row>
    <row r="1044" spans="1:30" x14ac:dyDescent="0.25">
      <c r="A1044">
        <v>519</v>
      </c>
      <c r="B1044">
        <v>1833</v>
      </c>
      <c r="C1044" t="s">
        <v>1950</v>
      </c>
      <c r="D1044" t="s">
        <v>162</v>
      </c>
      <c r="E1044" t="s">
        <v>20</v>
      </c>
      <c r="F1044" t="s">
        <v>1951</v>
      </c>
      <c r="G1044" t="str">
        <f>"201409000125"</f>
        <v>201409000125</v>
      </c>
      <c r="H1044">
        <v>616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5</v>
      </c>
      <c r="W1044">
        <v>35</v>
      </c>
      <c r="X1044">
        <v>6</v>
      </c>
      <c r="Y1044">
        <v>1213</v>
      </c>
      <c r="Z1044">
        <v>0</v>
      </c>
      <c r="AA1044">
        <v>0</v>
      </c>
      <c r="AB1044">
        <v>0</v>
      </c>
      <c r="AC1044">
        <v>0</v>
      </c>
      <c r="AD1044">
        <v>651</v>
      </c>
    </row>
    <row r="1045" spans="1:30" x14ac:dyDescent="0.25">
      <c r="H1045" t="s">
        <v>1952</v>
      </c>
    </row>
    <row r="1046" spans="1:30" x14ac:dyDescent="0.25">
      <c r="A1046">
        <v>520</v>
      </c>
      <c r="B1046">
        <v>4201</v>
      </c>
      <c r="C1046" t="s">
        <v>1953</v>
      </c>
      <c r="D1046" t="s">
        <v>33</v>
      </c>
      <c r="E1046" t="s">
        <v>26</v>
      </c>
      <c r="F1046" t="s">
        <v>1954</v>
      </c>
      <c r="G1046" t="str">
        <f>"201409001219"</f>
        <v>201409001219</v>
      </c>
      <c r="H1046">
        <v>649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Z1046">
        <v>0</v>
      </c>
      <c r="AA1046">
        <v>0</v>
      </c>
      <c r="AB1046">
        <v>0</v>
      </c>
      <c r="AC1046">
        <v>0</v>
      </c>
      <c r="AD1046">
        <v>649</v>
      </c>
    </row>
    <row r="1047" spans="1:30" x14ac:dyDescent="0.25">
      <c r="H1047" t="s">
        <v>1955</v>
      </c>
    </row>
    <row r="1048" spans="1:30" x14ac:dyDescent="0.25">
      <c r="A1048">
        <v>521</v>
      </c>
      <c r="B1048">
        <v>4164</v>
      </c>
      <c r="C1048" t="s">
        <v>1956</v>
      </c>
      <c r="D1048" t="s">
        <v>133</v>
      </c>
      <c r="E1048" t="s">
        <v>1957</v>
      </c>
      <c r="F1048" t="s">
        <v>1958</v>
      </c>
      <c r="G1048" t="str">
        <f>"00193787"</f>
        <v>00193787</v>
      </c>
      <c r="H1048" t="s">
        <v>128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Z1048">
        <v>2</v>
      </c>
      <c r="AA1048">
        <v>0</v>
      </c>
      <c r="AB1048">
        <v>0</v>
      </c>
      <c r="AC1048">
        <v>0</v>
      </c>
      <c r="AD1048" t="s">
        <v>128</v>
      </c>
    </row>
    <row r="1049" spans="1:30" x14ac:dyDescent="0.25">
      <c r="H1049">
        <v>1212</v>
      </c>
    </row>
    <row r="1050" spans="1:30" x14ac:dyDescent="0.25">
      <c r="A1050">
        <v>522</v>
      </c>
      <c r="B1050">
        <v>3113</v>
      </c>
      <c r="C1050" t="s">
        <v>1959</v>
      </c>
      <c r="D1050" t="s">
        <v>323</v>
      </c>
      <c r="E1050" t="s">
        <v>34</v>
      </c>
      <c r="F1050" t="s">
        <v>1960</v>
      </c>
      <c r="G1050" t="str">
        <f>"201410011739"</f>
        <v>201410011739</v>
      </c>
      <c r="H1050">
        <v>616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30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Z1050">
        <v>2</v>
      </c>
      <c r="AA1050">
        <v>0</v>
      </c>
      <c r="AB1050">
        <v>0</v>
      </c>
      <c r="AC1050">
        <v>0</v>
      </c>
      <c r="AD1050">
        <v>646</v>
      </c>
    </row>
    <row r="1051" spans="1:30" x14ac:dyDescent="0.25">
      <c r="H1051" t="s">
        <v>1961</v>
      </c>
    </row>
    <row r="1052" spans="1:30" x14ac:dyDescent="0.25">
      <c r="A1052">
        <v>523</v>
      </c>
      <c r="B1052">
        <v>1519</v>
      </c>
      <c r="C1052" t="s">
        <v>1962</v>
      </c>
      <c r="D1052" t="s">
        <v>323</v>
      </c>
      <c r="E1052" t="s">
        <v>34</v>
      </c>
      <c r="F1052" t="s">
        <v>1963</v>
      </c>
      <c r="G1052" t="str">
        <f>"201402005138"</f>
        <v>201402005138</v>
      </c>
      <c r="H1052">
        <v>616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30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Z1052">
        <v>0</v>
      </c>
      <c r="AA1052">
        <v>0</v>
      </c>
      <c r="AB1052">
        <v>0</v>
      </c>
      <c r="AC1052">
        <v>0</v>
      </c>
      <c r="AD1052">
        <v>646</v>
      </c>
    </row>
    <row r="1053" spans="1:30" x14ac:dyDescent="0.25">
      <c r="H1053">
        <v>1212</v>
      </c>
    </row>
    <row r="1054" spans="1:30" x14ac:dyDescent="0.25">
      <c r="A1054">
        <v>524</v>
      </c>
      <c r="B1054">
        <v>950</v>
      </c>
      <c r="C1054" t="s">
        <v>1964</v>
      </c>
      <c r="D1054" t="s">
        <v>1965</v>
      </c>
      <c r="E1054" t="s">
        <v>1966</v>
      </c>
      <c r="F1054" t="s">
        <v>1967</v>
      </c>
      <c r="G1054" t="str">
        <f>"201601000960"</f>
        <v>201601000960</v>
      </c>
      <c r="H1054" t="s">
        <v>385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Z1054">
        <v>0</v>
      </c>
      <c r="AA1054">
        <v>0</v>
      </c>
      <c r="AB1054">
        <v>0</v>
      </c>
      <c r="AC1054">
        <v>0</v>
      </c>
      <c r="AD1054" t="s">
        <v>385</v>
      </c>
    </row>
    <row r="1055" spans="1:30" x14ac:dyDescent="0.25">
      <c r="H1055">
        <v>1212</v>
      </c>
    </row>
    <row r="1056" spans="1:30" x14ac:dyDescent="0.25">
      <c r="A1056">
        <v>525</v>
      </c>
      <c r="B1056">
        <v>5067</v>
      </c>
      <c r="C1056" t="s">
        <v>1968</v>
      </c>
      <c r="D1056" t="s">
        <v>26</v>
      </c>
      <c r="E1056" t="s">
        <v>20</v>
      </c>
      <c r="F1056" t="s">
        <v>1969</v>
      </c>
      <c r="G1056" t="str">
        <f>"201409001915"</f>
        <v>201409001915</v>
      </c>
      <c r="H1056" t="s">
        <v>1608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Z1056">
        <v>2</v>
      </c>
      <c r="AA1056">
        <v>0</v>
      </c>
      <c r="AB1056">
        <v>0</v>
      </c>
      <c r="AC1056">
        <v>0</v>
      </c>
      <c r="AD1056" t="s">
        <v>1608</v>
      </c>
    </row>
    <row r="1057" spans="1:30" x14ac:dyDescent="0.25">
      <c r="H1057" t="s">
        <v>1970</v>
      </c>
    </row>
    <row r="1058" spans="1:30" x14ac:dyDescent="0.25">
      <c r="A1058">
        <v>526</v>
      </c>
      <c r="B1058">
        <v>3151</v>
      </c>
      <c r="C1058" t="s">
        <v>1971</v>
      </c>
      <c r="D1058" t="s">
        <v>291</v>
      </c>
      <c r="E1058" t="s">
        <v>116</v>
      </c>
      <c r="F1058" t="s">
        <v>1972</v>
      </c>
      <c r="G1058" t="str">
        <f>"00353254"</f>
        <v>00353254</v>
      </c>
      <c r="H1058">
        <v>638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6</v>
      </c>
      <c r="Y1058">
        <v>1213</v>
      </c>
      <c r="Z1058">
        <v>0</v>
      </c>
      <c r="AA1058">
        <v>0</v>
      </c>
      <c r="AB1058">
        <v>0</v>
      </c>
      <c r="AC1058">
        <v>0</v>
      </c>
      <c r="AD1058">
        <v>638</v>
      </c>
    </row>
    <row r="1059" spans="1:30" x14ac:dyDescent="0.25">
      <c r="H1059">
        <v>1213</v>
      </c>
    </row>
    <row r="1060" spans="1:30" x14ac:dyDescent="0.25">
      <c r="A1060">
        <v>527</v>
      </c>
      <c r="B1060">
        <v>1390</v>
      </c>
      <c r="C1060" t="s">
        <v>1973</v>
      </c>
      <c r="D1060" t="s">
        <v>451</v>
      </c>
      <c r="E1060" t="s">
        <v>74</v>
      </c>
      <c r="F1060" t="s">
        <v>1974</v>
      </c>
      <c r="G1060" t="str">
        <f>"00298923"</f>
        <v>00298923</v>
      </c>
      <c r="H1060" t="s">
        <v>1497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Z1060">
        <v>0</v>
      </c>
      <c r="AA1060">
        <v>0</v>
      </c>
      <c r="AB1060">
        <v>0</v>
      </c>
      <c r="AC1060">
        <v>0</v>
      </c>
      <c r="AD1060" t="s">
        <v>1497</v>
      </c>
    </row>
    <row r="1061" spans="1:30" x14ac:dyDescent="0.25">
      <c r="H1061" t="s">
        <v>1952</v>
      </c>
    </row>
    <row r="1062" spans="1:30" x14ac:dyDescent="0.25">
      <c r="A1062">
        <v>528</v>
      </c>
      <c r="B1062">
        <v>1390</v>
      </c>
      <c r="C1062" t="s">
        <v>1973</v>
      </c>
      <c r="D1062" t="s">
        <v>451</v>
      </c>
      <c r="E1062" t="s">
        <v>74</v>
      </c>
      <c r="F1062" t="s">
        <v>1974</v>
      </c>
      <c r="G1062" t="str">
        <f>"00298923"</f>
        <v>00298923</v>
      </c>
      <c r="H1062" t="s">
        <v>1497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6</v>
      </c>
      <c r="Y1062">
        <v>1213</v>
      </c>
      <c r="Z1062">
        <v>0</v>
      </c>
      <c r="AA1062">
        <v>0</v>
      </c>
      <c r="AB1062">
        <v>0</v>
      </c>
      <c r="AC1062">
        <v>0</v>
      </c>
      <c r="AD1062" t="s">
        <v>1497</v>
      </c>
    </row>
    <row r="1063" spans="1:30" x14ac:dyDescent="0.25">
      <c r="H1063" t="s">
        <v>1952</v>
      </c>
    </row>
    <row r="1065" spans="1:30" x14ac:dyDescent="0.25">
      <c r="A1065" t="s">
        <v>1975</v>
      </c>
    </row>
    <row r="1066" spans="1:30" x14ac:dyDescent="0.25">
      <c r="A1066" t="s">
        <v>1976</v>
      </c>
    </row>
    <row r="1067" spans="1:30" x14ac:dyDescent="0.25">
      <c r="A1067" t="s">
        <v>1977</v>
      </c>
    </row>
    <row r="1068" spans="1:30" x14ac:dyDescent="0.25">
      <c r="A1068" t="s">
        <v>1978</v>
      </c>
    </row>
    <row r="1069" spans="1:30" x14ac:dyDescent="0.25">
      <c r="A1069" t="s">
        <v>1979</v>
      </c>
    </row>
    <row r="1070" spans="1:30" x14ac:dyDescent="0.25">
      <c r="A1070" t="s">
        <v>1980</v>
      </c>
    </row>
    <row r="1071" spans="1:30" x14ac:dyDescent="0.25">
      <c r="A1071" t="s">
        <v>1981</v>
      </c>
    </row>
    <row r="1072" spans="1:30" x14ac:dyDescent="0.25">
      <c r="A1072" t="s">
        <v>1982</v>
      </c>
    </row>
    <row r="1073" spans="1:1" x14ac:dyDescent="0.25">
      <c r="A1073" t="s">
        <v>1983</v>
      </c>
    </row>
    <row r="1074" spans="1:1" x14ac:dyDescent="0.25">
      <c r="A1074" t="s">
        <v>1984</v>
      </c>
    </row>
    <row r="1075" spans="1:1" x14ac:dyDescent="0.25">
      <c r="A1075" t="s">
        <v>1985</v>
      </c>
    </row>
    <row r="1076" spans="1:1" x14ac:dyDescent="0.25">
      <c r="A1076" t="s">
        <v>1986</v>
      </c>
    </row>
    <row r="1077" spans="1:1" x14ac:dyDescent="0.25">
      <c r="A1077" t="s">
        <v>1987</v>
      </c>
    </row>
    <row r="1078" spans="1:1" x14ac:dyDescent="0.25">
      <c r="A1078" t="s">
        <v>1988</v>
      </c>
    </row>
    <row r="1079" spans="1:1" x14ac:dyDescent="0.25">
      <c r="A1079" t="s">
        <v>1989</v>
      </c>
    </row>
    <row r="1080" spans="1:1" x14ac:dyDescent="0.25">
      <c r="A1080" t="s">
        <v>1990</v>
      </c>
    </row>
    <row r="1081" spans="1:1" x14ac:dyDescent="0.25">
      <c r="A1081" t="s">
        <v>1991</v>
      </c>
    </row>
    <row r="1082" spans="1:1" x14ac:dyDescent="0.25">
      <c r="A1082" t="s">
        <v>1992</v>
      </c>
    </row>
    <row r="1083" spans="1:1" x14ac:dyDescent="0.25">
      <c r="A1083" t="s">
        <v>1993</v>
      </c>
    </row>
    <row r="1084" spans="1:1" x14ac:dyDescent="0.25">
      <c r="A1084" t="s">
        <v>1994</v>
      </c>
    </row>
    <row r="1085" spans="1:1" x14ac:dyDescent="0.25">
      <c r="A1085" t="s">
        <v>1995</v>
      </c>
    </row>
    <row r="1086" spans="1:1" x14ac:dyDescent="0.25">
      <c r="A1086" t="s">
        <v>1996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2018-03-28T09:31:38Z</dcterms:created>
  <dcterms:modified xsi:type="dcterms:W3CDTF">2018-03-28T09:31:42Z</dcterms:modified>
</cp:coreProperties>
</file>