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986" i="1" l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<sst xmlns="http://schemas.openxmlformats.org/spreadsheetml/2006/main" count="3108" uniqueCount="1844">
  <si>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</si>
  <si>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</si>
  <si>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</si>
  <si>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</si>
  <si>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</si>
  <si>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</si>
  <si>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</si>
  <si>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</si>
  <si>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</si>
  <si>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</si>
  <si>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</si>
  <si>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</si>
  <si>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</si>
  <si>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ΜΗΤΣΙΟΥ</t>
  </si>
  <si>
    <t>ΓΕΩΡΓΙΑ</t>
  </si>
  <si>
    <t>ΘΩΜΑΣ</t>
  </si>
  <si>
    <t>ΑΕ201642</t>
  </si>
  <si>
    <t>1237-1240-1241-1243-1244-1238-1239-1236-1245-1246</t>
  </si>
  <si>
    <t>ΧΡΙΣΤΟΛΟΥΚΑΣ</t>
  </si>
  <si>
    <t>ΔΗΜΗΤΡ</t>
  </si>
  <si>
    <t>ΑΘΑΝΑΣΙΟΣ</t>
  </si>
  <si>
    <t>Χ616760</t>
  </si>
  <si>
    <t>895,4</t>
  </si>
  <si>
    <t>1993,4</t>
  </si>
  <si>
    <t>1241-1244</t>
  </si>
  <si>
    <t>ΞΥΝΟΣ</t>
  </si>
  <si>
    <t>ΓΕΩΡΓΙΟΣ</t>
  </si>
  <si>
    <t>ΔΗΜΗΤΡΙΟΣ</t>
  </si>
  <si>
    <t>ΑΕ083349</t>
  </si>
  <si>
    <t>838,2</t>
  </si>
  <si>
    <t>1906,2</t>
  </si>
  <si>
    <t>1240-1237-1269-1244-1231-1232-1259</t>
  </si>
  <si>
    <t>ΨΑΝΗΣ</t>
  </si>
  <si>
    <t>ΧΡΙΣΤΟΔΟΥΛΟΣ</t>
  </si>
  <si>
    <t>ΚΥΡΙΑΚΟΣ</t>
  </si>
  <si>
    <t>ΑΕ425846</t>
  </si>
  <si>
    <t>ΚΑΤΣΙΚΕΡΟΣ</t>
  </si>
  <si>
    <t>ΝΙΚΟΛΑΟΣ</t>
  </si>
  <si>
    <t>ΙΩΑΝΝΗΣ</t>
  </si>
  <si>
    <t>ΑΖ214727</t>
  </si>
  <si>
    <t>1240-1237-1241-1208</t>
  </si>
  <si>
    <t>ΠΑΓΚΑΛΟΥ</t>
  </si>
  <si>
    <t>ΦΩΤΕΙΝΗ</t>
  </si>
  <si>
    <t>ΑΖ991600</t>
  </si>
  <si>
    <t>763,4</t>
  </si>
  <si>
    <t>1843,4</t>
  </si>
  <si>
    <t>1241-1269-1237-1240-1244-1227-1225-1242-1238-1239-1236-1270-1246</t>
  </si>
  <si>
    <t>ΑΛΕΞΟΠΟΥΛΟΣ</t>
  </si>
  <si>
    <t>ΑΛΕΞΑΝΔΡΟΣ</t>
  </si>
  <si>
    <t>ΚΩΝΣΤΑΝΤΙΝΟΣ</t>
  </si>
  <si>
    <t>ΑΝ168640</t>
  </si>
  <si>
    <t>1244-1224</t>
  </si>
  <si>
    <t>ΒΑΛΙΑΝΟΣ</t>
  </si>
  <si>
    <t>ΣΠΥΡΙΔΩΝ</t>
  </si>
  <si>
    <t>ΑΙ275079</t>
  </si>
  <si>
    <t>1236-1237-1238-1239-1240-1241-1242-1243-1244</t>
  </si>
  <si>
    <t>ΠΑΠΟΥΛΙΔΗΣ</t>
  </si>
  <si>
    <t>ΣΤΑΜΑΤΙΟΣ</t>
  </si>
  <si>
    <t>ΕΜΜΑΝΟΥΗΛ</t>
  </si>
  <si>
    <t>Φ163902</t>
  </si>
  <si>
    <t>662,2</t>
  </si>
  <si>
    <t>1810,2</t>
  </si>
  <si>
    <t>1225-1236-1237-1238-1239-1240-1241-1242-1243-1244-1245-1269</t>
  </si>
  <si>
    <t>ΒΑΣΙΛΕΙΑΔΟΥ</t>
  </si>
  <si>
    <t>ΑΓΑΠΗ</t>
  </si>
  <si>
    <t>ΑΕ345704</t>
  </si>
  <si>
    <t>1242-1237-1244-1240-1241-1239-1238-1225-1236-1246-1227-1270</t>
  </si>
  <si>
    <t>ΒΑΣΙΛΟΓΛΟΥ</t>
  </si>
  <si>
    <t>ΣΤΕΦΑΝΟΣ</t>
  </si>
  <si>
    <t>ΧΡΥΣΟΒΕΡΓΗΣ</t>
  </si>
  <si>
    <t>ΑΙ386520</t>
  </si>
  <si>
    <t>1224-1267-1237-1225-1208-1241-1238-1240-1239-1244-1242-1269-1246</t>
  </si>
  <si>
    <t>ΤΑΛΛΑΡΟΥ</t>
  </si>
  <si>
    <t>Χ978370</t>
  </si>
  <si>
    <t>732,6</t>
  </si>
  <si>
    <t>1790,6</t>
  </si>
  <si>
    <t>1240-1208-1237-1241-1242-1238-1239-1224-1225-1244-1243-1227</t>
  </si>
  <si>
    <t>ΓΚΑΙΤΑΤΖΗ</t>
  </si>
  <si>
    <t>ΔΕΣΠΟΙΝΑ</t>
  </si>
  <si>
    <t>ΑΗ919193</t>
  </si>
  <si>
    <t>798,6</t>
  </si>
  <si>
    <t>1786,6</t>
  </si>
  <si>
    <t>1225-1224-1236-1237-1238-1239-1243-1244-1241-1242-1246-1245</t>
  </si>
  <si>
    <t>ΚΑΤΣΑΜΑΚΛΗΣ</t>
  </si>
  <si>
    <t>ΔΗΜΗΤΡΗΣ</t>
  </si>
  <si>
    <t>ΑΙ120868</t>
  </si>
  <si>
    <t>718,3</t>
  </si>
  <si>
    <t>1776,3</t>
  </si>
  <si>
    <t>1208-1224-1225-1237-1238-1239-1240-1241-1242-1244-1246-1267-1269</t>
  </si>
  <si>
    <t>ΧΑΤΖΗΔΗΜΗΤΡΙΟΥ</t>
  </si>
  <si>
    <t>ΜΙΧΑΗΛ</t>
  </si>
  <si>
    <t>Ξ956441</t>
  </si>
  <si>
    <t>862,4</t>
  </si>
  <si>
    <t>1740,4</t>
  </si>
  <si>
    <t>1243-1244</t>
  </si>
  <si>
    <t>ΠΟΡΝΑΛΗΣ</t>
  </si>
  <si>
    <t>ΑΕ867669</t>
  </si>
  <si>
    <t>772,2</t>
  </si>
  <si>
    <t>1740,2</t>
  </si>
  <si>
    <t>1267-1240-1237-1244-1241-1208</t>
  </si>
  <si>
    <t>ΒΟΓΛΗ</t>
  </si>
  <si>
    <t>ΝΙΚΟΛΕΤΤΑ</t>
  </si>
  <si>
    <t>ΑΙ879654</t>
  </si>
  <si>
    <t>1710,2</t>
  </si>
  <si>
    <t>1242-1208-1269-1240-1237-1241-1224-1243-1244-1267-1238-1239-1236-1246-1225</t>
  </si>
  <si>
    <t>ΚΟΥΛΤΟΥΚΗΣ</t>
  </si>
  <si>
    <t>ΧΡΗΣΤΟΣ</t>
  </si>
  <si>
    <t>ΑΑ976711</t>
  </si>
  <si>
    <t>ΓΑΤΣΙΟΣ</t>
  </si>
  <si>
    <t>ΑΛΕΞΙΟΣ</t>
  </si>
  <si>
    <t>ΑΝΤΩΝΙΟΣ</t>
  </si>
  <si>
    <t>ΑΗ761161</t>
  </si>
  <si>
    <t>729,3</t>
  </si>
  <si>
    <t>1682,3</t>
  </si>
  <si>
    <t>1208-1269-1237-1240</t>
  </si>
  <si>
    <t>ΚΥΖΙΡΙΔΗΣ</t>
  </si>
  <si>
    <t>ΛΟΥΚΑΣ</t>
  </si>
  <si>
    <t>Τ399500</t>
  </si>
  <si>
    <t>663,3</t>
  </si>
  <si>
    <t>1671,3</t>
  </si>
  <si>
    <t>1208-1269-1211-1237-1214-1240-1268-1241-1213-1238-1239-1225-1207-1210-1245-1209-1215-1243-1244-1236-1246</t>
  </si>
  <si>
    <t>ΚΑΡΑΜΑΝΟΣ</t>
  </si>
  <si>
    <t>ΑΗ433022</t>
  </si>
  <si>
    <t>1236-1241-1237-1240-1244</t>
  </si>
  <si>
    <t>ΠΑΠΑΔΟΠΟΥΛΟΣ</t>
  </si>
  <si>
    <t>ΕΥΘΥΜΙΟΣ</t>
  </si>
  <si>
    <t>Ρ875660</t>
  </si>
  <si>
    <t>1237-1208-1240</t>
  </si>
  <si>
    <t>ΣΑΛΜΑΣ</t>
  </si>
  <si>
    <t>ΣΩΤΗΡΙΟΣ</t>
  </si>
  <si>
    <t>ΑΗ350605</t>
  </si>
  <si>
    <t>1621,4</t>
  </si>
  <si>
    <t>1240-1208-1269-1237-1241-1224-1243-1244</t>
  </si>
  <si>
    <t>ΚΩΣΤΕΑ</t>
  </si>
  <si>
    <t>ΒΑΣΙΛΙΚΗ</t>
  </si>
  <si>
    <t>Ρ858135</t>
  </si>
  <si>
    <t>1241-1237-1240-1244-1242-1238-1239-1225</t>
  </si>
  <si>
    <t>ΣΑΜΑΡΑ</t>
  </si>
  <si>
    <t>ΑΗ329918</t>
  </si>
  <si>
    <t>1208-1224-1225-1236-1237-1238-1239-1240-1241-1242-1243-1244-1245-1246-1269</t>
  </si>
  <si>
    <t>ΚΟΥΚΗ</t>
  </si>
  <si>
    <t>ΑΦΡΟΔΙΤΗ</t>
  </si>
  <si>
    <t>ΑΙ098909</t>
  </si>
  <si>
    <t>1224-1241-1240-1208-1237-1244-1243-1226-1236-1270-1246-1225-1238-1239-1242</t>
  </si>
  <si>
    <t>ΖΑΧΟΣ</t>
  </si>
  <si>
    <t>ΔΗΜΟΣ</t>
  </si>
  <si>
    <t>Ρ854674</t>
  </si>
  <si>
    <t>1606,2</t>
  </si>
  <si>
    <t>1208-1269-1237-1240-1260-1262-1263-1264-1259</t>
  </si>
  <si>
    <t>ΠΑΛΑΙΟΧΩΡΙΝΟΣ</t>
  </si>
  <si>
    <t>ΑΕ678119</t>
  </si>
  <si>
    <t>1224-1236-1237-1243-1244-1246-1269-1238-1239-1240-1241-1242</t>
  </si>
  <si>
    <t>ΘΕΟΠΟΥΛΟΣ</t>
  </si>
  <si>
    <t>ΑΙ860434</t>
  </si>
  <si>
    <t>1241-1237-1269-1208-1240-1224-1227-1243-1244-1267</t>
  </si>
  <si>
    <t>ΕΜΜΑΝΟΥΗΛΙΔΗΣ</t>
  </si>
  <si>
    <t>ΧΑΡΑΛΑΜΠΟΣ</t>
  </si>
  <si>
    <t>ΑΙ664023</t>
  </si>
  <si>
    <t>722,7</t>
  </si>
  <si>
    <t>1596,7</t>
  </si>
  <si>
    <t>1269-1237</t>
  </si>
  <si>
    <t>ΚΟΥΚΟΥΜΕΡΙΑΣ</t>
  </si>
  <si>
    <t>ΑΖ377724</t>
  </si>
  <si>
    <t>1225-1237-1208-1241</t>
  </si>
  <si>
    <t>ΤΣΙΟΤΣΚΑ</t>
  </si>
  <si>
    <t>ΑΝΑΣΤΑΣΙΑ</t>
  </si>
  <si>
    <t>ΑΗ239588</t>
  </si>
  <si>
    <t>1237-1208-1240-1224-1241-1244-1238-1239-1225-1242-1246</t>
  </si>
  <si>
    <t>ΚΟΜΛΙΚΗ</t>
  </si>
  <si>
    <t>ΜΑΡΙΑ</t>
  </si>
  <si>
    <t>ΠΑΝΑΓΙΩΤΗΣ</t>
  </si>
  <si>
    <t>ΑΕ891328</t>
  </si>
  <si>
    <t>1225-1267-1238-1239-1208-1237-1241-1240-1224-1236-1270-1244-1227-1242-1246</t>
  </si>
  <si>
    <t>ΚΑΡΑΜΠΟΥΛΑ</t>
  </si>
  <si>
    <t>ΔΗΜΗΤΡΑ</t>
  </si>
  <si>
    <t>ΑΗ762081</t>
  </si>
  <si>
    <t>1240-1237-1241-1208-1211-1214-1267</t>
  </si>
  <si>
    <t>ΒΑΦΕΙΑΔΗΣ</t>
  </si>
  <si>
    <t>ΒΑΙΤΣΗΣ</t>
  </si>
  <si>
    <t>ΑΝ412661</t>
  </si>
  <si>
    <t>1208-1224-1225-1227-1236-1237-1238-1239-1240-1241-1242-1243-1244-1246-1269-1270</t>
  </si>
  <si>
    <t>ΠΑΝΤΕΛΑΡΟΣ</t>
  </si>
  <si>
    <t>ΑΖ437217</t>
  </si>
  <si>
    <t>1240-1237-1224-1241-1244-1267-1238-1239-1246-1225-1242</t>
  </si>
  <si>
    <t>ΔΗΜΑΔΗΣ</t>
  </si>
  <si>
    <t>ΟΡΕΣΤΗΣ</t>
  </si>
  <si>
    <t>ΑΚ899241</t>
  </si>
  <si>
    <t>710,6</t>
  </si>
  <si>
    <t>1568,6</t>
  </si>
  <si>
    <t>1239-1238-1208-1269-1225-1237-1242-1240-1241-1224-1243-1244-1246</t>
  </si>
  <si>
    <t>ΣΑΡΒΑΝΗΣ</t>
  </si>
  <si>
    <t>ΘΕΟΔΩΡΟΣ</t>
  </si>
  <si>
    <t>ΕΥΑΓΓΕΛΟΣ</t>
  </si>
  <si>
    <t>ΑΕ823904</t>
  </si>
  <si>
    <t>ΛΑΖΑΡΗΣ</t>
  </si>
  <si>
    <t>ΑΓΓΕΛΟΣ</t>
  </si>
  <si>
    <t>ΑΕ230307</t>
  </si>
  <si>
    <t>1237-1241-1224-1238-1240-1269-1239</t>
  </si>
  <si>
    <t>ΓΡΙΒΑΚΗ</t>
  </si>
  <si>
    <t>Χ495283</t>
  </si>
  <si>
    <t>686,4</t>
  </si>
  <si>
    <t>1539,4</t>
  </si>
  <si>
    <t>1243-1244-1240-1237-1242-1238-1239-1246-1241</t>
  </si>
  <si>
    <t>ΧΑΛΚΙΑΔΗΣ</t>
  </si>
  <si>
    <t>ΑΡΙΣΤΕΙΔΗΣ</t>
  </si>
  <si>
    <t>ΑΒ109222</t>
  </si>
  <si>
    <t>1240-1236-1242-1237-1238-1239-1269-1241-1244-1246</t>
  </si>
  <si>
    <t>ΚΩΣΤΟΥΛΑΣ</t>
  </si>
  <si>
    <t>ΑΧΙΛΛΕΥΣ</t>
  </si>
  <si>
    <t>ΑΙ299783</t>
  </si>
  <si>
    <t>1240-1208-1237</t>
  </si>
  <si>
    <t>ΛΑΣΠΑΣ</t>
  </si>
  <si>
    <t>ΑΗ483325</t>
  </si>
  <si>
    <t>675,4</t>
  </si>
  <si>
    <t>1533,4</t>
  </si>
  <si>
    <t>1224-1237-1244-1243-1241-1240</t>
  </si>
  <si>
    <t>ΛΥΡΩΝΗ</t>
  </si>
  <si>
    <t>ΝΙΚΟΛΕΤΑ</t>
  </si>
  <si>
    <t>ΚΩΝΣΤΑΝΤΙΚΟΣ</t>
  </si>
  <si>
    <t>ΑΒ957946</t>
  </si>
  <si>
    <t>1202-1243-1244-1240-1208-1269-1237-1241-1224-1238-1239-1245-1225-1242-1246-1236</t>
  </si>
  <si>
    <t>ΓΙΩΡΑΣ</t>
  </si>
  <si>
    <t>ΑΗ805197</t>
  </si>
  <si>
    <t xml:space="preserve"> 1238- 1239</t>
  </si>
  <si>
    <t>1239-1238-1242-1240-1224-1269-1246-1244-1237-1241-1225-1236</t>
  </si>
  <si>
    <t>ΚΩΝΣΤΑΝΤΙΝΙΔΗΣ</t>
  </si>
  <si>
    <t>ΠΑΝΤΕΛΗΣ</t>
  </si>
  <si>
    <t>ΑΕ333717</t>
  </si>
  <si>
    <t>1242-1238-1239-1267-1208-1240-1237-1269-1225-1241-1244-1246-1236-1224-1243</t>
  </si>
  <si>
    <t>ΚΑΠΟΥΣΙΔΗΣ</t>
  </si>
  <si>
    <t>ΦΩΤΙΟΣ</t>
  </si>
  <si>
    <t>ΑΗ290718</t>
  </si>
  <si>
    <t>1237-1242-1240-1267-1244-1241-1239-1238-1225-1246</t>
  </si>
  <si>
    <t>ΒΑΣΙΛΕΙΟΥ</t>
  </si>
  <si>
    <t>Π987065</t>
  </si>
  <si>
    <t>1521,3</t>
  </si>
  <si>
    <t>1241-1237-1240-1269-1208-1267-1238-1239-1242-1225-1244-1236-1246</t>
  </si>
  <si>
    <t>ΤΣΟΛΑΚΗ</t>
  </si>
  <si>
    <t>ΣΤΑΥΡΟΥΛΑ</t>
  </si>
  <si>
    <t>Τ398892</t>
  </si>
  <si>
    <t>697,4</t>
  </si>
  <si>
    <t>1515,4</t>
  </si>
  <si>
    <t>1225-1244-1240-1237-1242-1239-1238-1241-1246-1245-1208-1269-1224-1236-1267-1203</t>
  </si>
  <si>
    <t>ΓΙΑΝΝΑΚΗΣ</t>
  </si>
  <si>
    <t>Χ499615</t>
  </si>
  <si>
    <t>695,2</t>
  </si>
  <si>
    <t>1513,2</t>
  </si>
  <si>
    <t>1237-1241-1240-1244-1238-1239-1242-1225-1246</t>
  </si>
  <si>
    <t>ΝΤΗΛΙΑΣ</t>
  </si>
  <si>
    <t>ΑΧΙΛΛΕΑΣ</t>
  </si>
  <si>
    <t>ΑΖ283873</t>
  </si>
  <si>
    <t>654,5</t>
  </si>
  <si>
    <t>1512,5</t>
  </si>
  <si>
    <t>1237-1240-1208-1241-1243-1244-1246-1245-1239-1236-1238-1224-1225</t>
  </si>
  <si>
    <t>ΚΑΡΑΝΙΚΟΛΑΣ</t>
  </si>
  <si>
    <t>ΑΙ309619</t>
  </si>
  <si>
    <t>701,8</t>
  </si>
  <si>
    <t>1510,8</t>
  </si>
  <si>
    <t>1237-1208-1240-1267-1242-1241</t>
  </si>
  <si>
    <t>ΖΙΩΓΑ</t>
  </si>
  <si>
    <t>ΑΙΚΑΤΕΡΙΝΗ</t>
  </si>
  <si>
    <t>ΑΗ762686</t>
  </si>
  <si>
    <t>1208-1269-1240-1237-1241-1267-1244-1227-1238-1239-1242-1243-1246</t>
  </si>
  <si>
    <t>ΚΑΡΔΑΡΑ</t>
  </si>
  <si>
    <t>ΦΙΛΟΘΕΗ ΕΛΕΝΗ</t>
  </si>
  <si>
    <t>Χ930129</t>
  </si>
  <si>
    <t>1505,4</t>
  </si>
  <si>
    <t>ΚΑΡΑΓΙΑΝΝΟΠΟΥΛΟΣ</t>
  </si>
  <si>
    <t>ΑΠΟΣΤΟΛΟΣ</t>
  </si>
  <si>
    <t>Φ058105</t>
  </si>
  <si>
    <t>1225-1236-1245-1237</t>
  </si>
  <si>
    <t>ΤΣΙΜΗΝΑΚΗΣ</t>
  </si>
  <si>
    <t>ΑΚ981413</t>
  </si>
  <si>
    <t>786,5</t>
  </si>
  <si>
    <t>1504,5</t>
  </si>
  <si>
    <t>1242-1240</t>
  </si>
  <si>
    <t>ΚΑΤΩΤΡΙΩΤΗ</t>
  </si>
  <si>
    <t>ΕΥΣΤΡΑΤΙΑ</t>
  </si>
  <si>
    <t>Ρ377172</t>
  </si>
  <si>
    <t>711,7</t>
  </si>
  <si>
    <t>1499,7</t>
  </si>
  <si>
    <t>1233-1217-1236</t>
  </si>
  <si>
    <t>ΤΣΙΛΙΛΗΣ</t>
  </si>
  <si>
    <t>ΑΕ320886</t>
  </si>
  <si>
    <t>1240-1237-1241-1269-1208-1224-1242-1238-1239-1225-1243-1244-1236-1246</t>
  </si>
  <si>
    <t>ΣΑΝΙΔΑ</t>
  </si>
  <si>
    <t>ΑΙ290848</t>
  </si>
  <si>
    <t>1269-1208-1203-1237-1240-1241-1224-1238-1239-1267-1242-1225-1236-1243-1244-1245-1246</t>
  </si>
  <si>
    <t>ΝΙΚΗΤΟΠΟΥΛΟΣ</t>
  </si>
  <si>
    <t>ΑΝ433067</t>
  </si>
  <si>
    <t>754,6</t>
  </si>
  <si>
    <t>1492,6</t>
  </si>
  <si>
    <t>1244-1243-1225-1238-1239</t>
  </si>
  <si>
    <t>ΤΣΟΥΚΑΛΑ</t>
  </si>
  <si>
    <t>ΑΙ217036</t>
  </si>
  <si>
    <t>1245-1240-1237-1241-1243-1244-1225-1236-1238-1239-1242-1246</t>
  </si>
  <si>
    <t>ΘΕΟΔΟΣΙΟΥ</t>
  </si>
  <si>
    <t>Ν092636</t>
  </si>
  <si>
    <t>1224-1241</t>
  </si>
  <si>
    <t>ΧΡΥΣΟΠΟΛΙΤΗΣ</t>
  </si>
  <si>
    <t>Φ275190</t>
  </si>
  <si>
    <t>730,4</t>
  </si>
  <si>
    <t>1486,4</t>
  </si>
  <si>
    <t>1259-1231-1215-1244-1245-1225-1238-1239-1213-1207-1246-1212</t>
  </si>
  <si>
    <t>ΕΠΙΤΡΟΠΑΚΗ</t>
  </si>
  <si>
    <t>ΝΙΝΑ</t>
  </si>
  <si>
    <t>ΑΖ511219</t>
  </si>
  <si>
    <t>1241-1237-1208-1269-1240-1244-1238-1239-1225-1242</t>
  </si>
  <si>
    <t>ΣΠΑΝΟΥ</t>
  </si>
  <si>
    <t>ΑΡΙΑΔΝΗ ΕΛΕΝΗ</t>
  </si>
  <si>
    <t>Φ014416</t>
  </si>
  <si>
    <t>1224-1241-1237-1240-1244-1239-1242-1225-1236</t>
  </si>
  <si>
    <t>ΡΑΤΣΟΥ</t>
  </si>
  <si>
    <t>ΕΛΛΗ ΑΜΑΡΥΛΛΙΔΑ</t>
  </si>
  <si>
    <t>ΑΗ057181</t>
  </si>
  <si>
    <t>719,4</t>
  </si>
  <si>
    <t>1444,4</t>
  </si>
  <si>
    <t>1241-1237-1208-1225-1244-1269-1240-1236-1238-1239-1246-1242</t>
  </si>
  <si>
    <t>ΠΑΤΣΙΑΟΥΡΑΣ</t>
  </si>
  <si>
    <t>ΧΡΙΣΤΟΦΟΡΟΣ</t>
  </si>
  <si>
    <t>ΑΚ332869</t>
  </si>
  <si>
    <t>821,7</t>
  </si>
  <si>
    <t>1439,7</t>
  </si>
  <si>
    <t>1240-1246-1242-1241-1237-1244-1238-1239-1225-1267-1236-1224-1269-1208-1243-1245</t>
  </si>
  <si>
    <t>ΚΑΡΑΠΑ</t>
  </si>
  <si>
    <t>Ρ342174</t>
  </si>
  <si>
    <t>1238-1239</t>
  </si>
  <si>
    <t>ΝΕΡΑΝΤΖΗΣ</t>
  </si>
  <si>
    <t>ΑΗ409556</t>
  </si>
  <si>
    <t>810,7</t>
  </si>
  <si>
    <t>1428,7</t>
  </si>
  <si>
    <t>1225-1237-1241-1238-1239-1240-1208</t>
  </si>
  <si>
    <t>ΧΡΙΣΤΟΠΟΥΛΟΣ</t>
  </si>
  <si>
    <t>Χ334413</t>
  </si>
  <si>
    <t>1240-1241-1237-1208-1224-1244-1246-1239-1238-1225</t>
  </si>
  <si>
    <t>ΣΚΟΔΡΑΣ</t>
  </si>
  <si>
    <t>ΑΗ803413</t>
  </si>
  <si>
    <t>658,9</t>
  </si>
  <si>
    <t>1426,9</t>
  </si>
  <si>
    <t>1242-1240-1238-1239-1237-1244</t>
  </si>
  <si>
    <t>ΤΣΙΧΛΑΣ</t>
  </si>
  <si>
    <t>ΑΝ251506</t>
  </si>
  <si>
    <t>724,9</t>
  </si>
  <si>
    <t>1425,9</t>
  </si>
  <si>
    <t>1237-1240-1241-1244-1242-1238-1239-1225-1236</t>
  </si>
  <si>
    <t>ΚΑΤΣΙΜΠΑ</t>
  </si>
  <si>
    <t>ΣΟΥΛΤΑΝΑ</t>
  </si>
  <si>
    <t>Χ977563</t>
  </si>
  <si>
    <t>832,7</t>
  </si>
  <si>
    <t>1425,7</t>
  </si>
  <si>
    <t>1240-1237-1241</t>
  </si>
  <si>
    <t>ΓΑΒΡΙΗΛΙΔΗΣ</t>
  </si>
  <si>
    <t>ΓΡΗΓΟΡΙΟΣ</t>
  </si>
  <si>
    <t>ΑΖ201285</t>
  </si>
  <si>
    <t>631,4</t>
  </si>
  <si>
    <t>1416,4</t>
  </si>
  <si>
    <t>1237-1236-1246-1244-1241-1240-1239-1238-1242-1225-1269-1208-1224-1243</t>
  </si>
  <si>
    <t>ΠΕΡΡΑΚΗΣ</t>
  </si>
  <si>
    <t>ΑΙ457497</t>
  </si>
  <si>
    <t>619,3</t>
  </si>
  <si>
    <t>1412,3</t>
  </si>
  <si>
    <t>1244-1243-1269-1239-1240-1225</t>
  </si>
  <si>
    <t>ΓΡΟΥΙΟΣ</t>
  </si>
  <si>
    <t>Φ340631</t>
  </si>
  <si>
    <t>1242-1240-1237-1208-1241-1238-1239-1244-1225-1246</t>
  </si>
  <si>
    <t>ΒΙΤΟΛΙΑΝΟΣ</t>
  </si>
  <si>
    <t>Ξ037926</t>
  </si>
  <si>
    <t>1237-1269-1208-1240-1241</t>
  </si>
  <si>
    <t>ΜΑΡΚΟΥ</t>
  </si>
  <si>
    <t>ΗΛΙΑΣ</t>
  </si>
  <si>
    <t>Χ308230</t>
  </si>
  <si>
    <t>676,5</t>
  </si>
  <si>
    <t>1408,5</t>
  </si>
  <si>
    <t>1208-1269-1237-1240-1244</t>
  </si>
  <si>
    <t>ΑΡΑΜΠΑΤΖΗΣ</t>
  </si>
  <si>
    <t>ΑΖ266026</t>
  </si>
  <si>
    <t>1407,4</t>
  </si>
  <si>
    <t>1269-1240-1237-1241-1208-1267-1244-1246-1238-1239-1242-1225-1236</t>
  </si>
  <si>
    <t>ΜΑΥΡΟΜΑΤΗΣ</t>
  </si>
  <si>
    <t>ΑΝΑΣΤΑΣΙΟΣ</t>
  </si>
  <si>
    <t>Σ936195</t>
  </si>
  <si>
    <t>782,1</t>
  </si>
  <si>
    <t>1403,1</t>
  </si>
  <si>
    <t>1237-1240-1241</t>
  </si>
  <si>
    <t>ΟΙΚΟΝΟΜΟΥ</t>
  </si>
  <si>
    <t>ΑΙ491131</t>
  </si>
  <si>
    <t>669,9</t>
  </si>
  <si>
    <t>1399,9</t>
  </si>
  <si>
    <t>1240-1241-1236-1243-1244-1237-1238-1246-1245-1239</t>
  </si>
  <si>
    <t>ΜΠΑΤΑΝΗΣ</t>
  </si>
  <si>
    <t>ΠΑΥΛΟΣ</t>
  </si>
  <si>
    <t>ΑΖ777078</t>
  </si>
  <si>
    <t>ΤΣΑΝΤΟΣ</t>
  </si>
  <si>
    <t>ΑΙ304993</t>
  </si>
  <si>
    <t>801,9</t>
  </si>
  <si>
    <t>1398,9</t>
  </si>
  <si>
    <t>ΓΟΥΓΟΥΣΗΣ</t>
  </si>
  <si>
    <t>ΑΙ339919</t>
  </si>
  <si>
    <t>708,4</t>
  </si>
  <si>
    <t>1396,4</t>
  </si>
  <si>
    <t>1238-1239-1244-1224</t>
  </si>
  <si>
    <t>ΤΟΠΑΛΗΣ</t>
  </si>
  <si>
    <t>ΑΝΔΡΕΑΣ</t>
  </si>
  <si>
    <t>ΑΜ402181</t>
  </si>
  <si>
    <t>647,9</t>
  </si>
  <si>
    <t>1390,9</t>
  </si>
  <si>
    <t>1242-1237-1240-1241-1269-1244-1208</t>
  </si>
  <si>
    <t>ΠΑΛΙΟΥΡΑΣ</t>
  </si>
  <si>
    <t>Π985966</t>
  </si>
  <si>
    <t>1240-1237-1241-1242-1238-1239-1244-1225-1246</t>
  </si>
  <si>
    <t>ΣΑΚΛΗΣ</t>
  </si>
  <si>
    <t>ΒΑΣΙΛΕΙΟΣ</t>
  </si>
  <si>
    <t>ΑΗ390660</t>
  </si>
  <si>
    <t>1386,6</t>
  </si>
  <si>
    <t>1225-1267-1238-1239-1227-1244-1246</t>
  </si>
  <si>
    <t>ΜΟΚΑΣ</t>
  </si>
  <si>
    <t>ΑΒ423864</t>
  </si>
  <si>
    <t>618,2</t>
  </si>
  <si>
    <t>1386,2</t>
  </si>
  <si>
    <t>1237-1208-1240-1241-1224-1244-1267</t>
  </si>
  <si>
    <t>ΚΑΤΣΑΡΑΣ</t>
  </si>
  <si>
    <t>ΘΕΟΦΙΛΟΣ</t>
  </si>
  <si>
    <t>Χ396101</t>
  </si>
  <si>
    <t>751,3</t>
  </si>
  <si>
    <t>1385,3</t>
  </si>
  <si>
    <t>1241-1237-1244-1240-1208-1238-1239-1242-1246-1267</t>
  </si>
  <si>
    <t>ΒΟΓΙΑΤΖΗ</t>
  </si>
  <si>
    <t>ΜΑΛΑΜΑΤΕΝΙΑ</t>
  </si>
  <si>
    <t>ΑΗ678846</t>
  </si>
  <si>
    <t>1225-1208-1236-1237-1238-1239-1240-1241-1242-1243-1244-1246-1269-1267</t>
  </si>
  <si>
    <t>ΑΝΤΩΝΟΠΟΥΛΟΣ</t>
  </si>
  <si>
    <t>ΑΖ702773</t>
  </si>
  <si>
    <t>1381,3</t>
  </si>
  <si>
    <t>1236-1225-1237-1238</t>
  </si>
  <si>
    <t>ΑΙ407400</t>
  </si>
  <si>
    <t>790,9</t>
  </si>
  <si>
    <t>1378,9</t>
  </si>
  <si>
    <t>1267-1245-1244-1225-1238-1239</t>
  </si>
  <si>
    <t>ΖΕΖΟΣ</t>
  </si>
  <si>
    <t>ΑΒ440450</t>
  </si>
  <si>
    <t>1239-1238</t>
  </si>
  <si>
    <t>ΤΣΟΥΦΛΙΔΗΣ</t>
  </si>
  <si>
    <t>ΑΗ678847</t>
  </si>
  <si>
    <t>1208-1224-1225-1237-1238-1239-1240-1241-1243-1244-1246-1269-1267</t>
  </si>
  <si>
    <t>ΜΠΕΛΤΣΟΥ</t>
  </si>
  <si>
    <t>ΕΛΕΥΘΕΡΙΑ</t>
  </si>
  <si>
    <t>ΑΒ941355</t>
  </si>
  <si>
    <t>1244-1240-1237-1241-1203-1267-1246-1225-1238-1239-1236-1242</t>
  </si>
  <si>
    <t>ΚΟΥΤΣΟΡΙΝΑΚΗΣ</t>
  </si>
  <si>
    <t>ΗΡΑΚΛΗΣ</t>
  </si>
  <si>
    <t>ΕΛΕΥΘΕΡΙΟΣ</t>
  </si>
  <si>
    <t>ΑΕ472786</t>
  </si>
  <si>
    <t>1244-1243</t>
  </si>
  <si>
    <t>ΚΟΛΚΑΣ</t>
  </si>
  <si>
    <t>ΑΜ402002</t>
  </si>
  <si>
    <t>823,9</t>
  </si>
  <si>
    <t>1371,9</t>
  </si>
  <si>
    <t>1244-1225-1237-1239-1240-1241-1242-1246</t>
  </si>
  <si>
    <t>ΑΔΑΜΟΠΟΥΛΟΥ</t>
  </si>
  <si>
    <t>ΜΑΡΙΑ-ΠΗΝΕΛΟΠΗ</t>
  </si>
  <si>
    <t>ΑΖ927536</t>
  </si>
  <si>
    <t>1236-1246-1240-1241-1237-1244-1245-1243-1238-1239-1242</t>
  </si>
  <si>
    <t>ΔΕΛΗΓΙΑΝΝΙΔΗΣ</t>
  </si>
  <si>
    <t>ΛΑΖΑΡΟΣ</t>
  </si>
  <si>
    <t>ΑΗ333095</t>
  </si>
  <si>
    <t>750,2</t>
  </si>
  <si>
    <t>1368,2</t>
  </si>
  <si>
    <t>1239-1242-1237-1269-1208-1240-1225-1241-1224-1244-1243-1246-1236</t>
  </si>
  <si>
    <t>ΖΑΧΑΡΑΚΗ</t>
  </si>
  <si>
    <t>Ρ403889</t>
  </si>
  <si>
    <t>ΧΑΣΑΠΗΣ</t>
  </si>
  <si>
    <t>ΑΙ316689</t>
  </si>
  <si>
    <t>656,7</t>
  </si>
  <si>
    <t>1365,7</t>
  </si>
  <si>
    <t>1267-1239-1238-1225-1243-1244-1245-1246-1227</t>
  </si>
  <si>
    <t>ΚΙΟΥΡΑΣ</t>
  </si>
  <si>
    <t>ΑΖ055315</t>
  </si>
  <si>
    <t>775,5</t>
  </si>
  <si>
    <t>1363,5</t>
  </si>
  <si>
    <t>1208-1224-1236-1227-1225-1237-1238-1239-1240-1241-1242-1243-1244-1245-1246-1269</t>
  </si>
  <si>
    <t>ΤΣΙΓΓΟΠΟΥΛΟΣ</t>
  </si>
  <si>
    <t>ΑΖ575710</t>
  </si>
  <si>
    <t>1362,3</t>
  </si>
  <si>
    <t>1244-1240-1237-1241-1267-1236-1242-1238-1239-1225</t>
  </si>
  <si>
    <t>ΝΑΝΟΣ</t>
  </si>
  <si>
    <t>ΑΗ533229</t>
  </si>
  <si>
    <t>661,1</t>
  </si>
  <si>
    <t>1362,1</t>
  </si>
  <si>
    <t>1224-1241-1225-1243-1244-1237-1238-1239-1240-1242-1246-1236-1269</t>
  </si>
  <si>
    <t>ΚΑΜΠΟΥΡΑΚΗΣ</t>
  </si>
  <si>
    <t>Φ455627</t>
  </si>
  <si>
    <t>731,5</t>
  </si>
  <si>
    <t>1358,5</t>
  </si>
  <si>
    <t>1244-1237-1240-1241-1269-1208-1224-1246</t>
  </si>
  <si>
    <t>ΖΗΝΑΣ</t>
  </si>
  <si>
    <t>ΜΑΡΚΟΣ</t>
  </si>
  <si>
    <t>Χ452569</t>
  </si>
  <si>
    <t>1357,9</t>
  </si>
  <si>
    <t>1238-1239-1242</t>
  </si>
  <si>
    <t>ΚΟΜΙΝΑΚΗ</t>
  </si>
  <si>
    <t>ΝΕΚΤΑΡΙΑ</t>
  </si>
  <si>
    <t>Τ422003</t>
  </si>
  <si>
    <t>ΠΑΝΑΓΙΩΤΙΔΗΣ</t>
  </si>
  <si>
    <t>ΑΗ788237</t>
  </si>
  <si>
    <t>1269-1237-1240-1241-1244-1243-1208-1224-1242-1239-1238-1225-1236-1246-1267-1245-1227-1270</t>
  </si>
  <si>
    <t>ΡΟΥΜΕΛΙΩΤΗΣ</t>
  </si>
  <si>
    <t>Π186427</t>
  </si>
  <si>
    <t>735,9</t>
  </si>
  <si>
    <t>1353,9</t>
  </si>
  <si>
    <t>1224-1241-1237-1208-1240-1267-1239-1238-1225-1242-1244-1246</t>
  </si>
  <si>
    <t>ΚΡΕΜΜΥΔΑΣ</t>
  </si>
  <si>
    <t>ΑΗ791655</t>
  </si>
  <si>
    <t>1237-1240-1241-1244</t>
  </si>
  <si>
    <t>ΝΙΚΟΛΟΠΛΑΚΗ</t>
  </si>
  <si>
    <t>ΧΡΙΣΤΙΝΑ</t>
  </si>
  <si>
    <t>ΑΗ125835</t>
  </si>
  <si>
    <t>733,7</t>
  </si>
  <si>
    <t>1351,7</t>
  </si>
  <si>
    <t>1237-1267-1244-1240-1241</t>
  </si>
  <si>
    <t>ΚΩΣΤΟΥΛΑ</t>
  </si>
  <si>
    <t>ΑΙ071897</t>
  </si>
  <si>
    <t>740,3</t>
  </si>
  <si>
    <t>1351,3</t>
  </si>
  <si>
    <t>1267-1238-1239-1208-1240-1269-1237-1242-1241-1224-1225-1236-1246-1202-1244-1243</t>
  </si>
  <si>
    <t>ΤΖΟΥΓΑΝΑΚΗΣ</t>
  </si>
  <si>
    <t>ΑΙ967968</t>
  </si>
  <si>
    <t>1347,3</t>
  </si>
  <si>
    <t>1244-1243-1227</t>
  </si>
  <si>
    <t>ΓΥΜΝΟΠΟΥΛΟΣ</t>
  </si>
  <si>
    <t>ΣΥΜΕΩΝ ΚΩΝΣΤΑΝΤΙΝΟΣ</t>
  </si>
  <si>
    <t>ΑΜ848345</t>
  </si>
  <si>
    <t>1242-1238-1239-1237-1240-1241-1244-1225-1246</t>
  </si>
  <si>
    <t>ΚΟΥΒΔΗΣ</t>
  </si>
  <si>
    <t>ΕΥΣΤΡΑΤΙΟΣ</t>
  </si>
  <si>
    <t>ΑΕ929956</t>
  </si>
  <si>
    <t>1225-1238-1239-1244-1246</t>
  </si>
  <si>
    <t>ΜΑΝΔΡΑΚΗΣ</t>
  </si>
  <si>
    <t>ΑΙ848663</t>
  </si>
  <si>
    <t>713,9</t>
  </si>
  <si>
    <t>1345,9</t>
  </si>
  <si>
    <t>1240-1241-1237</t>
  </si>
  <si>
    <t>ΚΡΙΕΜΠΑΡΔΗ</t>
  </si>
  <si>
    <t>ΕΥΓΕΝΙΑ</t>
  </si>
  <si>
    <t>ΠΑΡΑΣΚΕΥΑΣ</t>
  </si>
  <si>
    <t>ΑΝ269497</t>
  </si>
  <si>
    <t>694,1</t>
  </si>
  <si>
    <t>1342,1</t>
  </si>
  <si>
    <t>ΜΗΤΣΙΑΔΗΣ</t>
  </si>
  <si>
    <t>ΑΙ299969</t>
  </si>
  <si>
    <t>640,2</t>
  </si>
  <si>
    <t>1338,2</t>
  </si>
  <si>
    <t>ΜΠΟΥΡΔΑΝΗΣ</t>
  </si>
  <si>
    <t>ΠΕΤΡΟΣ</t>
  </si>
  <si>
    <t>ΑΕ347907</t>
  </si>
  <si>
    <t>815,1</t>
  </si>
  <si>
    <t>1337,1</t>
  </si>
  <si>
    <t>ΠΙΣΤΟΛΑ</t>
  </si>
  <si>
    <t>ΙΩΑΝΝΑ</t>
  </si>
  <si>
    <t>Π367674</t>
  </si>
  <si>
    <t>ΜΠΟΥΖΑΚΗΣ</t>
  </si>
  <si>
    <t>ΑΙ341396</t>
  </si>
  <si>
    <t>ΝΑΚΟΣ</t>
  </si>
  <si>
    <t>ΑΒ106960</t>
  </si>
  <si>
    <t>1237-1240-1241-1267-1238-1239-1225-1242-1244-1246</t>
  </si>
  <si>
    <t>ΚΕΣΚΕΡΙΔΗΣ</t>
  </si>
  <si>
    <t>ΑΖ293007</t>
  </si>
  <si>
    <t>672,1</t>
  </si>
  <si>
    <t>1330,1</t>
  </si>
  <si>
    <t>1242-1237-1244-1241-1238-1239-1246-1225-1240</t>
  </si>
  <si>
    <t>ΑΛΟΥΤΖΑΝΙΔΗΣ</t>
  </si>
  <si>
    <t>ΣΥΜΕΩΝ</t>
  </si>
  <si>
    <t>ΑΗ309668</t>
  </si>
  <si>
    <t>811,8</t>
  </si>
  <si>
    <t>1328,8</t>
  </si>
  <si>
    <t>1242-1239-1238-1240-1237-1241-1244</t>
  </si>
  <si>
    <t>1328,6</t>
  </si>
  <si>
    <t>ΚΑΛΕΝΤΖΑΚΗΣ</t>
  </si>
  <si>
    <t>Σ060153</t>
  </si>
  <si>
    <t>1324,7</t>
  </si>
  <si>
    <t>1224-1208-1237-1241-1240-1244-1269-1267</t>
  </si>
  <si>
    <t>ΑΝΘΟΠΟΥΛΟΣ</t>
  </si>
  <si>
    <t>ΑΚ989384</t>
  </si>
  <si>
    <t>837,1</t>
  </si>
  <si>
    <t>1324,1</t>
  </si>
  <si>
    <t>1208-1269-1225-1238-1237-1239-1240-1241-1242-1244-1246</t>
  </si>
  <si>
    <t>ΑΡΑΠΟΓΛΟΥ</t>
  </si>
  <si>
    <t>ΣΤΑΥΡΟΣ</t>
  </si>
  <si>
    <t>ΑΒ868249</t>
  </si>
  <si>
    <t>1242-1238-1239-1240-1237-1225-1241-1244-1246</t>
  </si>
  <si>
    <t>ΝΙΚΟΛΑΟΥ</t>
  </si>
  <si>
    <t>ΑΙ477800</t>
  </si>
  <si>
    <t>1241-1237</t>
  </si>
  <si>
    <t>ΚΑΡΑΦΥΛΛΙΑΣ</t>
  </si>
  <si>
    <t>ΑΗ312799</t>
  </si>
  <si>
    <t>ΤΕΓΚΕΛΙΔΗΣ</t>
  </si>
  <si>
    <t>ΑΜ428119</t>
  </si>
  <si>
    <t>1208-1244-1225-1238-1239-1246</t>
  </si>
  <si>
    <t>ΘΕΟΛΟΓΟΣ</t>
  </si>
  <si>
    <t>ΑΖ678307</t>
  </si>
  <si>
    <t>1317,3</t>
  </si>
  <si>
    <t>ΜΑΡΓΑΡΙΤΗΣ</t>
  </si>
  <si>
    <t>ΑΜ726230</t>
  </si>
  <si>
    <t>657,8</t>
  </si>
  <si>
    <t>1315,8</t>
  </si>
  <si>
    <t>1225-1240-1269-1208-1241-1224</t>
  </si>
  <si>
    <t>ΧΑΤΖΗΠΑΣΧΑΛΗΣ</t>
  </si>
  <si>
    <t>ΠΑΣΧΑΛΗΣ</t>
  </si>
  <si>
    <t>ΑΙ013708</t>
  </si>
  <si>
    <t>1314,7</t>
  </si>
  <si>
    <t>1237-1240-1269-1244-1242-1241-1239-1238-1236-1225-1208</t>
  </si>
  <si>
    <t>ΒΟΓΙΑΤΖΗΣ</t>
  </si>
  <si>
    <t>ΑΗ279087</t>
  </si>
  <si>
    <t>696,3</t>
  </si>
  <si>
    <t>1314,3</t>
  </si>
  <si>
    <t>ΑΡΜΟΥΤΙΔΗΣ</t>
  </si>
  <si>
    <t>ΘΕΜΙΣΤΟΚΛΗΣ</t>
  </si>
  <si>
    <t>ΦΙΛΙΠΠΟΣ</t>
  </si>
  <si>
    <t>ΑΕ857745</t>
  </si>
  <si>
    <t>1238-1239-1225-1244-1246-1208-1269-1237-1240-1242-1241-1224-1236-1243</t>
  </si>
  <si>
    <t>ΚΑΡΑΜΙΧΟΣ</t>
  </si>
  <si>
    <t>ΑΜ376645</t>
  </si>
  <si>
    <t>1312,3</t>
  </si>
  <si>
    <t>1240-1241-1237-1238-1239-1244</t>
  </si>
  <si>
    <t>ΜΠΑΜΠΟΥΝΑΚΗ</t>
  </si>
  <si>
    <t>ΕΛΕΝΗ</t>
  </si>
  <si>
    <t>Χ494984</t>
  </si>
  <si>
    <t>ΒΛΑΧΟΣ</t>
  </si>
  <si>
    <t>ΑΒ506581</t>
  </si>
  <si>
    <t>1310,1</t>
  </si>
  <si>
    <t>1224-1240-1269-1237-1242-1244-1245-1225-1238</t>
  </si>
  <si>
    <t>ΦΑΝΑΡΑ</t>
  </si>
  <si>
    <t>ΑΗ265671</t>
  </si>
  <si>
    <t>691,9</t>
  </si>
  <si>
    <t>1309,9</t>
  </si>
  <si>
    <t>1208-1237-1240-1269</t>
  </si>
  <si>
    <t>ΠΕΤΑΛΑΣ</t>
  </si>
  <si>
    <t>ΑΙ342072</t>
  </si>
  <si>
    <t>ΛΙΟΥΡΑΣ</t>
  </si>
  <si>
    <t>ΑΕ377232</t>
  </si>
  <si>
    <t>1208-1240-1244-1241-1237-1224-1239-1238-1225-1242-1246</t>
  </si>
  <si>
    <t>ΚΟΚΟΝΑΚΗΣ</t>
  </si>
  <si>
    <t>ΑΜ464428</t>
  </si>
  <si>
    <t>774,4</t>
  </si>
  <si>
    <t>1308,4</t>
  </si>
  <si>
    <t>1225-1236-1237-1238-1239-1240-1241-1242-1244-1245-1246</t>
  </si>
  <si>
    <t>ΘΕΟΔΩΡΑΚΗΣ</t>
  </si>
  <si>
    <t>ΑΙ460861</t>
  </si>
  <si>
    <t>1307,4</t>
  </si>
  <si>
    <t>ΤΡΙΑΝΤΑΦΥΛΛΙΔΗΣ</t>
  </si>
  <si>
    <t>ΣΤΥΛΙΑΝΟΣ</t>
  </si>
  <si>
    <t>ΑΜ860842</t>
  </si>
  <si>
    <t>717,2</t>
  </si>
  <si>
    <t>1305,2</t>
  </si>
  <si>
    <t>ΤΣΑΚΜΑΚΗΣ</t>
  </si>
  <si>
    <t>ΚΥΡΙΑΖΗΣ</t>
  </si>
  <si>
    <t>ΑΕ351958</t>
  </si>
  <si>
    <t>ΛΕΦΑΚΗΣ</t>
  </si>
  <si>
    <t>ΑΛΚΙΒΙΑΔΗΣ</t>
  </si>
  <si>
    <t>ΑΝ467016</t>
  </si>
  <si>
    <t>1244-1227-1238-1239-1246-1225</t>
  </si>
  <si>
    <t>ΑΓΓΕΛΟΠΟΥΛΟΣ</t>
  </si>
  <si>
    <t>ΑΕ714821</t>
  </si>
  <si>
    <t>1238-1239-1225-1244-1246</t>
  </si>
  <si>
    <t>ΚΙΚΙΛΙΓΚΑΣ</t>
  </si>
  <si>
    <t>ΑΙ341934</t>
  </si>
  <si>
    <t>ΜΑΝΤΖΙΟΣ</t>
  </si>
  <si>
    <t>ΑΚ378347</t>
  </si>
  <si>
    <t>664,4</t>
  </si>
  <si>
    <t>1302,4</t>
  </si>
  <si>
    <t>1208-1225-1237-1238-1239-1240-1241-1242-1269</t>
  </si>
  <si>
    <t>ΑΒΒΑΝΙΔΟΥ</t>
  </si>
  <si>
    <t>Ρ322976</t>
  </si>
  <si>
    <t>ΒΟΙΤΣΙΔΗΣ</t>
  </si>
  <si>
    <t>ΣΠΥΡΟΣ</t>
  </si>
  <si>
    <t>ΑΙ351816</t>
  </si>
  <si>
    <t xml:space="preserve"> 1238- 1239- 1242</t>
  </si>
  <si>
    <t>1242-1238-1239-1240-1246-1208-1269-1244-1224-1225</t>
  </si>
  <si>
    <t>ΝΙΚΟΛΑΙΔΟΥ</t>
  </si>
  <si>
    <t>ΖΑΦΕΙΡΩ</t>
  </si>
  <si>
    <t>ΑΜ848759</t>
  </si>
  <si>
    <t>734,8</t>
  </si>
  <si>
    <t>1298,8</t>
  </si>
  <si>
    <t>1238-1239-1242-1237-1240-1241-1245-1225-1236-1243-1244</t>
  </si>
  <si>
    <t>ΚΟΤΣΑΝΟΥ</t>
  </si>
  <si>
    <t>Π253821</t>
  </si>
  <si>
    <t>788,7</t>
  </si>
  <si>
    <t>1297,7</t>
  </si>
  <si>
    <t>1241-1237-1240-1224-1244-1246-1239-1238-1225-1242-1203-1267-1243-1269</t>
  </si>
  <si>
    <t>ΨΑΡΟΥΛΗΣ</t>
  </si>
  <si>
    <t>ΑΚ410339</t>
  </si>
  <si>
    <t>678,7</t>
  </si>
  <si>
    <t>1296,7</t>
  </si>
  <si>
    <t>1237-1240-1241-1269</t>
  </si>
  <si>
    <t>ΚΟΣΜΙΔΗΣ</t>
  </si>
  <si>
    <t>ΛΑΜΠΡΟΣ</t>
  </si>
  <si>
    <t>ΑΗ551729</t>
  </si>
  <si>
    <t>1242-1239-1238</t>
  </si>
  <si>
    <t>ΔΟΜΟΥΚΤΣΙΔΗΣ</t>
  </si>
  <si>
    <t>ΑΙ342449</t>
  </si>
  <si>
    <t>1296,4</t>
  </si>
  <si>
    <t>1238-1239-1244</t>
  </si>
  <si>
    <t>ΣΑΛΟΥΠΗΣ</t>
  </si>
  <si>
    <t>Σ962550</t>
  </si>
  <si>
    <t>ΚΑΙΣΑΡΗΣ</t>
  </si>
  <si>
    <t>ΑΙ260015</t>
  </si>
  <si>
    <t>674,3</t>
  </si>
  <si>
    <t>1292,3</t>
  </si>
  <si>
    <t>1240-1237-1241-1238-1246-1239-1244-1242-1225-1208</t>
  </si>
  <si>
    <t>ΠΑΠΑΔΑΚΗ</t>
  </si>
  <si>
    <t>ΣΤΑΜΑΤΙΝΑ</t>
  </si>
  <si>
    <t>Μ173494</t>
  </si>
  <si>
    <t>ΑΒΡΑΜΙΔΗΣ</t>
  </si>
  <si>
    <t>Ρ939238</t>
  </si>
  <si>
    <t>ΓΙΑΝΝΑΡΑΚΗΣ</t>
  </si>
  <si>
    <t>Σ496973</t>
  </si>
  <si>
    <t>ΜΑΤΘΑΙΟΥ</t>
  </si>
  <si>
    <t>ΑΗ101459</t>
  </si>
  <si>
    <t>1290,1</t>
  </si>
  <si>
    <t>1244-1236-1225-1241-1237</t>
  </si>
  <si>
    <t>ΘΕΟΔΩΡΙΔΗΣ</t>
  </si>
  <si>
    <t>ΑΖ306718</t>
  </si>
  <si>
    <t>685,3</t>
  </si>
  <si>
    <t>1289,3</t>
  </si>
  <si>
    <t>ΠΕΤΑΛΩΤΗ</t>
  </si>
  <si>
    <t>ΑΖ419412</t>
  </si>
  <si>
    <t>1240-1241</t>
  </si>
  <si>
    <t>ΓΚΟΥΜΑΣ</t>
  </si>
  <si>
    <t>ΑΙ499592</t>
  </si>
  <si>
    <t>1241-1237-1240-1238-1239-1242</t>
  </si>
  <si>
    <t>ΚΟΥΡΤΗΣ</t>
  </si>
  <si>
    <t>Χ988696</t>
  </si>
  <si>
    <t>ΜΠΑΛΕΤΑΣ</t>
  </si>
  <si>
    <t>ΑΡΓΥΡΙΟΣ</t>
  </si>
  <si>
    <t>ΑΑ381549</t>
  </si>
  <si>
    <t>1224-1225-1236-1237-1238-1239-1240-1241-1242-1243-1244-1245-1246-1269</t>
  </si>
  <si>
    <t>ΠΑΠΑΓΕΩΡΓΙΟΥ</t>
  </si>
  <si>
    <t>ΑΜ837534</t>
  </si>
  <si>
    <t>667,7</t>
  </si>
  <si>
    <t>1285,7</t>
  </si>
  <si>
    <t>ΧΡΙΣΤΙΝΑΚΗΣ</t>
  </si>
  <si>
    <t>ΕΠΑΜΕΙΝΩΝΔΑΣ</t>
  </si>
  <si>
    <t>ΜΙΛΤΙΑΔΗΣ</t>
  </si>
  <si>
    <t>ΑΙ972436</t>
  </si>
  <si>
    <t>1285,4</t>
  </si>
  <si>
    <t>ΚΑΠΛΑΝΗΣ</t>
  </si>
  <si>
    <t>Φ189407</t>
  </si>
  <si>
    <t>1284,4</t>
  </si>
  <si>
    <t>1208-1224-1225-1236-1237-1238-1239-1240-1241-1242-1243-1244-1246-1269-1227-1270-1203-1267</t>
  </si>
  <si>
    <t>ΡΟΥΣΟΠΟΥΛΟΣ</t>
  </si>
  <si>
    <t>ΑΜ396218</t>
  </si>
  <si>
    <t>831,6</t>
  </si>
  <si>
    <t>1283,6</t>
  </si>
  <si>
    <t>1237-1229-1242-1244-1266-1231-1240-1269-1238-1239-1225-1224-1241-1246-1236-1259-1262-1263-1264-1232-1265</t>
  </si>
  <si>
    <t>ΤΑΚΜΑΤΖΙΔΗΣ</t>
  </si>
  <si>
    <t>ΑΖ902853</t>
  </si>
  <si>
    <t>1283,2</t>
  </si>
  <si>
    <t>1225-1239-1244-1246</t>
  </si>
  <si>
    <t>ΡΟΜΠΟΛΑ</t>
  </si>
  <si>
    <t>ΚΩΝΣΤΑΝΤΙΝΙΑ</t>
  </si>
  <si>
    <t>ΑΖ788630</t>
  </si>
  <si>
    <t>888,8</t>
  </si>
  <si>
    <t>1282,8</t>
  </si>
  <si>
    <t>1237-1244-1267-1224-1208-1238-1239-1242-1246-1225-1241-1243-1240-1269-1236</t>
  </si>
  <si>
    <t>ΤΣΟΥΚΤΑΚΟΣ</t>
  </si>
  <si>
    <t>ΑΙ741090</t>
  </si>
  <si>
    <t>1282,4</t>
  </si>
  <si>
    <t>1237-1267-1240-1241-1224-1269-1208-1244-1238-1239-1225-1246-1242-1236-1243</t>
  </si>
  <si>
    <t>ΜΠΟΤΑΙΤΗ</t>
  </si>
  <si>
    <t>ΑΝΘΙΑ</t>
  </si>
  <si>
    <t>ΑΒ116478</t>
  </si>
  <si>
    <t>1267-1244-1225-1238-1239</t>
  </si>
  <si>
    <t>ΠΑΠΑΔΗΜΗΤΡΙΟΥ</t>
  </si>
  <si>
    <t>ΣΤΕΛΑ</t>
  </si>
  <si>
    <t>Ρ327026</t>
  </si>
  <si>
    <t>1280,2</t>
  </si>
  <si>
    <t>1238-1239-1242-1240-1237-1241-1208-1225-1244</t>
  </si>
  <si>
    <t>ΘΑΛΑΣΣΙΝΟΣ</t>
  </si>
  <si>
    <t>ΑΒ492987</t>
  </si>
  <si>
    <t>1279,1</t>
  </si>
  <si>
    <t>1244-1241-1240-1242-1239</t>
  </si>
  <si>
    <t>ΦΡΑΝΤΖΗΣ</t>
  </si>
  <si>
    <t>ΧΡΥΣΟΒΑΛΑΝΤΗΣ</t>
  </si>
  <si>
    <t>ΠΟΛΥΧΡΟΝΙΟΣ</t>
  </si>
  <si>
    <t>ΑΙ339078</t>
  </si>
  <si>
    <t>1242-1237-1240-1239-1238-1241-1224-1236-1244-1243</t>
  </si>
  <si>
    <t>ΔΑΣΚΑΛΑΚΗ</t>
  </si>
  <si>
    <t>Ρ444265</t>
  </si>
  <si>
    <t>ΑΝΥΦΑΝΤΗΣ</t>
  </si>
  <si>
    <t>ΑΙ820190</t>
  </si>
  <si>
    <t>687,5</t>
  </si>
  <si>
    <t>1275,5</t>
  </si>
  <si>
    <t>1267-1244-1225-1238-1239-1246</t>
  </si>
  <si>
    <t>ΖΩΗ</t>
  </si>
  <si>
    <t>ΑΙ239449</t>
  </si>
  <si>
    <t>655,6</t>
  </si>
  <si>
    <t>1273,6</t>
  </si>
  <si>
    <t>1224-1237-1241-1240-1244-1208</t>
  </si>
  <si>
    <t>ΕΥΑΓΓΕΛΙΔΗΣ</t>
  </si>
  <si>
    <t>ΑΙ791968</t>
  </si>
  <si>
    <t>1273,1</t>
  </si>
  <si>
    <t>ΓΡΗΓΟΡΙΑΔΗΣ</t>
  </si>
  <si>
    <t>ΖΑΧΑΡΙΑΣ</t>
  </si>
  <si>
    <t>ΑΖ804009</t>
  </si>
  <si>
    <t>745,8</t>
  </si>
  <si>
    <t>1272,8</t>
  </si>
  <si>
    <t>1238-1239-1225-1240-1243-1244-1269-1208-1237-1236-1241-1224-1242-1246</t>
  </si>
  <si>
    <t>ΣΙΜΙΑΚΟΣ</t>
  </si>
  <si>
    <t>ΑΜ719378</t>
  </si>
  <si>
    <t>652,3</t>
  </si>
  <si>
    <t>1270,3</t>
  </si>
  <si>
    <t>1225-1238-1240-1237-1241-1236-1239-1242-1244</t>
  </si>
  <si>
    <t>ΤΙΓΚΛΙΑΝΙΔΗΣ</t>
  </si>
  <si>
    <t>ΝΑΟΥΜ</t>
  </si>
  <si>
    <t>ΑΜ855639</t>
  </si>
  <si>
    <t>1242-1240-1237-1241-1244-1267</t>
  </si>
  <si>
    <t>ΚΑΡΥΩΤΑΚΗ</t>
  </si>
  <si>
    <t>Π991124</t>
  </si>
  <si>
    <t>ΜΑΡΚΟΓΙΑΝΝΑΚΗΣ</t>
  </si>
  <si>
    <t>Ν954006</t>
  </si>
  <si>
    <t>ΑΔΑΜ</t>
  </si>
  <si>
    <t>ΑΕ524379</t>
  </si>
  <si>
    <t>1238-1239-1240-1237-1208-1269-1241-1225-1242-1224-1243-1244</t>
  </si>
  <si>
    <t>ΝΤΟΥΖΕΝΗΣ</t>
  </si>
  <si>
    <t>ΖΗΣΗΣ</t>
  </si>
  <si>
    <t>ΑΕ326465</t>
  </si>
  <si>
    <t>ΑΠΟΤΑ</t>
  </si>
  <si>
    <t>ΜΑΡΙΑ-ΠΑΡΘΕΝΑ</t>
  </si>
  <si>
    <t>ΑΖ480768</t>
  </si>
  <si>
    <t>1241-1237-1245-1240-1225-1244</t>
  </si>
  <si>
    <t>ΓΚΟΥΤΖΙΝΗ</t>
  </si>
  <si>
    <t>ΑΙ857226</t>
  </si>
  <si>
    <t>1237-1240-1241-1269-1208-1224-1243-1244-1238-1239-1242-1236-1246-1225</t>
  </si>
  <si>
    <t>ΙΩΑΝΝΙΔΟΥ</t>
  </si>
  <si>
    <t>ΕΛΙΣΣΑΒΕΤ</t>
  </si>
  <si>
    <t>ΑΖ271213</t>
  </si>
  <si>
    <t>1269-1208-1240-1237</t>
  </si>
  <si>
    <t>ΜΠΑΡΤΣΙΡΗ</t>
  </si>
  <si>
    <t>ΠΑΝΑΓΙΩΤΑ</t>
  </si>
  <si>
    <t>ΑΗ272724</t>
  </si>
  <si>
    <t>ΚΟΝΤΑΣ</t>
  </si>
  <si>
    <t>ΑΖ792364</t>
  </si>
  <si>
    <t>1240-1237-1267-1241</t>
  </si>
  <si>
    <t>ΚΟΥΙΜΤΖΗΣ</t>
  </si>
  <si>
    <t>ΑΚ850711</t>
  </si>
  <si>
    <t>1238-1237-1239-1240-1241-1225-1246-1244</t>
  </si>
  <si>
    <t>ΠΑΥΛΟΥ</t>
  </si>
  <si>
    <t>Ρ426014</t>
  </si>
  <si>
    <t>ΤΣΙΚΑΝΔΥΛΑΚΗΣ</t>
  </si>
  <si>
    <t>ΑΗ457994</t>
  </si>
  <si>
    <t>ΧΑΛΒΑΤΖΑΚΟΣ</t>
  </si>
  <si>
    <t>Τ958833</t>
  </si>
  <si>
    <t>644,6</t>
  </si>
  <si>
    <t>1255,6</t>
  </si>
  <si>
    <t>1237-1246-1240</t>
  </si>
  <si>
    <t>ΤΖΩΤΖΗΣ</t>
  </si>
  <si>
    <t>ΑΙ346737</t>
  </si>
  <si>
    <t>1252,5</t>
  </si>
  <si>
    <t>1239-1238-1240-1237</t>
  </si>
  <si>
    <t>ΣΙΩΛΑΣ</t>
  </si>
  <si>
    <t>ΑΒ705741</t>
  </si>
  <si>
    <t>1252,4</t>
  </si>
  <si>
    <t>1238-1239-1244-1236-1237-1240-1246-1225-1241-1269-1208-1242-1267</t>
  </si>
  <si>
    <t>ΣΤΑΥΡΟΥΛΑΚΗΣ</t>
  </si>
  <si>
    <t>ΑΜ961841</t>
  </si>
  <si>
    <t>1251,6</t>
  </si>
  <si>
    <t>ΜΟΥΔΑΤΣΟΣ</t>
  </si>
  <si>
    <t>ΑΕ966355</t>
  </si>
  <si>
    <t>633,6</t>
  </si>
  <si>
    <t>1244-1237-1246-1241-1240-1238-1239-1225-1242</t>
  </si>
  <si>
    <t>ΜΑΚΡΗΣ</t>
  </si>
  <si>
    <t>ΑΙ862546</t>
  </si>
  <si>
    <t>1237-1240-1238-1239-1241</t>
  </si>
  <si>
    <t>ΑΝ363486</t>
  </si>
  <si>
    <t>1203-1267-1208-1224-1225-1236-1237-1238-1239-1240-1241-1242-1243-1244-1246-1269</t>
  </si>
  <si>
    <t>ΔΑΓΚΙΝΑΚΗΣ</t>
  </si>
  <si>
    <t>ΑΙ327556</t>
  </si>
  <si>
    <t>1238-1239-1244-1246-1225</t>
  </si>
  <si>
    <t>ΠΑΠΠΑΣ</t>
  </si>
  <si>
    <t>Χ795910</t>
  </si>
  <si>
    <t>1245,4</t>
  </si>
  <si>
    <t>1237-1224-1208-1240-1241</t>
  </si>
  <si>
    <t>ΧΑΡΑΛΑΜΠΑΚΗ</t>
  </si>
  <si>
    <t>ΕΥΑΓΓΕΛΙΑ</t>
  </si>
  <si>
    <t>ΑΕ459610</t>
  </si>
  <si>
    <t>1244-1245-1240-1241-1243-1224</t>
  </si>
  <si>
    <t>ΧΑΡΑΛΑΜΠΙΔΗΣ</t>
  </si>
  <si>
    <t>ΑΚ981967</t>
  </si>
  <si>
    <t>1269-1224-1240-1237-1241-1244-1267-1208-1239-1238-1246-1242-1225</t>
  </si>
  <si>
    <t>ΚΑΡΑΠΑΝΑΓΙΩΤΙΔΟΥ</t>
  </si>
  <si>
    <t>ΑΖ806503</t>
  </si>
  <si>
    <t>ΣΤΕΡΓΙΟΣ</t>
  </si>
  <si>
    <t>ΑΖ802030</t>
  </si>
  <si>
    <t>1242-1238-1239-1224-1237-1240-1241-1246-1267</t>
  </si>
  <si>
    <t>ΤΣΟΥΡΕΛΗΣ</t>
  </si>
  <si>
    <t>ΑΒ058642</t>
  </si>
  <si>
    <t>1238-1239-1244-1240-1241-1242-1243</t>
  </si>
  <si>
    <t>ΤΣΕΚΟΥΡΩΝΑΣ</t>
  </si>
  <si>
    <t>Ρ868898</t>
  </si>
  <si>
    <t>974,6</t>
  </si>
  <si>
    <t>1242,6</t>
  </si>
  <si>
    <t>1208-1240-1238-1239-1242-1237-1244-1246-1225</t>
  </si>
  <si>
    <t>ΤΖΙΑΤΖΟΥ</t>
  </si>
  <si>
    <t>ΑΙ819159</t>
  </si>
  <si>
    <t>1240-1241-1225-1237</t>
  </si>
  <si>
    <t>ΑΘΑΝΑΣΙΟΥ</t>
  </si>
  <si>
    <t>ΑΜ731492</t>
  </si>
  <si>
    <t>651,2</t>
  </si>
  <si>
    <t>1234,2</t>
  </si>
  <si>
    <t>1241-1269-1237-1208-1240-1244</t>
  </si>
  <si>
    <t>ΓΕΝΙΤΣΑΡΙΔΗΣ</t>
  </si>
  <si>
    <t>ΑΒ274556</t>
  </si>
  <si>
    <t>ΔΗΜΑΚΟΠΟΥΛΟΣ</t>
  </si>
  <si>
    <t>ΚΙΜΩΝ</t>
  </si>
  <si>
    <t>Σ892734</t>
  </si>
  <si>
    <t>1240-1208</t>
  </si>
  <si>
    <t>ΘΩΙΔΗΣ</t>
  </si>
  <si>
    <t>ΠΑΡΙΣ</t>
  </si>
  <si>
    <t>ΑΑ339171</t>
  </si>
  <si>
    <t>643,5</t>
  </si>
  <si>
    <t>1231,5</t>
  </si>
  <si>
    <t>1244-1225-1246</t>
  </si>
  <si>
    <t>ΤΣΕΧΕΛΙΔΗΣ</t>
  </si>
  <si>
    <t>Ρ940718</t>
  </si>
  <si>
    <t>ΓΥΦΤΑΚΗΣ</t>
  </si>
  <si>
    <t>ΑΕ727148</t>
  </si>
  <si>
    <t>1237-1244-1240-1241</t>
  </si>
  <si>
    <t>ΠΑΠΑΔΟΠΟΥΛΟΥ</t>
  </si>
  <si>
    <t>ΑΜ399978</t>
  </si>
  <si>
    <t>1221,3</t>
  </si>
  <si>
    <t>1244-1237-1241-1240</t>
  </si>
  <si>
    <t>ΛΟΥΠΑΣΗΣ</t>
  </si>
  <si>
    <t>ΑΙ967553</t>
  </si>
  <si>
    <t>1218,5</t>
  </si>
  <si>
    <t>1244-1243-1227-1240-1241-1237-1238-1246</t>
  </si>
  <si>
    <t>ΜΙΧΑΛΟΠΟΥΛΟΣ</t>
  </si>
  <si>
    <t>Π856592</t>
  </si>
  <si>
    <t>1238-1239-1244-1225-1246</t>
  </si>
  <si>
    <t>ΜΠΕΚΕΡΤΖΗ</t>
  </si>
  <si>
    <t>ΑΕ311660</t>
  </si>
  <si>
    <t>1211,7</t>
  </si>
  <si>
    <t>1237-1240-1241-1208-1269</t>
  </si>
  <si>
    <t>ΓΟΓΟΛΟΣ</t>
  </si>
  <si>
    <t>Χ360312</t>
  </si>
  <si>
    <t>1201,2</t>
  </si>
  <si>
    <t>1237-1241-1240-1244</t>
  </si>
  <si>
    <t>ΜΟΥΧΟΣ</t>
  </si>
  <si>
    <t>Υ138056</t>
  </si>
  <si>
    <t>1236-1237-1244</t>
  </si>
  <si>
    <t>ΓΚΑΓΚΑΣ</t>
  </si>
  <si>
    <t>ΘΡΑΣΥΒΟΥΛΟΣ</t>
  </si>
  <si>
    <t>Χ913236</t>
  </si>
  <si>
    <t>1188,4</t>
  </si>
  <si>
    <t>1208-1269-1237-1240-1241-1238-1239-1242-1244-1236</t>
  </si>
  <si>
    <t>ΑΖ467235</t>
  </si>
  <si>
    <t>1183,9</t>
  </si>
  <si>
    <t>1237-1244</t>
  </si>
  <si>
    <t>ΓΑΛΑΝΑΚΗΣ</t>
  </si>
  <si>
    <t>ΑΙ942269</t>
  </si>
  <si>
    <t>668,8</t>
  </si>
  <si>
    <t>1183,8</t>
  </si>
  <si>
    <t>ΠΑΠΑΔΑΝΤΩΝΑΚΗΣ</t>
  </si>
  <si>
    <t>ΑΜ977099</t>
  </si>
  <si>
    <t>ΧΑΤΖΗΗΛΙΑΔΗΣ</t>
  </si>
  <si>
    <t>ΑΖ462748</t>
  </si>
  <si>
    <t>707,3</t>
  </si>
  <si>
    <t>1181,3</t>
  </si>
  <si>
    <t>1244-1238-1239</t>
  </si>
  <si>
    <t>ΧΑΨΑ</t>
  </si>
  <si>
    <t>ΒΙΟΛΕΤΑ</t>
  </si>
  <si>
    <t>ΑΕ389656</t>
  </si>
  <si>
    <t>1225-1224-1244</t>
  </si>
  <si>
    <t>ΜΗΛΙΔΟΥ</t>
  </si>
  <si>
    <t>ΑΛΕΞΑΝΔΡΑ</t>
  </si>
  <si>
    <t>Σ318260</t>
  </si>
  <si>
    <t>1238-1239-1224-1237-1225-1240-1208-1245-1269-1246-1242-1244</t>
  </si>
  <si>
    <t>ΣΑΡΑΙΔΑΡΗ</t>
  </si>
  <si>
    <t>ΚΡΥΣΤΑΛΕΝΙΑ</t>
  </si>
  <si>
    <t>ΑΗ850699</t>
  </si>
  <si>
    <t>1173,3</t>
  </si>
  <si>
    <t>1267-1244-1241-1240-1238-1239-1242-1243-1225-1236-1237</t>
  </si>
  <si>
    <t>ΒΛΑΔΟΣ</t>
  </si>
  <si>
    <t>ΜΙΧΑΗΛ ΑΓΓΕΛΟΣ</t>
  </si>
  <si>
    <t>ΑΕ623060</t>
  </si>
  <si>
    <t>1172,5</t>
  </si>
  <si>
    <t>1244-1246-1236-1240-1237-1241</t>
  </si>
  <si>
    <t>ΒΑΡΒΑΤΗΣ</t>
  </si>
  <si>
    <t>Τ224393</t>
  </si>
  <si>
    <t>1244-1237-1240-1241</t>
  </si>
  <si>
    <t>ΖΑΜΠΕΘΑΝΗΣ</t>
  </si>
  <si>
    <t>ΑΖ981275</t>
  </si>
  <si>
    <t>1241-1240-1224-1237-1238-1235-1239-1269-1242-1244-1246-1236-1208</t>
  </si>
  <si>
    <t>ΜΑΓΙΑΝΝΗΣ</t>
  </si>
  <si>
    <t>ΑΡΙΣΤΟΤΕΛΗΣ</t>
  </si>
  <si>
    <t>Τ373492</t>
  </si>
  <si>
    <t>773,3</t>
  </si>
  <si>
    <t>1170,3</t>
  </si>
  <si>
    <t>1242-1239-1238-1269-1240-1237-1241-1270</t>
  </si>
  <si>
    <t>ΖΑΦΕΙΡΟΠΟΥΛΟΣ</t>
  </si>
  <si>
    <t>ΑΝ978734</t>
  </si>
  <si>
    <t>1162,2</t>
  </si>
  <si>
    <t>1244-1243-1238-1239-1225</t>
  </si>
  <si>
    <t>ΤΑΙΓΑΝΙΔΟΥ</t>
  </si>
  <si>
    <t>ΚΥΡΙΑΚΗ</t>
  </si>
  <si>
    <t>ΑΒ109803</t>
  </si>
  <si>
    <t>742,5</t>
  </si>
  <si>
    <t>1152,5</t>
  </si>
  <si>
    <t>1212-1214-1240-1210-1211-1225-1237-1242-1241-1244-1209-1207-1269</t>
  </si>
  <si>
    <t>ΤΣΙΤΣΗ</t>
  </si>
  <si>
    <t>ΑΛΕΞΙΑ</t>
  </si>
  <si>
    <t>ΑΖ304890</t>
  </si>
  <si>
    <t>1141,9</t>
  </si>
  <si>
    <t>1242-1239-1238-1208-1240-1237-1269-1225-1241-1224-1244-1243-1246-1236</t>
  </si>
  <si>
    <t>ΤΖΙΜΟΣ</t>
  </si>
  <si>
    <t>ΦΙΛΙΠΠΑΣ</t>
  </si>
  <si>
    <t>ΑΙ315682</t>
  </si>
  <si>
    <t>642,4</t>
  </si>
  <si>
    <t>1141,4</t>
  </si>
  <si>
    <t>1237-1241-1244-1267-1240</t>
  </si>
  <si>
    <t>ΜΑΤΖΙΡΗ</t>
  </si>
  <si>
    <t>ΑΚ863512</t>
  </si>
  <si>
    <t>1240-1208-1269-1237-1224-1241-1226-1238-1239-1242</t>
  </si>
  <si>
    <t>ΠΑΝΑΓΙΩΤΙΔΟΥ</t>
  </si>
  <si>
    <t>ΜΑΡΓΑΡΙΤΑ</t>
  </si>
  <si>
    <t>ΑΑ443643</t>
  </si>
  <si>
    <t>1125,5</t>
  </si>
  <si>
    <t>ΛΥΚΟΓΙΑΝΝΑΚΗΣ</t>
  </si>
  <si>
    <t>ΑΖ471561</t>
  </si>
  <si>
    <t>1119,7</t>
  </si>
  <si>
    <t>ΜΑΥΡΟΓΕΩΡΓΗΣ</t>
  </si>
  <si>
    <t>ΕΜΜΑΝΟΥΗΛ ΔΗΜΗΤΡΙΟΣ</t>
  </si>
  <si>
    <t>Χ024492</t>
  </si>
  <si>
    <t>716,1</t>
  </si>
  <si>
    <t>1117,1</t>
  </si>
  <si>
    <t>1244-1237-1240-1241-1267</t>
  </si>
  <si>
    <t>ΑΠΑΖΟΓΛΟΥ</t>
  </si>
  <si>
    <t>ΛΑΖΑΡΙΝΑ</t>
  </si>
  <si>
    <t>Χ952251</t>
  </si>
  <si>
    <t>833,8</t>
  </si>
  <si>
    <t>1113,8</t>
  </si>
  <si>
    <t>ΤΖΙΩΤΖΙΟΣ</t>
  </si>
  <si>
    <t>ΑΙ733346</t>
  </si>
  <si>
    <t>1112,2</t>
  </si>
  <si>
    <t>1267-1238-1239-1225-1240-1208-1237-1244-1242-1241-1246</t>
  </si>
  <si>
    <t>ΚΑΡΑΛΛΗΣ</t>
  </si>
  <si>
    <t>Χ418769</t>
  </si>
  <si>
    <t>ΣΚΑΘΑΡΟΣ</t>
  </si>
  <si>
    <t>Μ367367</t>
  </si>
  <si>
    <t>623,7</t>
  </si>
  <si>
    <t>1108,7</t>
  </si>
  <si>
    <t>1208-1269-1240-1237-1241-1238-1239-1244-1242-1225-1246-1236</t>
  </si>
  <si>
    <t>ΜΠΛΙΘΙΚΙΩΤΗΣ</t>
  </si>
  <si>
    <t>Χ285608</t>
  </si>
  <si>
    <t>1202-1207-1208-1209-1210-1211-1212-1213-1214-1215-1224-1225-1236-1237-1238-1239-1240-1241-1242-1243-1244-1245-1246-1258-1259-1260-1261-1262-1263-1264-1265-1266-1267-1268-1269-1272-1273-1274-1230-1231-1232-1235</t>
  </si>
  <si>
    <t>ΤΣΑΚΙΡΙΔΟΥ</t>
  </si>
  <si>
    <t>ΑΗ841519</t>
  </si>
  <si>
    <t>1104,5</t>
  </si>
  <si>
    <t>1238-1239-1237-1240-1242-1241-1244</t>
  </si>
  <si>
    <t>Χ398886</t>
  </si>
  <si>
    <t>1244-1241-1237-1240</t>
  </si>
  <si>
    <t>ΚΟΥΤΣΟΜΥΤΗ</t>
  </si>
  <si>
    <t>ΣΟΦΙΑ</t>
  </si>
  <si>
    <t>ΑΗ301798</t>
  </si>
  <si>
    <t>1240-1237-1208-1269-1242-1238-1239-1225-1244-1224-1241-1246</t>
  </si>
  <si>
    <t>ΣΤΑΥΡΟΠΟΥΛΟΥ</t>
  </si>
  <si>
    <t>ΡΟΔΙΝΗ</t>
  </si>
  <si>
    <t>Χ890171</t>
  </si>
  <si>
    <t>1237-1240-1241-1244-1267</t>
  </si>
  <si>
    <t>ΟΙΚΟΝΟΜΙΔΗΣ</t>
  </si>
  <si>
    <t>ΠΑΝΤΑΖΗΣ</t>
  </si>
  <si>
    <t>ΑΚ086772</t>
  </si>
  <si>
    <t>683,1</t>
  </si>
  <si>
    <t>1080,1</t>
  </si>
  <si>
    <t>ΚΑΚΑΖΙΑΝΗΣ</t>
  </si>
  <si>
    <t>Τ411604</t>
  </si>
  <si>
    <t>1076,4</t>
  </si>
  <si>
    <t>ΣΚΟΥΠΡΑΣ</t>
  </si>
  <si>
    <t>ΑΖ268342</t>
  </si>
  <si>
    <t>653,4</t>
  </si>
  <si>
    <t>1075,4</t>
  </si>
  <si>
    <t>1237-1240</t>
  </si>
  <si>
    <t>ΜΑΝΟΥΣΑΡΙΔΗΣ</t>
  </si>
  <si>
    <t>Ρ152857</t>
  </si>
  <si>
    <t>ΤΡΙΑΝΤΑΦΥΛΛΟΥ</t>
  </si>
  <si>
    <t>ΑΕ335778</t>
  </si>
  <si>
    <t>666,6</t>
  </si>
  <si>
    <t>1074,6</t>
  </si>
  <si>
    <t>ΒΟΥΛΒΟΥΚΕΛΗΣ</t>
  </si>
  <si>
    <t>ΑΑ271820</t>
  </si>
  <si>
    <t>1073,5</t>
  </si>
  <si>
    <t>1267-1244-1243-1237-1240-1208-1203-1225-1238-1239-1242-1241-1269-1224-1236-1246</t>
  </si>
  <si>
    <t>1071,3</t>
  </si>
  <si>
    <t>ΡΑΜΜΟΥ</t>
  </si>
  <si>
    <t>ΑΣΗΜΙΝΑ</t>
  </si>
  <si>
    <t>ΑΚ434885</t>
  </si>
  <si>
    <t>1238-1239-1237-1208-1269-1224-1240-1241-1245-1243-1244-1242-1225-1236-1246</t>
  </si>
  <si>
    <t>ΠΑΣΧΟΣ</t>
  </si>
  <si>
    <t>ΑΕ861272</t>
  </si>
  <si>
    <t>1067,2</t>
  </si>
  <si>
    <t>1225-1237-1269-1208-1238-1239-1224-1243-1244-1240-1241-1242-1236-1246</t>
  </si>
  <si>
    <t>ΚΩΤΑΝΤΟΥΛΑ</t>
  </si>
  <si>
    <t>ΑΚ332867</t>
  </si>
  <si>
    <t>1054,2</t>
  </si>
  <si>
    <t>1240-1246-1242-1241-1237-1244-1238-1239-1267-1225-1236-1224-1269-1208-1243-1245</t>
  </si>
  <si>
    <t>ΤΑΜΒΑΚΗ</t>
  </si>
  <si>
    <t>ΧΡΗΣΤΙΑΝΑ</t>
  </si>
  <si>
    <t>Φ275175</t>
  </si>
  <si>
    <t>1244-1243-1246-1224-1237-1238-1239-1240-1241-1245-1269-1242-1236-1225-1208</t>
  </si>
  <si>
    <t>ΧΡΥΣΟΒΕΡΙΔΗΣ</t>
  </si>
  <si>
    <t xml:space="preserve">ΑΛΕΞΑΝΔΡΟΣ </t>
  </si>
  <si>
    <t>ΑΙ854257</t>
  </si>
  <si>
    <t>1244-1238-1239-1225-1237-1269-1208-1240-1241-1224-1242-1246-1243-1236-1267</t>
  </si>
  <si>
    <t>ΜΠΟΖΑΡΛΗΣ</t>
  </si>
  <si>
    <t>Χ446484</t>
  </si>
  <si>
    <t>753,5</t>
  </si>
  <si>
    <t>1047,5</t>
  </si>
  <si>
    <t>ΚΑΤΣΙΜΠΡΑΣ</t>
  </si>
  <si>
    <t>ΑΗ870615</t>
  </si>
  <si>
    <t>621,5</t>
  </si>
  <si>
    <t>1035,5</t>
  </si>
  <si>
    <t>1244-1237-1241-1224-1240-1267-1269-1243-1208-1246</t>
  </si>
  <si>
    <t>ΓΑΛΑΝΗΣ</t>
  </si>
  <si>
    <t>Φ438853</t>
  </si>
  <si>
    <t>1034,8</t>
  </si>
  <si>
    <t>1225-1237-1239-1240-1241-1242-1244-1246-1267</t>
  </si>
  <si>
    <t>ΡΟΥΣΣΑ</t>
  </si>
  <si>
    <t>ΑΝΤΙΓΟΝΗ</t>
  </si>
  <si>
    <t>Σ486471</t>
  </si>
  <si>
    <t>595,1</t>
  </si>
  <si>
    <t>1034,1</t>
  </si>
  <si>
    <t>1237-1238-1240-1241-1243-1244-1245-1236</t>
  </si>
  <si>
    <t>ΑΡΩΝΗΣ</t>
  </si>
  <si>
    <t>ΑΒ277325</t>
  </si>
  <si>
    <t>1032,3</t>
  </si>
  <si>
    <t>1224-1237-1241-1243-1244-1245-1240-1225-1238-1239-1242-1246</t>
  </si>
  <si>
    <t>ΤΕΛΙΔΗΣ</t>
  </si>
  <si>
    <t>ΑΜ825745</t>
  </si>
  <si>
    <t>630,3</t>
  </si>
  <si>
    <t>1031,3</t>
  </si>
  <si>
    <t>1208-1269-1237-1240-1241-1244</t>
  </si>
  <si>
    <t>ΠΑΛΑΙΟΠΑΝΟΣ</t>
  </si>
  <si>
    <t>Χ364543</t>
  </si>
  <si>
    <t>1027,4</t>
  </si>
  <si>
    <t>ΓΑΙΔΑΤΖΗΣ</t>
  </si>
  <si>
    <t>Τ289417</t>
  </si>
  <si>
    <t>684,2</t>
  </si>
  <si>
    <t>1024,2</t>
  </si>
  <si>
    <t>ΤΑΛΛΑΡΟΣ</t>
  </si>
  <si>
    <t>ΠΟΡΦΥΡΙΟΣ</t>
  </si>
  <si>
    <t>ΑΒ103571</t>
  </si>
  <si>
    <t>1023,9</t>
  </si>
  <si>
    <t>1240-1237-1241-1242-1238-1239-1224-1225-1244-1243-1246-1208-1227</t>
  </si>
  <si>
    <t>ΠΑΙΚΟΣ</t>
  </si>
  <si>
    <t>Φ302152</t>
  </si>
  <si>
    <t>1021,3</t>
  </si>
  <si>
    <t>1237-1269-1240-1208-1241-1224-1238-1239-1243-1244-1246</t>
  </si>
  <si>
    <t>ΛΙΟΤΑΚΗΣ</t>
  </si>
  <si>
    <t>ΑΖ379598</t>
  </si>
  <si>
    <t>1019,1</t>
  </si>
  <si>
    <t>1225-1246-1269-1244-1243-1224</t>
  </si>
  <si>
    <t>ΑΝΑΣΤΑΣΙΑΔΗΣ</t>
  </si>
  <si>
    <t>Χ390508</t>
  </si>
  <si>
    <t>1014,9</t>
  </si>
  <si>
    <t>1242-1239-1238-1240-1237-1241-1225-1244-1246</t>
  </si>
  <si>
    <t>ΤΖΙΟΥΜΑΚΑΣ</t>
  </si>
  <si>
    <t>ΑΗ786656</t>
  </si>
  <si>
    <t>1007,3</t>
  </si>
  <si>
    <t>1236-1237-1238-1239-1240-1241-1242-1243-1244-1246-1269-1208-1224-1225</t>
  </si>
  <si>
    <t>ΑΜΑΝΑΤΙΑΔΟΥ</t>
  </si>
  <si>
    <t>ΑΙ881075</t>
  </si>
  <si>
    <t>ΚΟΤΡΟΓΙΑΝΝΗΣ</t>
  </si>
  <si>
    <t>Φ236083</t>
  </si>
  <si>
    <t>749,1</t>
  </si>
  <si>
    <t>1003,1</t>
  </si>
  <si>
    <t>1224-1241-1237-1240-1244</t>
  </si>
  <si>
    <t>ΜΠΟΛΤΣΗΣ</t>
  </si>
  <si>
    <t>ΧΑΡΙΛΑΟΣ</t>
  </si>
  <si>
    <t>Ρ854470</t>
  </si>
  <si>
    <t>985,9</t>
  </si>
  <si>
    <t>ΑΝ384347</t>
  </si>
  <si>
    <t>985,4</t>
  </si>
  <si>
    <t>1225-1237-1238-1239-1240-1241-1242-1243-1244-1245</t>
  </si>
  <si>
    <t>ΑΒΡΑΑΜ</t>
  </si>
  <si>
    <t>ΑΑ408133</t>
  </si>
  <si>
    <t>983,8</t>
  </si>
  <si>
    <t>1208-1225-1238-1239-1244-1246-1267</t>
  </si>
  <si>
    <t>Τ402305</t>
  </si>
  <si>
    <t>1236-1237-1224-1240-1241-1244-1243-1269-1208-1238-1239-1242-1225-1246-1267-1203</t>
  </si>
  <si>
    <t>ΓΚΟΥΛΙΑΜΠΕΡΗ</t>
  </si>
  <si>
    <t>ΠΑΡΑΣΚΕΥΗ</t>
  </si>
  <si>
    <t>ΑΙ732008</t>
  </si>
  <si>
    <t>ΝΙΑΝΙΑΚΑΣ</t>
  </si>
  <si>
    <t>Χ893213</t>
  </si>
  <si>
    <t>973,5</t>
  </si>
  <si>
    <t>1269-1242-1240-1239-1238-1237-1225</t>
  </si>
  <si>
    <t>ΑΛΕΦΑΝΤΙΝΟΥ</t>
  </si>
  <si>
    <t>Φ455457</t>
  </si>
  <si>
    <t>970,5</t>
  </si>
  <si>
    <t>1244-1227</t>
  </si>
  <si>
    <t>ΝΙΚΟΥ</t>
  </si>
  <si>
    <t>ΑΚ995613</t>
  </si>
  <si>
    <t>784,3</t>
  </si>
  <si>
    <t>964,3</t>
  </si>
  <si>
    <t>1239-1238-1243-1236-1237-1240-1241-1242-1244</t>
  </si>
  <si>
    <t>ΚΟΝΤΟΔΗΜΑ</t>
  </si>
  <si>
    <t>ΕΙΡΗΝΗ</t>
  </si>
  <si>
    <t>Χ795775</t>
  </si>
  <si>
    <t>702,9</t>
  </si>
  <si>
    <t>963,9</t>
  </si>
  <si>
    <t>1240-1242-1241-1239-1238-1237-1225-1244-1246</t>
  </si>
  <si>
    <t>ΛΟΥΡΑΚΗΣ</t>
  </si>
  <si>
    <t>ΑΙ461078</t>
  </si>
  <si>
    <t>1244-1237-1240</t>
  </si>
  <si>
    <t>ΚΑΤΣΑΝΤΩΝΗ</t>
  </si>
  <si>
    <t>Χ983886</t>
  </si>
  <si>
    <t>961,4</t>
  </si>
  <si>
    <t>1241-1240-1208-1269-1237-1224-1225-1238-1239-1244-1246</t>
  </si>
  <si>
    <t>ΜΑΝΔΕΛΑΣ</t>
  </si>
  <si>
    <t>ΑΑ226653</t>
  </si>
  <si>
    <t>950,3</t>
  </si>
  <si>
    <t>1269-1240-1237-1244-1241</t>
  </si>
  <si>
    <t>ΛΙΟΛΙΟΣ</t>
  </si>
  <si>
    <t>ΑΗ972653</t>
  </si>
  <si>
    <t>752,4</t>
  </si>
  <si>
    <t>949,4</t>
  </si>
  <si>
    <t>ΧΑΛΑΣΤΑΝΗ</t>
  </si>
  <si>
    <t>ΔΗΜΟΣΘΕΝΗΣ</t>
  </si>
  <si>
    <t>ΑΑ975973</t>
  </si>
  <si>
    <t>705,1</t>
  </si>
  <si>
    <t>945,1</t>
  </si>
  <si>
    <t>1241-1208-1237-1240-1224</t>
  </si>
  <si>
    <t>ΣΕΦΕΡΗΣ</t>
  </si>
  <si>
    <t>ΒΑΙΟΣ</t>
  </si>
  <si>
    <t>ΑΜ828545</t>
  </si>
  <si>
    <t>942,1</t>
  </si>
  <si>
    <t>1240-1269-1237-1208-1238-1239-1224-1225-1241</t>
  </si>
  <si>
    <t>ΑΛΕΞΑΝΔΡΗ</t>
  </si>
  <si>
    <t>ΙΛΙΑΔΑ</t>
  </si>
  <si>
    <t>ΑΙ501904</t>
  </si>
  <si>
    <t>1240-1237-1243-1244-1236-1241-1238-1239-1242</t>
  </si>
  <si>
    <t>ΚΑΡΑΓΙΑΝΝΗΣ</t>
  </si>
  <si>
    <t>Φ252109</t>
  </si>
  <si>
    <t>929,5</t>
  </si>
  <si>
    <t>1244-1237-1241-1240-1224-1208-1227-1267</t>
  </si>
  <si>
    <t>ΜΙΣΟΚΕΦΑΛΟΣ</t>
  </si>
  <si>
    <t>ΑΜ878798</t>
  </si>
  <si>
    <t>929,2</t>
  </si>
  <si>
    <t>ΔΗΜΗΤΡΙΟΥ</t>
  </si>
  <si>
    <t>ΤΡΙΑΝΤΑΦΥΛΛΟΣ</t>
  </si>
  <si>
    <t>Π936757</t>
  </si>
  <si>
    <t>1242-1225-1246-1244-1238-1239-1241-1240-1237-1267</t>
  </si>
  <si>
    <t>ΤΣΙΚΕΡΔΗ</t>
  </si>
  <si>
    <t>ΑΙ979877</t>
  </si>
  <si>
    <t>921,8</t>
  </si>
  <si>
    <t>1244-1241-1237-1240-1267-1246-1236-1238-1239-1242</t>
  </si>
  <si>
    <t>ΑΣΗΜΑΚΟΠΟΥΛΟΣ</t>
  </si>
  <si>
    <t>ΑΒ072118</t>
  </si>
  <si>
    <t>744,7</t>
  </si>
  <si>
    <t>921,7</t>
  </si>
  <si>
    <t>1224-1237-1240-1241-1243</t>
  </si>
  <si>
    <t>ΓΚΟΥΝΟΥΛΗΣ</t>
  </si>
  <si>
    <t>ΣΩΚΡΑΤΗΣ</t>
  </si>
  <si>
    <t>Φ315456</t>
  </si>
  <si>
    <t>921,2</t>
  </si>
  <si>
    <t>ΚΑΡΑΤΖΑΣ</t>
  </si>
  <si>
    <t>ΑΚ985000</t>
  </si>
  <si>
    <t>690,8</t>
  </si>
  <si>
    <t>920,8</t>
  </si>
  <si>
    <t>1242-1240-1245-1237-1244-1238-1239-1246</t>
  </si>
  <si>
    <t>ΜΑΣΤΟΡΑΚΗ</t>
  </si>
  <si>
    <t>ΑΜ142879</t>
  </si>
  <si>
    <t>889,9</t>
  </si>
  <si>
    <t>919,9</t>
  </si>
  <si>
    <t>1240-1246-1242-1244-1267-1237-1241-1238-1239-1225</t>
  </si>
  <si>
    <t>ΛΑΓΟΥΔΑΚΗΣ</t>
  </si>
  <si>
    <t>ΑΜ215301</t>
  </si>
  <si>
    <t>620,4</t>
  </si>
  <si>
    <t>919,4</t>
  </si>
  <si>
    <t>1237-1227-1241-1244-1238-1239-1240-1242-1246</t>
  </si>
  <si>
    <t>ΜΗΝΔΡΟΥ</t>
  </si>
  <si>
    <t>ΠΟΛΥΧΡΟΝΗΣ</t>
  </si>
  <si>
    <t>ΑΑ262517</t>
  </si>
  <si>
    <t>916,8</t>
  </si>
  <si>
    <t>1239-1238-1237-1236-1240-1241-1242-1243-1244</t>
  </si>
  <si>
    <t>ΓΑΛΑΝΗ</t>
  </si>
  <si>
    <t>ΟΛΓΑ</t>
  </si>
  <si>
    <t>ΑΒ108299</t>
  </si>
  <si>
    <t>646,8</t>
  </si>
  <si>
    <t>1240-1237-1241-1244-1238-1242-1239-1236</t>
  </si>
  <si>
    <t>ΑΗ441539</t>
  </si>
  <si>
    <t>916,5</t>
  </si>
  <si>
    <t>1241-1237-1240-1208-1244-1238-1239</t>
  </si>
  <si>
    <t>ΒΑΡΑΔΙΝΗΣ</t>
  </si>
  <si>
    <t>Χ487424</t>
  </si>
  <si>
    <t>914,4</t>
  </si>
  <si>
    <t>ΑΙ332048</t>
  </si>
  <si>
    <t>688,6</t>
  </si>
  <si>
    <t>907,6</t>
  </si>
  <si>
    <t>1244-1240-1224-1241-1267-1242-1225-1236-1238-1239-1246</t>
  </si>
  <si>
    <t>ΜΥΡΙΣΑ</t>
  </si>
  <si>
    <t>Π101962</t>
  </si>
  <si>
    <t>1239-1238-1242-1237-1240-1241-1244-1246</t>
  </si>
  <si>
    <t>ΓΕΩΡΓΙΑΔΗΣ</t>
  </si>
  <si>
    <t>Χ889671</t>
  </si>
  <si>
    <t>1227-1270-1208-1224-1225-1236-1237-1238-1239-1240-1241-1242-1243-1244-1246-1269</t>
  </si>
  <si>
    <t>ΚΑΝΛΗ</t>
  </si>
  <si>
    <t>Χ394411</t>
  </si>
  <si>
    <t>1237-1225-1240-1244-1241-1242-1238-1239-1246</t>
  </si>
  <si>
    <t>ΜΕΡΡΑΣ</t>
  </si>
  <si>
    <t>Χ986062</t>
  </si>
  <si>
    <t>900,7</t>
  </si>
  <si>
    <t>1241-1237-1208-1240-1224-1269-1267-1238-1239-1225-1244-1243-1242-1246-1236-1203</t>
  </si>
  <si>
    <t>Σακελλαρίου</t>
  </si>
  <si>
    <t>Απόστολος</t>
  </si>
  <si>
    <t>Παναγιώτης</t>
  </si>
  <si>
    <t>ΑΙ751306</t>
  </si>
  <si>
    <t>783,2</t>
  </si>
  <si>
    <t>898,2</t>
  </si>
  <si>
    <t>1208-1243-1244-1240-1237-1225-1224-1242-1241-1239-1238-1236</t>
  </si>
  <si>
    <t xml:space="preserve">ΑΝΑΣΤΑΣΙΟΣ </t>
  </si>
  <si>
    <t>ΑΙ393468</t>
  </si>
  <si>
    <t>ΣΠΑΘΟΥΛΑΣ</t>
  </si>
  <si>
    <t>ΑΚ676816</t>
  </si>
  <si>
    <t>888,4</t>
  </si>
  <si>
    <t>ΣΑΙΡΟΓΛΟΥ</t>
  </si>
  <si>
    <t>Χ452685</t>
  </si>
  <si>
    <t>887,2</t>
  </si>
  <si>
    <t>ΜΠΟΡΟΝΙΚΟΛΟΣ</t>
  </si>
  <si>
    <t>ΑΒ385614</t>
  </si>
  <si>
    <t>853,6</t>
  </si>
  <si>
    <t>883,6</t>
  </si>
  <si>
    <t>1242-1244-1225-1237-1238-1239-1240-1241-1246</t>
  </si>
  <si>
    <t>ΣΑΚΚΟΠΟΥΛΟΣ</t>
  </si>
  <si>
    <t>ΘΕΟΔΟΣΙΟΣ</t>
  </si>
  <si>
    <t>ΑΗ401768</t>
  </si>
  <si>
    <t>679,8</t>
  </si>
  <si>
    <t>870,8</t>
  </si>
  <si>
    <t>1225-1267-1237-1238-1239-1240-1241-1224-1242-1244-1246</t>
  </si>
  <si>
    <t>ΚΑΚΑΝΗΣ</t>
  </si>
  <si>
    <t>ΙΟΡΔΑΝΗΣ</t>
  </si>
  <si>
    <t>Χ340853</t>
  </si>
  <si>
    <t>1225-1227-1238-1239-1244-1246-1267</t>
  </si>
  <si>
    <t>ΤΣΙΤΣΑΓΚΑΣ</t>
  </si>
  <si>
    <t xml:space="preserve">ΙΣΑΑΚ </t>
  </si>
  <si>
    <t>ΑΗ303197</t>
  </si>
  <si>
    <t>ΡΑΡΡΑΣ</t>
  </si>
  <si>
    <t>ΒΑΓΙΟΣ ΠΑΝΑΓΙΩΤΗΣ</t>
  </si>
  <si>
    <t>ΑΒ978662</t>
  </si>
  <si>
    <t>ΤΣΙΤΣΙΓΙΑΝΝΗ</t>
  </si>
  <si>
    <t>ΑΒ847772</t>
  </si>
  <si>
    <t>856,1</t>
  </si>
  <si>
    <t>ΚΑΝΤΙΩΤΗΣ</t>
  </si>
  <si>
    <t>ΦΡΑΓΚΙΣΚΟΣ</t>
  </si>
  <si>
    <t>Σ726479</t>
  </si>
  <si>
    <t>1244-1245</t>
  </si>
  <si>
    <t>ΓΡΟΣΔΑΝΗΣ</t>
  </si>
  <si>
    <t>ΑΖ800063</t>
  </si>
  <si>
    <t>847,2</t>
  </si>
  <si>
    <t>1242-1237-1240-1241-1243-1244-1267</t>
  </si>
  <si>
    <t>ΣΕΙΤΑΝΙΔΗΣ</t>
  </si>
  <si>
    <t>ΑΝ764421</t>
  </si>
  <si>
    <t>1225-1239-1242-1240-1237-1238-1241</t>
  </si>
  <si>
    <t>ΑΝ127594</t>
  </si>
  <si>
    <t>843,3</t>
  </si>
  <si>
    <t>1242-1240-1241-1238-1239-1237-1236-1225-1244</t>
  </si>
  <si>
    <t>ΚΑΠΟΔΙΣΤΡΙΑΣ</t>
  </si>
  <si>
    <t>Χ847939</t>
  </si>
  <si>
    <t>727,1</t>
  </si>
  <si>
    <t>842,1</t>
  </si>
  <si>
    <t>1237-1240-1225-1238-1239-1241-1242</t>
  </si>
  <si>
    <t>ΚΙΩΚΑΚΗΣ</t>
  </si>
  <si>
    <t>ΑΜ850368</t>
  </si>
  <si>
    <t>1242-1239-1238-1240-1237-1241-1225-1246</t>
  </si>
  <si>
    <t>Χ442563</t>
  </si>
  <si>
    <t>830,6</t>
  </si>
  <si>
    <t>1236-1237-1238</t>
  </si>
  <si>
    <t>ΑΑ377068</t>
  </si>
  <si>
    <t>829,4</t>
  </si>
  <si>
    <t>1240-1239-1238-1242-1237-1224-1225-1241-1243-1244</t>
  </si>
  <si>
    <t>ΜΕΛΛΟΣ</t>
  </si>
  <si>
    <t>Φ083988</t>
  </si>
  <si>
    <t>611,6</t>
  </si>
  <si>
    <t>827,6</t>
  </si>
  <si>
    <t>ΚΟΚΟΤΟΣ</t>
  </si>
  <si>
    <t>ΜΑΡΙΟΣ</t>
  </si>
  <si>
    <t>Χ705920</t>
  </si>
  <si>
    <t>825,5</t>
  </si>
  <si>
    <t>ΑΔΑΜΙΔΗΣ</t>
  </si>
  <si>
    <t>ΑΒ859898</t>
  </si>
  <si>
    <t>739,2</t>
  </si>
  <si>
    <t>825,2</t>
  </si>
  <si>
    <t>1240-1244-1237-1241</t>
  </si>
  <si>
    <t>ΚΟΥΚΟΥΜΤΖΗΣ</t>
  </si>
  <si>
    <t>ΑΒ854393</t>
  </si>
  <si>
    <t>ΚΟΜΠΙΤΣΑΚΗΣ</t>
  </si>
  <si>
    <t>ΜΕΝΕΛΑΟΣ</t>
  </si>
  <si>
    <t>ΑΒ972614</t>
  </si>
  <si>
    <t>ΑΝ824137</t>
  </si>
  <si>
    <t>1242-1237-1240-1244-1241-1238-1239-1236-1225-1246</t>
  </si>
  <si>
    <t>ΘΩΜΑΙΔΗΣ</t>
  </si>
  <si>
    <t>ΑΕ380059</t>
  </si>
  <si>
    <t>793,1</t>
  </si>
  <si>
    <t>823,1</t>
  </si>
  <si>
    <t>ΑΝΑΓΝΩΣΤΟΥ</t>
  </si>
  <si>
    <t>Χ452324</t>
  </si>
  <si>
    <t>821,8</t>
  </si>
  <si>
    <t>ΣΤΑΘΟΠΟΥΛΟΣ</t>
  </si>
  <si>
    <t>Χ926049</t>
  </si>
  <si>
    <t>819,7</t>
  </si>
  <si>
    <t>1237-1241-1240-1244-1242-1238-1239-1225-1246</t>
  </si>
  <si>
    <t>ΑΝΤΩΝΙΟΥ</t>
  </si>
  <si>
    <t>Χ879314</t>
  </si>
  <si>
    <t>814,2</t>
  </si>
  <si>
    <t>1225-1237-1238-1239-1240-1241-1242-1244-1246-1269-1267</t>
  </si>
  <si>
    <t>ΤΖΙΑΛΛΑΣ</t>
  </si>
  <si>
    <t>ΑΒ 408617</t>
  </si>
  <si>
    <t>709,5</t>
  </si>
  <si>
    <t>811,5</t>
  </si>
  <si>
    <t>1236-1238</t>
  </si>
  <si>
    <t>ΚΟΥΡΑΚΗΣ</t>
  </si>
  <si>
    <t>ΑΝ439326</t>
  </si>
  <si>
    <t>ΤΖΙΟΥΡΑ</t>
  </si>
  <si>
    <t>ΧΡΥΣΟΥΛΑ</t>
  </si>
  <si>
    <t>ΑΙ285895</t>
  </si>
  <si>
    <t>1208-1224-1225-1236-1237-1238-1239-1240-1241-1242-1244</t>
  </si>
  <si>
    <t>ΜΥΛΩΝΑ</t>
  </si>
  <si>
    <t>ΜΗΝΑΗ</t>
  </si>
  <si>
    <t>Χ178820</t>
  </si>
  <si>
    <t>1241-1237-1240-1243-1244-1224-1225-1238-1239-1242-1246</t>
  </si>
  <si>
    <t>ΚΙΟΥΣΗΣ</t>
  </si>
  <si>
    <t>Χ914495</t>
  </si>
  <si>
    <t>807,9</t>
  </si>
  <si>
    <t>1208-1269-1237-1240-1241-1238-1239-1242-1244-1236-1227-1270</t>
  </si>
  <si>
    <t>ΑΡΓΥΡΟΠΟΥΛΟΣ</t>
  </si>
  <si>
    <t>ΒΑΣΙΛΕΙΟΣ ΘΩΜΑΣ</t>
  </si>
  <si>
    <t>ΑΑ319207</t>
  </si>
  <si>
    <t>1236-1237-1238-1239-1240-1241-1242-1244-1246-1269-1267-1203</t>
  </si>
  <si>
    <t>ΖΕΡΒΑ</t>
  </si>
  <si>
    <t>ΑΘΗΝΑ</t>
  </si>
  <si>
    <t>Φ438928</t>
  </si>
  <si>
    <t>804,3</t>
  </si>
  <si>
    <t>1240-1241-1237-1244</t>
  </si>
  <si>
    <t>ΑΘΑΝΑΣΙΑΔΗΣ</t>
  </si>
  <si>
    <t>ΑΝ344492</t>
  </si>
  <si>
    <t>802,2</t>
  </si>
  <si>
    <t>1224-1240-1237-1241-1244-1246-1242-1238-1239-1225</t>
  </si>
  <si>
    <t>ΜΠΟΥΛΟΥΜΠΑΣΗΣ</t>
  </si>
  <si>
    <t>Σ787964</t>
  </si>
  <si>
    <t>802,1</t>
  </si>
  <si>
    <t>1237-1240-1241-1243-1244-1245-1236-1238-1239-1242-1246</t>
  </si>
  <si>
    <t>ΚΩΣΤΑΚΟΠΟΥΛΟΥ</t>
  </si>
  <si>
    <t>ΑΓΓΕΛΙΚΗ</t>
  </si>
  <si>
    <t>Χ484294</t>
  </si>
  <si>
    <t>645,7</t>
  </si>
  <si>
    <t>801,7</t>
  </si>
  <si>
    <t>ΚΟΣΜΕΤΑΤΟΣ</t>
  </si>
  <si>
    <t>ΣΑΡΑΝΤΗΣ</t>
  </si>
  <si>
    <t>Χ639932</t>
  </si>
  <si>
    <t>800,4</t>
  </si>
  <si>
    <t>1240-1244-1241-1269-1246-1237-1236-1239-1238</t>
  </si>
  <si>
    <t>ΜΠΑΣΔΕΚΗ</t>
  </si>
  <si>
    <t>ΛΑΜΠΡΙΝΗ</t>
  </si>
  <si>
    <t>ΑΚ838606</t>
  </si>
  <si>
    <t>800,1</t>
  </si>
  <si>
    <t>1224-1241-1237-1240-1244-1243</t>
  </si>
  <si>
    <t>ΚΟΝΤΑΚΟΣ</t>
  </si>
  <si>
    <t>ΟΔΥΣΣΕΑΣ-ΣΠΥΡΙΔΩΝ</t>
  </si>
  <si>
    <t>Χ905486</t>
  </si>
  <si>
    <t>741,4</t>
  </si>
  <si>
    <t>797,4</t>
  </si>
  <si>
    <t>1244-1225-1246-1238-1239-1267</t>
  </si>
  <si>
    <t>ΣΟΦΙΑΚΗΣ</t>
  </si>
  <si>
    <t>ΑΙ079851</t>
  </si>
  <si>
    <t>673,2</t>
  </si>
  <si>
    <t>794,2</t>
  </si>
  <si>
    <t>1244-1241-1240-1237</t>
  </si>
  <si>
    <t>ΜΑΛΑΞΙΑΝΑΚΗΣ</t>
  </si>
  <si>
    <t>Τ493462</t>
  </si>
  <si>
    <t>ΖΑΧΑΡΑΚΗΣ</t>
  </si>
  <si>
    <t>Τ240960</t>
  </si>
  <si>
    <t>677,6</t>
  </si>
  <si>
    <t>792,6</t>
  </si>
  <si>
    <t>1237-1240-1241-1244-1227-1246-1242-1239-1238-1225-1267</t>
  </si>
  <si>
    <t>ΓΑΛΕΤΑΣ</t>
  </si>
  <si>
    <t>ΑΝ886112</t>
  </si>
  <si>
    <t>723,8</t>
  </si>
  <si>
    <t>788,8</t>
  </si>
  <si>
    <t>1208-1224-1225-1236-1237-1238-1239-1240-1241-1242-1243-1244-1246-1267-1269</t>
  </si>
  <si>
    <t>ΣΠΥΡΤΟΣ</t>
  </si>
  <si>
    <t>ΑΜ850091</t>
  </si>
  <si>
    <t>1244-1238-1239-1225-1246</t>
  </si>
  <si>
    <t>ΠΕΛΙΒΑΝΙ</t>
  </si>
  <si>
    <t>ΑΛΜΠΙΟΝ</t>
  </si>
  <si>
    <t>ΙΛΜΙ</t>
  </si>
  <si>
    <t>ΑΚ658023</t>
  </si>
  <si>
    <t>787,3</t>
  </si>
  <si>
    <t>1240-1238-1237-1239-1241-1242-1244-1245-1246</t>
  </si>
  <si>
    <t>ΔΟΥΛΑΣ</t>
  </si>
  <si>
    <t>Φ244116</t>
  </si>
  <si>
    <t>1244-1246-1238-1239-1225</t>
  </si>
  <si>
    <t>ΔΟΜΖΑ</t>
  </si>
  <si>
    <t>ΘΕΟΔΩΡΑ</t>
  </si>
  <si>
    <t>ΑΚ862323</t>
  </si>
  <si>
    <t>784,9</t>
  </si>
  <si>
    <t>1238-1267-1239-1208-1225-1237</t>
  </si>
  <si>
    <t>ΠΙΣΣΑΝΙΔΗΣ</t>
  </si>
  <si>
    <t>Χ031440</t>
  </si>
  <si>
    <t>784,2</t>
  </si>
  <si>
    <t>1208-1224-1225-1236-1237-1238-1239-1240-1241-1242-1243-1244-1246-1269</t>
  </si>
  <si>
    <t>ΑΒ428068</t>
  </si>
  <si>
    <t>783,7</t>
  </si>
  <si>
    <t>ΙΠΠΟΚΡΑΤΟΥΣ</t>
  </si>
  <si>
    <t>ΙΠΠΟΚΡΑΤΗΣ</t>
  </si>
  <si>
    <t>ΑΕ429807</t>
  </si>
  <si>
    <t>780,4</t>
  </si>
  <si>
    <t>1236-1244-1246</t>
  </si>
  <si>
    <t>ΧΑΤΖΗΜΙΣΙΟΣ</t>
  </si>
  <si>
    <t>ΑΝ199051</t>
  </si>
  <si>
    <t>665,5</t>
  </si>
  <si>
    <t>779,5</t>
  </si>
  <si>
    <t>1238-1239-1237-1269-1240-1241-1224-1208-1242-1225-1243-1244-1267-1203-1246-1236</t>
  </si>
  <si>
    <t>ΜΕΛΑΚΟΣ</t>
  </si>
  <si>
    <t>ΑΝ482665</t>
  </si>
  <si>
    <t>699,6</t>
  </si>
  <si>
    <t>778,6</t>
  </si>
  <si>
    <t>1241-1237-1240</t>
  </si>
  <si>
    <t>ΜΙΧΑΛΗΣ</t>
  </si>
  <si>
    <t xml:space="preserve">ΓΕΩΡΓΙΟΣ </t>
  </si>
  <si>
    <t>ΑΗ273936</t>
  </si>
  <si>
    <t>778,1</t>
  </si>
  <si>
    <t>1240-1269-1208-1237-1241-1224-1238-1225-1243-1244</t>
  </si>
  <si>
    <t>ΠΕΤΡΟΥ</t>
  </si>
  <si>
    <t>ΑΒ844906</t>
  </si>
  <si>
    <t>ΒΕΛΗΣΣΑΡΙΔΟΥ</t>
  </si>
  <si>
    <t>ΑΕ724319</t>
  </si>
  <si>
    <t>ΚΟΙΜΤΖΙΔΗΣ</t>
  </si>
  <si>
    <t>ΕΥΣΤΑΘΙΟΣ</t>
  </si>
  <si>
    <t>ΑΜ868756</t>
  </si>
  <si>
    <t>774,1</t>
  </si>
  <si>
    <t>1238-1271-1227-1270-1239-1236-1243-1244</t>
  </si>
  <si>
    <t>ΚΟΥΤΕΛΙΔΑΣ</t>
  </si>
  <si>
    <t>ΑΒ842206</t>
  </si>
  <si>
    <t>773,4</t>
  </si>
  <si>
    <t>1240-1237-1238-1239-1241-1242-1244-1243-1236-1246</t>
  </si>
  <si>
    <t>ΔΟΜΑΝΟΣ</t>
  </si>
  <si>
    <t>ΑΖ328260</t>
  </si>
  <si>
    <t>772,9</t>
  </si>
  <si>
    <t>1240-1242-1246</t>
  </si>
  <si>
    <t>ΚΟΥΤΣΟΜΠΙΝΑ</t>
  </si>
  <si>
    <t>ΑΒ198982</t>
  </si>
  <si>
    <t>ΚΟΓΙΑΣ</t>
  </si>
  <si>
    <t>ΑΒ671097</t>
  </si>
  <si>
    <t>764,8</t>
  </si>
  <si>
    <t>1238-1239-1269-1241-1240-1242-1225-1237-1244-1246-1208-1236-1243-1203</t>
  </si>
  <si>
    <t>ΧΛΩΡΑΚΗΣ</t>
  </si>
  <si>
    <t>ΑΝ478296</t>
  </si>
  <si>
    <t>ΑΝ347825</t>
  </si>
  <si>
    <t>762,5</t>
  </si>
  <si>
    <t>1225-1237-1244-1246-1241-1240-1238-1239-1242-1267</t>
  </si>
  <si>
    <t>ΣΟΦΗΣ</t>
  </si>
  <si>
    <t>ΑΜ792873</t>
  </si>
  <si>
    <t>1238-1239-1225-1244</t>
  </si>
  <si>
    <t>ΣΤΕΡΓΙΑΝΝΗΣ</t>
  </si>
  <si>
    <t>ΑΖ790484</t>
  </si>
  <si>
    <t>760,6</t>
  </si>
  <si>
    <t>1241-1237-1240-1225-1245-1242-1238-1239-1244-1246-1208-1269-1224-1243-1236</t>
  </si>
  <si>
    <t>ΣΤΑΘΑΡΑΣ</t>
  </si>
  <si>
    <t>ΑΒ872614</t>
  </si>
  <si>
    <t>759,3</t>
  </si>
  <si>
    <t>ΚΑΣΙΜΙΔΗΣ</t>
  </si>
  <si>
    <t>ΑΖ289544</t>
  </si>
  <si>
    <t>757,9</t>
  </si>
  <si>
    <t>1240-1208-1225-1236-1237-1238-1239-1241-1242-1243-1244-1245</t>
  </si>
  <si>
    <t>ΑΛΤΑΝΗ</t>
  </si>
  <si>
    <t>Χ840742</t>
  </si>
  <si>
    <t>757,8</t>
  </si>
  <si>
    <t>1240-1237-1243-1244-1241-1269</t>
  </si>
  <si>
    <t>ΠΑΠΑΤΣΩΡΗΣ</t>
  </si>
  <si>
    <t>ΑΖ222652</t>
  </si>
  <si>
    <t>757,1</t>
  </si>
  <si>
    <t>1237-1244-1238-1239-1240-1241-1242-1225</t>
  </si>
  <si>
    <t>ΓΟΥΛΙΩΤΗΣ</t>
  </si>
  <si>
    <t>ΑΠΟΣΤΟΛΗΣ</t>
  </si>
  <si>
    <t>ΑΝ164430</t>
  </si>
  <si>
    <t>748,8</t>
  </si>
  <si>
    <t>1208-1237-1240</t>
  </si>
  <si>
    <t>ΝΑΣΗ</t>
  </si>
  <si>
    <t>ΑΑ948193</t>
  </si>
  <si>
    <t>748,3</t>
  </si>
  <si>
    <t>1237-1240-1244-1225-1241-1242-1267-1238-1239-1208-1269-1224</t>
  </si>
  <si>
    <t>ΓΙΟΥΡΜΕΤΑΚΗΣ</t>
  </si>
  <si>
    <t>ΑΙ968286</t>
  </si>
  <si>
    <t>746,1</t>
  </si>
  <si>
    <t>ΜΑΝΘΟΣ</t>
  </si>
  <si>
    <t>ΑΜ264060</t>
  </si>
  <si>
    <t>745,4</t>
  </si>
  <si>
    <t>1243-1244-1242-1241-1240-1239</t>
  </si>
  <si>
    <t>ΧΑΤΖΗΛΕΜΟΝΙΔΗΣ</t>
  </si>
  <si>
    <t>ΑΙ712643</t>
  </si>
  <si>
    <t>743,9</t>
  </si>
  <si>
    <t>1238-1239-1240-1237-1225-1241-1242-1244-1246</t>
  </si>
  <si>
    <t>ΞΕΝΤΕ</t>
  </si>
  <si>
    <t>ΑΝ431159</t>
  </si>
  <si>
    <t>ΚΩΝΣΤΑΝΤΟΠΟΥΛΟΣ</t>
  </si>
  <si>
    <t>ΑΖ805432</t>
  </si>
  <si>
    <t>741,7</t>
  </si>
  <si>
    <t>ΧΑΣΙΩΤΗ</t>
  </si>
  <si>
    <t>ΣΤΥΛΙΑΝΗ</t>
  </si>
  <si>
    <t>Χ375403</t>
  </si>
  <si>
    <t>738,8</t>
  </si>
  <si>
    <t>1240-1242-1241-1237-1238-1239-1236-1243-1244</t>
  </si>
  <si>
    <t>ΠΑΠΑΣΤΕΦΑΝΑΚΗΣ</t>
  </si>
  <si>
    <t>ΑΑ375553</t>
  </si>
  <si>
    <t>737,3</t>
  </si>
  <si>
    <t>1203-1208-1224-1225-1236-1237-1238-1239-1240-1241-1242-1243-1244-1245-1246-1269</t>
  </si>
  <si>
    <t>ΤΖΑΓΚΑΡΑΚΗΣ</t>
  </si>
  <si>
    <t>ΑΕ456319</t>
  </si>
  <si>
    <t>ΑΜ486604</t>
  </si>
  <si>
    <t>706,2</t>
  </si>
  <si>
    <t>736,2</t>
  </si>
  <si>
    <t>1241-1237-1240-1208-1225-1238-1239-1242-1244-1246</t>
  </si>
  <si>
    <t>ΝΤΑΦΟΓΙΑΝΝΗΣ</t>
  </si>
  <si>
    <t>Ρ787407</t>
  </si>
  <si>
    <t>635,8</t>
  </si>
  <si>
    <t>735,8</t>
  </si>
  <si>
    <t>ΚΛΑΔΟΥ</t>
  </si>
  <si>
    <t>ΓΛΥΚΕΡΙΑ</t>
  </si>
  <si>
    <t>ΑΝ936475</t>
  </si>
  <si>
    <t>735,1</t>
  </si>
  <si>
    <t>1244-1243-1237-1208-1269-1246</t>
  </si>
  <si>
    <t>ΛΑΓΑΡΗΣ</t>
  </si>
  <si>
    <t>ΑΒ767554</t>
  </si>
  <si>
    <t>1227-1244-1237-1241-1240-1225-1238-1239-1242-1246</t>
  </si>
  <si>
    <t>ΑΜΟΡΓΙΑΝΙΩΤΗΣ</t>
  </si>
  <si>
    <t>ΑΗ535149</t>
  </si>
  <si>
    <t>732,4</t>
  </si>
  <si>
    <t>ΑΒ776408</t>
  </si>
  <si>
    <t>728,9</t>
  </si>
  <si>
    <t>ΜΑΡΚΑΝΤΩΝΑΚΗΣ</t>
  </si>
  <si>
    <t>Σ487519</t>
  </si>
  <si>
    <t>728,4</t>
  </si>
  <si>
    <t>1243-1244-1267-1236-1246-1224-1241-1240-1237-1238-1239-1225-1269-1208-1203-1242</t>
  </si>
  <si>
    <t>ΑΝΤΩΝΙΑΔΗΣ</t>
  </si>
  <si>
    <t>ΠΡΟΔΡΟΜΟΣ</t>
  </si>
  <si>
    <t>ΑΕ836440</t>
  </si>
  <si>
    <t>ΧΑΤΖΟΠΟΥΛΟΣ</t>
  </si>
  <si>
    <t>ΑΙ738597</t>
  </si>
  <si>
    <t>725,4</t>
  </si>
  <si>
    <t>1244-1225-1246-1238-1239-1208-1224-1269-1241-1240-1237-1236</t>
  </si>
  <si>
    <t>ΕΥΣΤΡΑΤΙΑΔΗΣ</t>
  </si>
  <si>
    <t>ΑΕ908363</t>
  </si>
  <si>
    <t>725,2</t>
  </si>
  <si>
    <t>1225-1238-1239-1237-1240-1241-1242-1244-1246</t>
  </si>
  <si>
    <t>Κωνσταντινίδου</t>
  </si>
  <si>
    <t>Σωτηρία</t>
  </si>
  <si>
    <t>Ευάγγελος</t>
  </si>
  <si>
    <t>ΑΜ406393</t>
  </si>
  <si>
    <t>ΜΑΤΟΥΛΑΣ</t>
  </si>
  <si>
    <t>ΑΒ109503</t>
  </si>
  <si>
    <t>1208-1225-1236-1237-1238-1239-1240-1241-1242-1243-1244-1245-1246</t>
  </si>
  <si>
    <t>ΣΤΑΘΗΣ</t>
  </si>
  <si>
    <t>ΑΒ039225</t>
  </si>
  <si>
    <t>722,3</t>
  </si>
  <si>
    <t>1241-1240-1237-1244</t>
  </si>
  <si>
    <t>ΚΟΤΣΑΛΗΣ</t>
  </si>
  <si>
    <t>Χ480674</t>
  </si>
  <si>
    <t>719,9</t>
  </si>
  <si>
    <t>1240-1237-1241-1244</t>
  </si>
  <si>
    <t>717,7</t>
  </si>
  <si>
    <t>Ζαφειρης</t>
  </si>
  <si>
    <t>Αθανασιος</t>
  </si>
  <si>
    <t>Κωνσταντίνος</t>
  </si>
  <si>
    <t>ΑΒ862562</t>
  </si>
  <si>
    <t>716,6</t>
  </si>
  <si>
    <t>1240-1237-1238-1239-1242-1241-1244-1246</t>
  </si>
  <si>
    <t>ΒΟΥΤΣΕΛΗΣ</t>
  </si>
  <si>
    <t>ΑΚ972799</t>
  </si>
  <si>
    <t>716,4</t>
  </si>
  <si>
    <t>1240-1242-1246-1237-1241-1245-1238</t>
  </si>
  <si>
    <t>ΠΑΠΑΔΗΜΗΤΡΟΠΟΥΛΟΥ</t>
  </si>
  <si>
    <t>ΑΝΝΑ</t>
  </si>
  <si>
    <t>ΑΙ950209</t>
  </si>
  <si>
    <t>1246-1240-1242-1244-1225-1238-1239-1237-1241</t>
  </si>
  <si>
    <t>ΖΑΡΝΑΒΕΛΗΣ</t>
  </si>
  <si>
    <t>ΑΙ269476</t>
  </si>
  <si>
    <t>715,3</t>
  </si>
  <si>
    <t>1240-1241-1244-1267-1237-1242-1239-1238</t>
  </si>
  <si>
    <t>ΤΡΑΙΑΝΟΥ</t>
  </si>
  <si>
    <t>ΑΗ307435</t>
  </si>
  <si>
    <t>1239-1238-1242-1243-1244-1240-1237-1225</t>
  </si>
  <si>
    <t>ΑΓΓΕΛΟΥ</t>
  </si>
  <si>
    <t>ΑΖ524322</t>
  </si>
  <si>
    <t>714,9</t>
  </si>
  <si>
    <t>ΤΣΙΓΑΡΙΔΑΣ</t>
  </si>
  <si>
    <t>Χ982941</t>
  </si>
  <si>
    <t>ΜΛΑΔΕΝΗΣ</t>
  </si>
  <si>
    <t>ΑΗ807949</t>
  </si>
  <si>
    <t>711,5</t>
  </si>
  <si>
    <t>ΚΑΛΑΜΠΟΥΚΑΣ</t>
  </si>
  <si>
    <t>ΑΒ434315</t>
  </si>
  <si>
    <t>680,9</t>
  </si>
  <si>
    <t>710,9</t>
  </si>
  <si>
    <t>1237-1238-1239-1240-1241-1242-1269</t>
  </si>
  <si>
    <t>ΚΑΤΣΑΝΑ</t>
  </si>
  <si>
    <t>ΙΩΑΝΝΑ ΘΕΟΠΙΣΤΗ</t>
  </si>
  <si>
    <t>ΑΗ269904</t>
  </si>
  <si>
    <t>1240-1269-1237-1241-1208-1224-1243-1244-1246-1236-1225-1238-1239-1242</t>
  </si>
  <si>
    <t>ΧΡΥΣΟΣΤΟΜΟΣ</t>
  </si>
  <si>
    <t>ΑΖ307829</t>
  </si>
  <si>
    <t>710,4</t>
  </si>
  <si>
    <t>1239-1238-1237-1244</t>
  </si>
  <si>
    <t>ΧΑΡΙΣΗΣ</t>
  </si>
  <si>
    <t>Χ478914</t>
  </si>
  <si>
    <t>1240-1208-1269-1237-1243-1244-1241-1225-1224-1238-1239-1242-1236-1246-1267-1203</t>
  </si>
  <si>
    <t>ΓΙΑΝΝΑΚΟΥΡΑΣ</t>
  </si>
  <si>
    <t>Χ792004</t>
  </si>
  <si>
    <t>708,3</t>
  </si>
  <si>
    <t>1244-1243-1241-1240-1237-1238-1239-1242-1245-1246</t>
  </si>
  <si>
    <t>ΔΕΙΚΤΑΚΗΣ</t>
  </si>
  <si>
    <t>ΑΖ977562</t>
  </si>
  <si>
    <t>706,7</t>
  </si>
  <si>
    <t>ΣΤΑΥΡΟΠΟΥΛΟΣ</t>
  </si>
  <si>
    <t>Χ390062</t>
  </si>
  <si>
    <t>706,5</t>
  </si>
  <si>
    <t>1242-1237-1244-1240-1241-1239-1238</t>
  </si>
  <si>
    <t>ΑΛΕΞΑΝΔΡΙΔΗΣ</t>
  </si>
  <si>
    <t>Σ900835</t>
  </si>
  <si>
    <t>705,4</t>
  </si>
  <si>
    <t>1239-1238-1242-1236-1237-1240-1241-1243-1244-1246-1269-1208-1224-1225</t>
  </si>
  <si>
    <t>ΧΑΣΟΓΙΑΣ</t>
  </si>
  <si>
    <t>ΑΝ291890</t>
  </si>
  <si>
    <t>704,3</t>
  </si>
  <si>
    <t>1243-1244-1240-1269-1208-1237-1238-1239-1241-1224-1246-1236-1225-1242</t>
  </si>
  <si>
    <t>ΛΟΥΤΡΑΡΗΣ</t>
  </si>
  <si>
    <t>ΑΜ459001</t>
  </si>
  <si>
    <t>702,4</t>
  </si>
  <si>
    <t>ΜΠΟΥΛΤΑΔΑΚΗΣ</t>
  </si>
  <si>
    <t>ΑΑ495342</t>
  </si>
  <si>
    <t>1243-1244-1245-1242</t>
  </si>
  <si>
    <t>ΑΜ985250</t>
  </si>
  <si>
    <t>ΕΥΘΥΜΙΑΔΗΣ</t>
  </si>
  <si>
    <t>ΠΑΝΤΕΛΕΗΜΩΝ</t>
  </si>
  <si>
    <t>ΑΗ383983</t>
  </si>
  <si>
    <t>697,7</t>
  </si>
  <si>
    <t>1225-1238-1239-1237</t>
  </si>
  <si>
    <t>ΒΟΥΛΓΑΡΑΚΗ</t>
  </si>
  <si>
    <t>ΚΟΡΝΗΛΙΑ</t>
  </si>
  <si>
    <t>Χ203845</t>
  </si>
  <si>
    <t>636,9</t>
  </si>
  <si>
    <t>696,9</t>
  </si>
  <si>
    <t>1240-1237-1241-1244-1227-1267</t>
  </si>
  <si>
    <t>ΚΑΝΑΛΙΩΤΗΣ</t>
  </si>
  <si>
    <t>ΑΗ278416</t>
  </si>
  <si>
    <t>1269-1239-1238-1267-1225-1244-1243-1227-1236-1270-1246-1203-1208-1237-1240-1241-1242-1224</t>
  </si>
  <si>
    <t>ΝΤΑΝΑΣ</t>
  </si>
  <si>
    <t>ΑΙ595303</t>
  </si>
  <si>
    <t>ΚΥΠΡΑΙΟΣ</t>
  </si>
  <si>
    <t>ΑΕ815831</t>
  </si>
  <si>
    <t>688,9</t>
  </si>
  <si>
    <t>1240-1241-1237-1244-1227-1242-1239-1238-1225</t>
  </si>
  <si>
    <t>ΚΟΘΡΕΛΛΑΣ</t>
  </si>
  <si>
    <t xml:space="preserve">ΑΧΙΛΛΕΑΣ </t>
  </si>
  <si>
    <t>ΑΗ795459</t>
  </si>
  <si>
    <t>1244-1237-1240-1241-1243</t>
  </si>
  <si>
    <t>ΚΟΥΤΣΟΝΑΣΙΟΣ</t>
  </si>
  <si>
    <t>ΑΑ967521</t>
  </si>
  <si>
    <t>614,9</t>
  </si>
  <si>
    <t>686,9</t>
  </si>
  <si>
    <t>1240-1208-1269-1237-1241-1244</t>
  </si>
  <si>
    <t>ΤΣΑΠΑΛΑ</t>
  </si>
  <si>
    <t>ΕΙΡΗΝΗ-ΠΗΓΗ</t>
  </si>
  <si>
    <t>ΑΙ303689</t>
  </si>
  <si>
    <t>686,7</t>
  </si>
  <si>
    <t>ΒΟΥΜΒΟΥΛΑΚΗΣ</t>
  </si>
  <si>
    <t>Χ352342</t>
  </si>
  <si>
    <t>1244-1243-1238-1239-1242-1240-1241-1236-1224-1237-1246-1225-1269-1245</t>
  </si>
  <si>
    <t>ΓΑΛΕΡΙΔΗΣ</t>
  </si>
  <si>
    <t>Χ907581</t>
  </si>
  <si>
    <t>682,3</t>
  </si>
  <si>
    <t>1237-1238-1239-1240-1241-1242</t>
  </si>
  <si>
    <t>ΚΥΡΙΑΚΑΚΗΣ</t>
  </si>
  <si>
    <t>ΑΝΤΩΝΗΣ</t>
  </si>
  <si>
    <t>ΑΗ464758</t>
  </si>
  <si>
    <t>ΚΑΛΑΙΤΖΗ</t>
  </si>
  <si>
    <t>ΑΚ429241</t>
  </si>
  <si>
    <t>1244-1246-1269-1238-1239-1225</t>
  </si>
  <si>
    <t>ΟΡΙΖΑΡΗΣ</t>
  </si>
  <si>
    <t>Χ953032</t>
  </si>
  <si>
    <t>1238-1239-1267-1227-1244</t>
  </si>
  <si>
    <t>ΖΑΧΑΡΙΟΥΔΑΚΗ</t>
  </si>
  <si>
    <t>ΝΑΠΟΛΕΩΝ</t>
  </si>
  <si>
    <t>Χ852360</t>
  </si>
  <si>
    <t>ΛΑΠΠΑΣ</t>
  </si>
  <si>
    <t>Χ477327</t>
  </si>
  <si>
    <t>666,9</t>
  </si>
  <si>
    <t>ΜΑΛΑΝΤΗΣ</t>
  </si>
  <si>
    <t>ΑΙ413451</t>
  </si>
  <si>
    <t>622,6</t>
  </si>
  <si>
    <t>1237-1240-1241-1244-1208-1239-1242-1238-1225-1267-1246-1269</t>
  </si>
  <si>
    <t>ΤΟΥΦΕΚΟΥΛΑΣ</t>
  </si>
  <si>
    <t>Κωνσταντινος</t>
  </si>
  <si>
    <t>Σ788760</t>
  </si>
  <si>
    <t>663,6</t>
  </si>
  <si>
    <t>1224-1225-1236-1237-1238-1239-1240-1241-1242-1243-1244-1246-1269</t>
  </si>
  <si>
    <t>ΙΩΣΗΦΙΔΗΣ</t>
  </si>
  <si>
    <t>Ρ877228</t>
  </si>
  <si>
    <t>1227-1267-1244-1239-1238-1225-1246-1243</t>
  </si>
  <si>
    <t>ΜΕΛΠΟΜΕΝΗ</t>
  </si>
  <si>
    <t>ΑΙ340715</t>
  </si>
  <si>
    <t>661,4</t>
  </si>
  <si>
    <t>1242-1238-1239</t>
  </si>
  <si>
    <t>ΦΛΩΡΟΣ</t>
  </si>
  <si>
    <t>ΑΕ478316</t>
  </si>
  <si>
    <t>1240-1241-1242-1244-1245-1246</t>
  </si>
  <si>
    <t>ΚΟΥΖΙΝΟΠΟΥΛΟΣ</t>
  </si>
  <si>
    <t>ΑΜ977087</t>
  </si>
  <si>
    <t>644,9</t>
  </si>
  <si>
    <t>1227-1244-1243</t>
  </si>
  <si>
    <t>ΧΑΤΖΗΓΕΩΡΓΙΟΥ</t>
  </si>
  <si>
    <t>ΑΗ110875</t>
  </si>
  <si>
    <t>ΤΖΩΡΤΖΑΚΗΣ</t>
  </si>
  <si>
    <t>Χ676380</t>
  </si>
  <si>
    <t>1225-1227-1238-1239-1244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</si>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</sst>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1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1449</v>
      </c>
      <c r="C8" t="s">
        <v>13</v>
      </c>
      <c r="D8" t="s">
        <v>14</v>
      </c>
      <c r="E8" t="s">
        <v>15</v>
      </c>
      <c r="F8" t="s">
        <v>16</v>
      </c>
      <c r="G8" t="str">
        <f>"200801002153"</f>
        <v>200801002153</v>
      </c>
      <c r="H8">
        <v>726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2024</v>
      </c>
    </row>
    <row r="9" spans="1:30" x14ac:dyDescent="0.25">
      <c r="H9" t="s">
        <v>17</v>
      </c>
    </row>
    <row r="10" spans="1:30" x14ac:dyDescent="0.25">
      <c r="A10">
        <v>2</v>
      </c>
      <c r="B10">
        <v>1181</v>
      </c>
      <c r="C10" t="s">
        <v>18</v>
      </c>
      <c r="D10" t="s">
        <v>19</v>
      </c>
      <c r="E10" t="s">
        <v>20</v>
      </c>
      <c r="F10" t="s">
        <v>21</v>
      </c>
      <c r="G10" t="str">
        <f>"00185193"</f>
        <v>00185193</v>
      </c>
      <c r="H10" t="s">
        <v>22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2947</v>
      </c>
      <c r="C12" t="s">
        <v>25</v>
      </c>
      <c r="D12" t="s">
        <v>26</v>
      </c>
      <c r="E12" t="s">
        <v>27</v>
      </c>
      <c r="F12" t="s">
        <v>28</v>
      </c>
      <c r="G12" t="str">
        <f>"00008926"</f>
        <v>00008926</v>
      </c>
      <c r="H12" t="s">
        <v>29</v>
      </c>
      <c r="I12">
        <v>150</v>
      </c>
      <c r="J12">
        <v>0</v>
      </c>
      <c r="K12">
        <v>0</v>
      </c>
      <c r="L12">
        <v>260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1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5410</v>
      </c>
      <c r="C14" t="s">
        <v>32</v>
      </c>
      <c r="D14" t="s">
        <v>33</v>
      </c>
      <c r="E14" t="s">
        <v>34</v>
      </c>
      <c r="F14" t="s">
        <v>35</v>
      </c>
      <c r="G14" t="str">
        <f>"00254969"</f>
        <v>00254969</v>
      </c>
      <c r="H14">
        <v>803</v>
      </c>
      <c r="I14">
        <v>0</v>
      </c>
      <c r="J14">
        <v>400</v>
      </c>
      <c r="K14">
        <v>0</v>
      </c>
      <c r="L14">
        <v>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6</v>
      </c>
      <c r="Y14">
        <v>1236</v>
      </c>
      <c r="Z14">
        <v>0</v>
      </c>
      <c r="AA14">
        <v>0</v>
      </c>
      <c r="AB14">
        <v>0</v>
      </c>
      <c r="AC14">
        <v>0</v>
      </c>
      <c r="AD14">
        <v>1861</v>
      </c>
    </row>
    <row r="15" spans="1:30" x14ac:dyDescent="0.25">
      <c r="H15">
        <v>1236</v>
      </c>
    </row>
    <row r="16" spans="1:30" x14ac:dyDescent="0.25">
      <c r="A16">
        <v>5</v>
      </c>
      <c r="B16">
        <v>2942</v>
      </c>
      <c r="C16" t="s">
        <v>36</v>
      </c>
      <c r="D16" t="s">
        <v>37</v>
      </c>
      <c r="E16" t="s">
        <v>38</v>
      </c>
      <c r="F16" t="s">
        <v>39</v>
      </c>
      <c r="G16" t="str">
        <f>"00335416"</f>
        <v>00335416</v>
      </c>
      <c r="H16">
        <v>803</v>
      </c>
      <c r="I16">
        <v>0</v>
      </c>
      <c r="J16">
        <v>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>
        <v>1861</v>
      </c>
    </row>
    <row r="17" spans="1:30" x14ac:dyDescent="0.25">
      <c r="H17" t="s">
        <v>40</v>
      </c>
    </row>
    <row r="18" spans="1:30" x14ac:dyDescent="0.25">
      <c r="A18">
        <v>6</v>
      </c>
      <c r="B18">
        <v>4558</v>
      </c>
      <c r="C18" t="s">
        <v>41</v>
      </c>
      <c r="D18" t="s">
        <v>42</v>
      </c>
      <c r="E18" t="s">
        <v>38</v>
      </c>
      <c r="F18" t="s">
        <v>43</v>
      </c>
      <c r="G18" t="str">
        <f>"201406017508"</f>
        <v>201406017508</v>
      </c>
      <c r="H18" t="s">
        <v>44</v>
      </c>
      <c r="I18">
        <v>150</v>
      </c>
      <c r="J18">
        <v>0</v>
      </c>
      <c r="K18">
        <v>0</v>
      </c>
      <c r="L18">
        <v>200</v>
      </c>
      <c r="M18">
        <v>30</v>
      </c>
      <c r="N18">
        <v>70</v>
      </c>
      <c r="O18">
        <v>0</v>
      </c>
      <c r="P18">
        <v>0</v>
      </c>
      <c r="Q18">
        <v>70</v>
      </c>
      <c r="R18">
        <v>0</v>
      </c>
      <c r="S18">
        <v>0</v>
      </c>
      <c r="T18">
        <v>0</v>
      </c>
      <c r="U18">
        <v>0</v>
      </c>
      <c r="V18">
        <v>80</v>
      </c>
      <c r="W18">
        <v>560</v>
      </c>
      <c r="X18">
        <v>0</v>
      </c>
      <c r="Z18">
        <v>2</v>
      </c>
      <c r="AA18">
        <v>0</v>
      </c>
      <c r="AB18">
        <v>0</v>
      </c>
      <c r="AC18">
        <v>0</v>
      </c>
      <c r="AD18" t="s">
        <v>45</v>
      </c>
    </row>
    <row r="19" spans="1:30" x14ac:dyDescent="0.25">
      <c r="H19" t="s">
        <v>46</v>
      </c>
    </row>
    <row r="20" spans="1:30" x14ac:dyDescent="0.25">
      <c r="A20">
        <v>7</v>
      </c>
      <c r="B20">
        <v>5615</v>
      </c>
      <c r="C20" t="s">
        <v>47</v>
      </c>
      <c r="D20" t="s">
        <v>48</v>
      </c>
      <c r="E20" t="s">
        <v>49</v>
      </c>
      <c r="F20" t="s">
        <v>50</v>
      </c>
      <c r="G20" t="str">
        <f>"201511012436"</f>
        <v>201511012436</v>
      </c>
      <c r="H20">
        <v>726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>
        <v>1824</v>
      </c>
    </row>
    <row r="21" spans="1:30" x14ac:dyDescent="0.25">
      <c r="H21" t="s">
        <v>51</v>
      </c>
    </row>
    <row r="22" spans="1:30" x14ac:dyDescent="0.25">
      <c r="A22">
        <v>8</v>
      </c>
      <c r="B22">
        <v>3222</v>
      </c>
      <c r="C22" t="s">
        <v>52</v>
      </c>
      <c r="D22" t="s">
        <v>53</v>
      </c>
      <c r="E22" t="s">
        <v>37</v>
      </c>
      <c r="F22" t="s">
        <v>54</v>
      </c>
      <c r="G22" t="str">
        <f>"00344999"</f>
        <v>00344999</v>
      </c>
      <c r="H22">
        <v>704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74</v>
      </c>
      <c r="W22">
        <v>518</v>
      </c>
      <c r="X22">
        <v>0</v>
      </c>
      <c r="Z22">
        <v>0</v>
      </c>
      <c r="AA22">
        <v>0</v>
      </c>
      <c r="AB22">
        <v>10</v>
      </c>
      <c r="AC22">
        <v>170</v>
      </c>
      <c r="AD22">
        <v>1812</v>
      </c>
    </row>
    <row r="23" spans="1:30" x14ac:dyDescent="0.25">
      <c r="H23" t="s">
        <v>55</v>
      </c>
    </row>
    <row r="24" spans="1:30" x14ac:dyDescent="0.25">
      <c r="A24">
        <v>9</v>
      </c>
      <c r="B24">
        <v>4932</v>
      </c>
      <c r="C24" t="s">
        <v>56</v>
      </c>
      <c r="D24" t="s">
        <v>57</v>
      </c>
      <c r="E24" t="s">
        <v>58</v>
      </c>
      <c r="F24" t="s">
        <v>59</v>
      </c>
      <c r="G24" t="str">
        <f>"200802002500"</f>
        <v>200802002500</v>
      </c>
      <c r="H24" t="s">
        <v>60</v>
      </c>
      <c r="I24">
        <v>150</v>
      </c>
      <c r="J24">
        <v>0</v>
      </c>
      <c r="K24">
        <v>0</v>
      </c>
      <c r="L24">
        <v>0</v>
      </c>
      <c r="M24">
        <v>100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61</v>
      </c>
    </row>
    <row r="25" spans="1:30" x14ac:dyDescent="0.25">
      <c r="H25" t="s">
        <v>62</v>
      </c>
    </row>
    <row r="26" spans="1:30" x14ac:dyDescent="0.25">
      <c r="A26">
        <v>10</v>
      </c>
      <c r="B26">
        <v>3145</v>
      </c>
      <c r="C26" t="s">
        <v>63</v>
      </c>
      <c r="D26" t="s">
        <v>64</v>
      </c>
      <c r="E26" t="s">
        <v>38</v>
      </c>
      <c r="F26" t="s">
        <v>65</v>
      </c>
      <c r="G26" t="str">
        <f>"201412002215"</f>
        <v>201412002215</v>
      </c>
      <c r="H26">
        <v>759</v>
      </c>
      <c r="I26">
        <v>150</v>
      </c>
      <c r="J26">
        <v>0</v>
      </c>
      <c r="K26">
        <v>0</v>
      </c>
      <c r="L26">
        <v>260</v>
      </c>
      <c r="M26">
        <v>0</v>
      </c>
      <c r="N26">
        <v>50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>
        <v>1807</v>
      </c>
    </row>
    <row r="27" spans="1:30" x14ac:dyDescent="0.25">
      <c r="H27" t="s">
        <v>66</v>
      </c>
    </row>
    <row r="28" spans="1:30" x14ac:dyDescent="0.25">
      <c r="A28">
        <v>11</v>
      </c>
      <c r="B28">
        <v>3145</v>
      </c>
      <c r="C28" t="s">
        <v>63</v>
      </c>
      <c r="D28" t="s">
        <v>64</v>
      </c>
      <c r="E28" t="s">
        <v>38</v>
      </c>
      <c r="F28" t="s">
        <v>65</v>
      </c>
      <c r="G28" t="str">
        <f>"201412002215"</f>
        <v>201412002215</v>
      </c>
      <c r="H28">
        <v>759</v>
      </c>
      <c r="I28">
        <v>150</v>
      </c>
      <c r="J28">
        <v>0</v>
      </c>
      <c r="K28">
        <v>0</v>
      </c>
      <c r="L28">
        <v>260</v>
      </c>
      <c r="M28">
        <v>0</v>
      </c>
      <c r="N28">
        <v>50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6</v>
      </c>
      <c r="Y28">
        <v>1242</v>
      </c>
      <c r="Z28">
        <v>0</v>
      </c>
      <c r="AA28">
        <v>0</v>
      </c>
      <c r="AB28">
        <v>0</v>
      </c>
      <c r="AC28">
        <v>0</v>
      </c>
      <c r="AD28">
        <v>1807</v>
      </c>
    </row>
    <row r="29" spans="1:30" x14ac:dyDescent="0.25">
      <c r="H29" t="s">
        <v>66</v>
      </c>
    </row>
    <row r="30" spans="1:30" x14ac:dyDescent="0.25">
      <c r="A30">
        <v>12</v>
      </c>
      <c r="B30">
        <v>1224</v>
      </c>
      <c r="C30" t="s">
        <v>67</v>
      </c>
      <c r="D30" t="s">
        <v>68</v>
      </c>
      <c r="E30" t="s">
        <v>69</v>
      </c>
      <c r="F30" t="s">
        <v>70</v>
      </c>
      <c r="G30" t="str">
        <f>"201406017587"</f>
        <v>201406017587</v>
      </c>
      <c r="H30">
        <v>748</v>
      </c>
      <c r="I30">
        <v>150</v>
      </c>
      <c r="J30">
        <v>0</v>
      </c>
      <c r="K30">
        <v>0</v>
      </c>
      <c r="L30">
        <v>260</v>
      </c>
      <c r="M30">
        <v>0</v>
      </c>
      <c r="N30">
        <v>30</v>
      </c>
      <c r="O30">
        <v>0</v>
      </c>
      <c r="P30">
        <v>0</v>
      </c>
      <c r="Q30">
        <v>0</v>
      </c>
      <c r="R30">
        <v>30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1806</v>
      </c>
    </row>
    <row r="31" spans="1:30" x14ac:dyDescent="0.25">
      <c r="H31" t="s">
        <v>71</v>
      </c>
    </row>
    <row r="32" spans="1:30" x14ac:dyDescent="0.25">
      <c r="A32">
        <v>13</v>
      </c>
      <c r="B32">
        <v>5717</v>
      </c>
      <c r="C32" t="s">
        <v>72</v>
      </c>
      <c r="D32" t="s">
        <v>14</v>
      </c>
      <c r="E32" t="s">
        <v>27</v>
      </c>
      <c r="F32" t="s">
        <v>73</v>
      </c>
      <c r="G32" t="str">
        <f>"00145445"</f>
        <v>00145445</v>
      </c>
      <c r="H32" t="s">
        <v>74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75</v>
      </c>
    </row>
    <row r="33" spans="1:30" x14ac:dyDescent="0.25">
      <c r="H33" t="s">
        <v>76</v>
      </c>
    </row>
    <row r="34" spans="1:30" x14ac:dyDescent="0.25">
      <c r="A34">
        <v>14</v>
      </c>
      <c r="B34">
        <v>104</v>
      </c>
      <c r="C34" t="s">
        <v>77</v>
      </c>
      <c r="D34" t="s">
        <v>78</v>
      </c>
      <c r="E34" t="s">
        <v>57</v>
      </c>
      <c r="F34" t="s">
        <v>79</v>
      </c>
      <c r="G34" t="str">
        <f>"201504002827"</f>
        <v>201504002827</v>
      </c>
      <c r="H34" t="s">
        <v>80</v>
      </c>
      <c r="I34">
        <v>150</v>
      </c>
      <c r="J34">
        <v>0</v>
      </c>
      <c r="K34">
        <v>0</v>
      </c>
      <c r="L34">
        <v>200</v>
      </c>
      <c r="M34">
        <v>0</v>
      </c>
      <c r="N34">
        <v>50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81</v>
      </c>
    </row>
    <row r="35" spans="1:30" x14ac:dyDescent="0.25">
      <c r="H35" t="s">
        <v>82</v>
      </c>
    </row>
    <row r="36" spans="1:30" x14ac:dyDescent="0.25">
      <c r="A36">
        <v>15</v>
      </c>
      <c r="B36">
        <v>9</v>
      </c>
      <c r="C36" t="s">
        <v>83</v>
      </c>
      <c r="D36" t="s">
        <v>84</v>
      </c>
      <c r="E36" t="s">
        <v>37</v>
      </c>
      <c r="F36" t="s">
        <v>85</v>
      </c>
      <c r="G36" t="str">
        <f>"00250551"</f>
        <v>00250551</v>
      </c>
      <c r="H36" t="s">
        <v>86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87</v>
      </c>
    </row>
    <row r="37" spans="1:30" x14ac:dyDescent="0.25">
      <c r="H37" t="s">
        <v>88</v>
      </c>
    </row>
    <row r="38" spans="1:30" x14ac:dyDescent="0.25">
      <c r="A38">
        <v>16</v>
      </c>
      <c r="B38">
        <v>930</v>
      </c>
      <c r="C38" t="s">
        <v>89</v>
      </c>
      <c r="D38" t="s">
        <v>58</v>
      </c>
      <c r="E38" t="s">
        <v>90</v>
      </c>
      <c r="F38" t="s">
        <v>91</v>
      </c>
      <c r="G38" t="str">
        <f>"00267262"</f>
        <v>00267262</v>
      </c>
      <c r="H38" t="s">
        <v>92</v>
      </c>
      <c r="I38">
        <v>0</v>
      </c>
      <c r="J38">
        <v>0</v>
      </c>
      <c r="K38">
        <v>0</v>
      </c>
      <c r="L38">
        <v>0</v>
      </c>
      <c r="M38">
        <v>0</v>
      </c>
      <c r="N38">
        <v>50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93</v>
      </c>
    </row>
    <row r="39" spans="1:30" x14ac:dyDescent="0.25">
      <c r="H39" t="s">
        <v>94</v>
      </c>
    </row>
    <row r="40" spans="1:30" x14ac:dyDescent="0.25">
      <c r="A40">
        <v>17</v>
      </c>
      <c r="B40">
        <v>4019</v>
      </c>
      <c r="C40" t="s">
        <v>95</v>
      </c>
      <c r="D40" t="s">
        <v>27</v>
      </c>
      <c r="E40" t="s">
        <v>37</v>
      </c>
      <c r="F40" t="s">
        <v>96</v>
      </c>
      <c r="G40" t="str">
        <f>"201405000800"</f>
        <v>201405000800</v>
      </c>
      <c r="H40" t="s">
        <v>97</v>
      </c>
      <c r="I40">
        <v>150</v>
      </c>
      <c r="J40">
        <v>0</v>
      </c>
      <c r="K40">
        <v>0</v>
      </c>
      <c r="L40">
        <v>200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98</v>
      </c>
    </row>
    <row r="41" spans="1:30" x14ac:dyDescent="0.25">
      <c r="H41" t="s">
        <v>99</v>
      </c>
    </row>
    <row r="42" spans="1:30" x14ac:dyDescent="0.25">
      <c r="A42">
        <v>18</v>
      </c>
      <c r="B42">
        <v>5350</v>
      </c>
      <c r="C42" t="s">
        <v>100</v>
      </c>
      <c r="D42" t="s">
        <v>101</v>
      </c>
      <c r="E42" t="s">
        <v>27</v>
      </c>
      <c r="F42" t="s">
        <v>102</v>
      </c>
      <c r="G42" t="str">
        <f>"201504004674"</f>
        <v>201504004674</v>
      </c>
      <c r="H42" t="s">
        <v>97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50</v>
      </c>
      <c r="Q42">
        <v>0</v>
      </c>
      <c r="R42">
        <v>30</v>
      </c>
      <c r="S42">
        <v>0</v>
      </c>
      <c r="T42">
        <v>0</v>
      </c>
      <c r="U42">
        <v>0</v>
      </c>
      <c r="V42">
        <v>84</v>
      </c>
      <c r="W42">
        <v>588</v>
      </c>
      <c r="X42">
        <v>6</v>
      </c>
      <c r="Y42">
        <v>1242</v>
      </c>
      <c r="Z42">
        <v>0</v>
      </c>
      <c r="AA42">
        <v>0</v>
      </c>
      <c r="AB42">
        <v>0</v>
      </c>
      <c r="AC42">
        <v>0</v>
      </c>
      <c r="AD42" t="s">
        <v>103</v>
      </c>
    </row>
    <row r="43" spans="1:30" x14ac:dyDescent="0.25">
      <c r="H43" t="s">
        <v>104</v>
      </c>
    </row>
    <row r="44" spans="1:30" x14ac:dyDescent="0.25">
      <c r="A44">
        <v>19</v>
      </c>
      <c r="B44">
        <v>5350</v>
      </c>
      <c r="C44" t="s">
        <v>100</v>
      </c>
      <c r="D44" t="s">
        <v>101</v>
      </c>
      <c r="E44" t="s">
        <v>27</v>
      </c>
      <c r="F44" t="s">
        <v>102</v>
      </c>
      <c r="G44" t="str">
        <f>"201504004674"</f>
        <v>201504004674</v>
      </c>
      <c r="H44" t="s">
        <v>97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0</v>
      </c>
      <c r="P44">
        <v>50</v>
      </c>
      <c r="Q44">
        <v>0</v>
      </c>
      <c r="R44">
        <v>30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103</v>
      </c>
    </row>
    <row r="45" spans="1:30" x14ac:dyDescent="0.25">
      <c r="H45" t="s">
        <v>104</v>
      </c>
    </row>
    <row r="46" spans="1:30" x14ac:dyDescent="0.25">
      <c r="A46">
        <v>20</v>
      </c>
      <c r="B46">
        <v>4039</v>
      </c>
      <c r="C46" t="s">
        <v>105</v>
      </c>
      <c r="D46" t="s">
        <v>20</v>
      </c>
      <c r="E46" t="s">
        <v>106</v>
      </c>
      <c r="F46" t="s">
        <v>107</v>
      </c>
      <c r="G46" t="str">
        <f>"00268404"</f>
        <v>00268404</v>
      </c>
      <c r="H46">
        <v>913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75</v>
      </c>
      <c r="W46">
        <v>525</v>
      </c>
      <c r="X46">
        <v>0</v>
      </c>
      <c r="Z46">
        <v>0</v>
      </c>
      <c r="AA46">
        <v>0</v>
      </c>
      <c r="AB46">
        <v>0</v>
      </c>
      <c r="AC46">
        <v>0</v>
      </c>
      <c r="AD46">
        <v>1708</v>
      </c>
    </row>
    <row r="47" spans="1:30" x14ac:dyDescent="0.25">
      <c r="H47">
        <v>1241</v>
      </c>
    </row>
    <row r="48" spans="1:30" x14ac:dyDescent="0.25">
      <c r="A48">
        <v>21</v>
      </c>
      <c r="B48">
        <v>5592</v>
      </c>
      <c r="C48" t="s">
        <v>108</v>
      </c>
      <c r="D48" t="s">
        <v>109</v>
      </c>
      <c r="E48" t="s">
        <v>110</v>
      </c>
      <c r="F48" t="s">
        <v>111</v>
      </c>
      <c r="G48" t="str">
        <f>"00185812"</f>
        <v>00185812</v>
      </c>
      <c r="H48" t="s">
        <v>112</v>
      </c>
      <c r="I48">
        <v>150</v>
      </c>
      <c r="J48">
        <v>0</v>
      </c>
      <c r="K48">
        <v>0</v>
      </c>
      <c r="L48">
        <v>200</v>
      </c>
      <c r="M48">
        <v>0</v>
      </c>
      <c r="N48">
        <v>50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79</v>
      </c>
      <c r="W48">
        <v>553</v>
      </c>
      <c r="X48">
        <v>0</v>
      </c>
      <c r="Z48">
        <v>2</v>
      </c>
      <c r="AA48">
        <v>0</v>
      </c>
      <c r="AB48">
        <v>0</v>
      </c>
      <c r="AC48">
        <v>0</v>
      </c>
      <c r="AD48" t="s">
        <v>113</v>
      </c>
    </row>
    <row r="49" spans="1:30" x14ac:dyDescent="0.25">
      <c r="H49" t="s">
        <v>114</v>
      </c>
    </row>
    <row r="50" spans="1:30" x14ac:dyDescent="0.25">
      <c r="A50">
        <v>22</v>
      </c>
      <c r="B50">
        <v>3478</v>
      </c>
      <c r="C50" t="s">
        <v>115</v>
      </c>
      <c r="D50" t="s">
        <v>116</v>
      </c>
      <c r="E50" t="s">
        <v>34</v>
      </c>
      <c r="F50" t="s">
        <v>117</v>
      </c>
      <c r="G50" t="str">
        <f>"201504001685"</f>
        <v>201504001685</v>
      </c>
      <c r="H50" t="s">
        <v>118</v>
      </c>
      <c r="I50">
        <v>150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 t="s">
        <v>119</v>
      </c>
    </row>
    <row r="51" spans="1:30" x14ac:dyDescent="0.25">
      <c r="H51" t="s">
        <v>120</v>
      </c>
    </row>
    <row r="52" spans="1:30" x14ac:dyDescent="0.25">
      <c r="A52">
        <v>23</v>
      </c>
      <c r="B52">
        <v>2730</v>
      </c>
      <c r="C52" t="s">
        <v>121</v>
      </c>
      <c r="D52" t="s">
        <v>48</v>
      </c>
      <c r="E52" t="s">
        <v>49</v>
      </c>
      <c r="F52" t="s">
        <v>122</v>
      </c>
      <c r="G52" t="str">
        <f>"201504003477"</f>
        <v>201504003477</v>
      </c>
      <c r="H52">
        <v>693</v>
      </c>
      <c r="I52">
        <v>150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>
        <v>1661</v>
      </c>
    </row>
    <row r="53" spans="1:30" x14ac:dyDescent="0.25">
      <c r="H53" t="s">
        <v>123</v>
      </c>
    </row>
    <row r="54" spans="1:30" x14ac:dyDescent="0.25">
      <c r="A54">
        <v>24</v>
      </c>
      <c r="B54">
        <v>876</v>
      </c>
      <c r="C54" t="s">
        <v>124</v>
      </c>
      <c r="D54" t="s">
        <v>125</v>
      </c>
      <c r="E54" t="s">
        <v>37</v>
      </c>
      <c r="F54" t="s">
        <v>126</v>
      </c>
      <c r="G54" t="str">
        <f>"200712005254"</f>
        <v>200712005254</v>
      </c>
      <c r="H54">
        <v>770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>
        <v>1628</v>
      </c>
    </row>
    <row r="55" spans="1:30" x14ac:dyDescent="0.25">
      <c r="H55" t="s">
        <v>127</v>
      </c>
    </row>
    <row r="56" spans="1:30" x14ac:dyDescent="0.25">
      <c r="A56">
        <v>25</v>
      </c>
      <c r="B56">
        <v>5320</v>
      </c>
      <c r="C56" t="s">
        <v>128</v>
      </c>
      <c r="D56" t="s">
        <v>129</v>
      </c>
      <c r="E56" t="s">
        <v>38</v>
      </c>
      <c r="F56" t="s">
        <v>130</v>
      </c>
      <c r="G56" t="str">
        <f>"200801007805"</f>
        <v>200801007805</v>
      </c>
      <c r="H56" t="s">
        <v>44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131</v>
      </c>
    </row>
    <row r="57" spans="1:30" x14ac:dyDescent="0.25">
      <c r="H57" t="s">
        <v>132</v>
      </c>
    </row>
    <row r="58" spans="1:30" x14ac:dyDescent="0.25">
      <c r="A58">
        <v>26</v>
      </c>
      <c r="B58">
        <v>23</v>
      </c>
      <c r="C58" t="s">
        <v>133</v>
      </c>
      <c r="D58" t="s">
        <v>134</v>
      </c>
      <c r="E58" t="s">
        <v>26</v>
      </c>
      <c r="F58" t="s">
        <v>135</v>
      </c>
      <c r="G58" t="str">
        <f>"201511037606"</f>
        <v>201511037606</v>
      </c>
      <c r="H58">
        <v>803</v>
      </c>
      <c r="I58">
        <v>0</v>
      </c>
      <c r="J58">
        <v>0</v>
      </c>
      <c r="K58">
        <v>0</v>
      </c>
      <c r="L58">
        <v>200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>
        <v>1621</v>
      </c>
    </row>
    <row r="59" spans="1:30" x14ac:dyDescent="0.25">
      <c r="H59" t="s">
        <v>136</v>
      </c>
    </row>
    <row r="60" spans="1:30" x14ac:dyDescent="0.25">
      <c r="A60">
        <v>27</v>
      </c>
      <c r="B60">
        <v>3531</v>
      </c>
      <c r="C60" t="s">
        <v>137</v>
      </c>
      <c r="D60" t="s">
        <v>14</v>
      </c>
      <c r="E60" t="s">
        <v>37</v>
      </c>
      <c r="F60" t="s">
        <v>138</v>
      </c>
      <c r="G60" t="str">
        <f>"200801010011"</f>
        <v>200801010011</v>
      </c>
      <c r="H60">
        <v>682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70</v>
      </c>
      <c r="Q60">
        <v>0</v>
      </c>
      <c r="R60">
        <v>0</v>
      </c>
      <c r="S60">
        <v>0</v>
      </c>
      <c r="T60">
        <v>0</v>
      </c>
      <c r="U60">
        <v>0</v>
      </c>
      <c r="V60">
        <v>27</v>
      </c>
      <c r="W60">
        <v>189</v>
      </c>
      <c r="X60">
        <v>0</v>
      </c>
      <c r="Z60">
        <v>0</v>
      </c>
      <c r="AA60">
        <v>0</v>
      </c>
      <c r="AB60">
        <v>24</v>
      </c>
      <c r="AC60">
        <v>408</v>
      </c>
      <c r="AD60">
        <v>1619</v>
      </c>
    </row>
    <row r="61" spans="1:30" x14ac:dyDescent="0.25">
      <c r="H61" t="s">
        <v>139</v>
      </c>
    </row>
    <row r="62" spans="1:30" x14ac:dyDescent="0.25">
      <c r="A62">
        <v>28</v>
      </c>
      <c r="B62">
        <v>3089</v>
      </c>
      <c r="C62" t="s">
        <v>140</v>
      </c>
      <c r="D62" t="s">
        <v>141</v>
      </c>
      <c r="E62" t="s">
        <v>37</v>
      </c>
      <c r="F62" t="s">
        <v>142</v>
      </c>
      <c r="G62" t="str">
        <f>"201504003911"</f>
        <v>201504003911</v>
      </c>
      <c r="H62">
        <v>759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>
        <v>1617</v>
      </c>
    </row>
    <row r="63" spans="1:30" x14ac:dyDescent="0.25">
      <c r="H63" t="s">
        <v>143</v>
      </c>
    </row>
    <row r="64" spans="1:30" x14ac:dyDescent="0.25">
      <c r="A64">
        <v>29</v>
      </c>
      <c r="B64">
        <v>2084</v>
      </c>
      <c r="C64" t="s">
        <v>144</v>
      </c>
      <c r="D64" t="s">
        <v>145</v>
      </c>
      <c r="E64" t="s">
        <v>38</v>
      </c>
      <c r="F64" t="s">
        <v>146</v>
      </c>
      <c r="G64" t="str">
        <f>"00317817"</f>
        <v>00317817</v>
      </c>
      <c r="H64" t="s">
        <v>29</v>
      </c>
      <c r="I64">
        <v>150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147</v>
      </c>
    </row>
    <row r="65" spans="1:30" x14ac:dyDescent="0.25">
      <c r="H65" t="s">
        <v>148</v>
      </c>
    </row>
    <row r="66" spans="1:30" x14ac:dyDescent="0.25">
      <c r="A66">
        <v>30</v>
      </c>
      <c r="B66">
        <v>2977</v>
      </c>
      <c r="C66" t="s">
        <v>149</v>
      </c>
      <c r="D66" t="s">
        <v>20</v>
      </c>
      <c r="E66" t="s">
        <v>48</v>
      </c>
      <c r="F66" t="s">
        <v>150</v>
      </c>
      <c r="G66" t="str">
        <f>"201503000553"</f>
        <v>201503000553</v>
      </c>
      <c r="H66">
        <v>671</v>
      </c>
      <c r="I66">
        <v>0</v>
      </c>
      <c r="J66">
        <v>0</v>
      </c>
      <c r="K66">
        <v>0</v>
      </c>
      <c r="L66">
        <v>0</v>
      </c>
      <c r="M66">
        <v>100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67</v>
      </c>
      <c r="W66">
        <v>469</v>
      </c>
      <c r="X66">
        <v>0</v>
      </c>
      <c r="Z66">
        <v>0</v>
      </c>
      <c r="AA66">
        <v>0</v>
      </c>
      <c r="AB66">
        <v>17</v>
      </c>
      <c r="AC66">
        <v>289</v>
      </c>
      <c r="AD66">
        <v>1599</v>
      </c>
    </row>
    <row r="67" spans="1:30" x14ac:dyDescent="0.25">
      <c r="H67" t="s">
        <v>151</v>
      </c>
    </row>
    <row r="68" spans="1:30" x14ac:dyDescent="0.25">
      <c r="A68">
        <v>31</v>
      </c>
      <c r="B68">
        <v>2111</v>
      </c>
      <c r="C68" t="s">
        <v>152</v>
      </c>
      <c r="D68" t="s">
        <v>106</v>
      </c>
      <c r="E68" t="s">
        <v>49</v>
      </c>
      <c r="F68" t="s">
        <v>153</v>
      </c>
      <c r="G68" t="str">
        <f>"200801005482"</f>
        <v>200801005482</v>
      </c>
      <c r="H68">
        <v>759</v>
      </c>
      <c r="I68">
        <v>0</v>
      </c>
      <c r="J68">
        <v>0</v>
      </c>
      <c r="K68">
        <v>0</v>
      </c>
      <c r="L68">
        <v>200</v>
      </c>
      <c r="M68">
        <v>0</v>
      </c>
      <c r="N68">
        <v>50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>
        <v>1597</v>
      </c>
    </row>
    <row r="69" spans="1:30" x14ac:dyDescent="0.25">
      <c r="H69" t="s">
        <v>154</v>
      </c>
    </row>
    <row r="70" spans="1:30" x14ac:dyDescent="0.25">
      <c r="A70">
        <v>32</v>
      </c>
      <c r="B70">
        <v>1109</v>
      </c>
      <c r="C70" t="s">
        <v>155</v>
      </c>
      <c r="D70" t="s">
        <v>90</v>
      </c>
      <c r="E70" t="s">
        <v>156</v>
      </c>
      <c r="F70" t="s">
        <v>157</v>
      </c>
      <c r="G70" t="str">
        <f>"00170160"</f>
        <v>00170160</v>
      </c>
      <c r="H70" t="s">
        <v>158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30</v>
      </c>
      <c r="Q70">
        <v>0</v>
      </c>
      <c r="R70">
        <v>0</v>
      </c>
      <c r="S70">
        <v>0</v>
      </c>
      <c r="T70">
        <v>0</v>
      </c>
      <c r="U70">
        <v>0</v>
      </c>
      <c r="V70">
        <v>82</v>
      </c>
      <c r="W70">
        <v>574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159</v>
      </c>
    </row>
    <row r="71" spans="1:30" x14ac:dyDescent="0.25">
      <c r="H71" t="s">
        <v>160</v>
      </c>
    </row>
    <row r="72" spans="1:30" x14ac:dyDescent="0.25">
      <c r="A72">
        <v>33</v>
      </c>
      <c r="B72">
        <v>4081</v>
      </c>
      <c r="C72" t="s">
        <v>161</v>
      </c>
      <c r="D72" t="s">
        <v>26</v>
      </c>
      <c r="E72" t="s">
        <v>38</v>
      </c>
      <c r="F72" t="s">
        <v>162</v>
      </c>
      <c r="G72" t="str">
        <f>"201510001831"</f>
        <v>201510001831</v>
      </c>
      <c r="H72">
        <v>737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>
        <v>1595</v>
      </c>
    </row>
    <row r="73" spans="1:30" x14ac:dyDescent="0.25">
      <c r="H73" t="s">
        <v>163</v>
      </c>
    </row>
    <row r="74" spans="1:30" x14ac:dyDescent="0.25">
      <c r="A74">
        <v>34</v>
      </c>
      <c r="B74">
        <v>5520</v>
      </c>
      <c r="C74" t="s">
        <v>164</v>
      </c>
      <c r="D74" t="s">
        <v>165</v>
      </c>
      <c r="E74" t="s">
        <v>37</v>
      </c>
      <c r="F74" t="s">
        <v>166</v>
      </c>
      <c r="G74" t="str">
        <f>"00287328"</f>
        <v>00287328</v>
      </c>
      <c r="H74">
        <v>792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66</v>
      </c>
      <c r="W74">
        <v>462</v>
      </c>
      <c r="X74">
        <v>0</v>
      </c>
      <c r="Z74">
        <v>0</v>
      </c>
      <c r="AA74">
        <v>0</v>
      </c>
      <c r="AB74">
        <v>18</v>
      </c>
      <c r="AC74">
        <v>306</v>
      </c>
      <c r="AD74">
        <v>1590</v>
      </c>
    </row>
    <row r="75" spans="1:30" x14ac:dyDescent="0.25">
      <c r="H75" t="s">
        <v>167</v>
      </c>
    </row>
    <row r="76" spans="1:30" x14ac:dyDescent="0.25">
      <c r="A76">
        <v>35</v>
      </c>
      <c r="B76">
        <v>1472</v>
      </c>
      <c r="C76" t="s">
        <v>168</v>
      </c>
      <c r="D76" t="s">
        <v>169</v>
      </c>
      <c r="E76" t="s">
        <v>170</v>
      </c>
      <c r="F76" t="s">
        <v>171</v>
      </c>
      <c r="G76" t="str">
        <f>"00255676"</f>
        <v>00255676</v>
      </c>
      <c r="H76">
        <v>902</v>
      </c>
      <c r="I76">
        <v>150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71</v>
      </c>
      <c r="W76">
        <v>497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1579</v>
      </c>
    </row>
    <row r="77" spans="1:30" x14ac:dyDescent="0.25">
      <c r="H77" t="s">
        <v>172</v>
      </c>
    </row>
    <row r="78" spans="1:30" x14ac:dyDescent="0.25">
      <c r="A78">
        <v>36</v>
      </c>
      <c r="B78">
        <v>56</v>
      </c>
      <c r="C78" t="s">
        <v>173</v>
      </c>
      <c r="D78" t="s">
        <v>174</v>
      </c>
      <c r="E78" t="s">
        <v>26</v>
      </c>
      <c r="F78" t="s">
        <v>175</v>
      </c>
      <c r="G78" t="str">
        <f>"201409000438"</f>
        <v>201409000438</v>
      </c>
      <c r="H78">
        <v>737</v>
      </c>
      <c r="I78">
        <v>150</v>
      </c>
      <c r="J78">
        <v>0</v>
      </c>
      <c r="K78">
        <v>0</v>
      </c>
      <c r="L78">
        <v>200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66</v>
      </c>
      <c r="W78">
        <v>462</v>
      </c>
      <c r="X78">
        <v>0</v>
      </c>
      <c r="Z78">
        <v>0</v>
      </c>
      <c r="AA78">
        <v>0</v>
      </c>
      <c r="AB78">
        <v>0</v>
      </c>
      <c r="AC78">
        <v>0</v>
      </c>
      <c r="AD78">
        <v>1579</v>
      </c>
    </row>
    <row r="79" spans="1:30" x14ac:dyDescent="0.25">
      <c r="H79" t="s">
        <v>176</v>
      </c>
    </row>
    <row r="80" spans="1:30" x14ac:dyDescent="0.25">
      <c r="A80">
        <v>37</v>
      </c>
      <c r="B80">
        <v>3519</v>
      </c>
      <c r="C80" t="s">
        <v>177</v>
      </c>
      <c r="D80" t="s">
        <v>27</v>
      </c>
      <c r="E80" t="s">
        <v>178</v>
      </c>
      <c r="F80" t="s">
        <v>179</v>
      </c>
      <c r="G80" t="str">
        <f>"201412005668"</f>
        <v>201412005668</v>
      </c>
      <c r="H80">
        <v>759</v>
      </c>
      <c r="I80">
        <v>0</v>
      </c>
      <c r="J80">
        <v>0</v>
      </c>
      <c r="K80">
        <v>0</v>
      </c>
      <c r="L80">
        <v>200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>
        <v>1577</v>
      </c>
    </row>
    <row r="81" spans="1:30" x14ac:dyDescent="0.25">
      <c r="H81" t="s">
        <v>180</v>
      </c>
    </row>
    <row r="82" spans="1:30" x14ac:dyDescent="0.25">
      <c r="A82">
        <v>38</v>
      </c>
      <c r="B82">
        <v>2609</v>
      </c>
      <c r="C82" t="s">
        <v>181</v>
      </c>
      <c r="D82" t="s">
        <v>27</v>
      </c>
      <c r="E82" t="s">
        <v>38</v>
      </c>
      <c r="F82" t="s">
        <v>182</v>
      </c>
      <c r="G82" t="str">
        <f>"200801009249"</f>
        <v>200801009249</v>
      </c>
      <c r="H82">
        <v>759</v>
      </c>
      <c r="I82">
        <v>0</v>
      </c>
      <c r="J82">
        <v>0</v>
      </c>
      <c r="K82">
        <v>0</v>
      </c>
      <c r="L82">
        <v>200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>
        <v>1577</v>
      </c>
    </row>
    <row r="83" spans="1:30" x14ac:dyDescent="0.25">
      <c r="H83" t="s">
        <v>183</v>
      </c>
    </row>
    <row r="84" spans="1:30" x14ac:dyDescent="0.25">
      <c r="A84">
        <v>39</v>
      </c>
      <c r="B84">
        <v>5083</v>
      </c>
      <c r="C84" t="s">
        <v>184</v>
      </c>
      <c r="D84" t="s">
        <v>185</v>
      </c>
      <c r="E84" t="s">
        <v>49</v>
      </c>
      <c r="F84" t="s">
        <v>186</v>
      </c>
      <c r="G84" t="str">
        <f>"201402002997"</f>
        <v>201402002997</v>
      </c>
      <c r="H84" t="s">
        <v>187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0</v>
      </c>
      <c r="Z84">
        <v>2</v>
      </c>
      <c r="AA84">
        <v>0</v>
      </c>
      <c r="AB84">
        <v>24</v>
      </c>
      <c r="AC84">
        <v>408</v>
      </c>
      <c r="AD84" t="s">
        <v>188</v>
      </c>
    </row>
    <row r="85" spans="1:30" x14ac:dyDescent="0.25">
      <c r="H85" t="s">
        <v>189</v>
      </c>
    </row>
    <row r="86" spans="1:30" x14ac:dyDescent="0.25">
      <c r="A86">
        <v>40</v>
      </c>
      <c r="B86">
        <v>5353</v>
      </c>
      <c r="C86" t="s">
        <v>190</v>
      </c>
      <c r="D86" t="s">
        <v>191</v>
      </c>
      <c r="E86" t="s">
        <v>192</v>
      </c>
      <c r="F86" t="s">
        <v>193</v>
      </c>
      <c r="G86" t="str">
        <f>"201410008703"</f>
        <v>201410008703</v>
      </c>
      <c r="H86">
        <v>748</v>
      </c>
      <c r="I86">
        <v>150</v>
      </c>
      <c r="J86">
        <v>0</v>
      </c>
      <c r="K86">
        <v>0</v>
      </c>
      <c r="L86">
        <v>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6</v>
      </c>
      <c r="Y86">
        <v>1242</v>
      </c>
      <c r="Z86">
        <v>2</v>
      </c>
      <c r="AA86">
        <v>0</v>
      </c>
      <c r="AB86">
        <v>0</v>
      </c>
      <c r="AC86">
        <v>0</v>
      </c>
      <c r="AD86">
        <v>1556</v>
      </c>
    </row>
    <row r="87" spans="1:30" x14ac:dyDescent="0.25">
      <c r="H87">
        <v>1242</v>
      </c>
    </row>
    <row r="88" spans="1:30" x14ac:dyDescent="0.25">
      <c r="A88">
        <v>41</v>
      </c>
      <c r="B88">
        <v>774</v>
      </c>
      <c r="C88" t="s">
        <v>194</v>
      </c>
      <c r="D88" t="s">
        <v>37</v>
      </c>
      <c r="E88" t="s">
        <v>195</v>
      </c>
      <c r="F88" t="s">
        <v>196</v>
      </c>
      <c r="G88" t="str">
        <f>"00186833"</f>
        <v>00186833</v>
      </c>
      <c r="H88">
        <v>693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60</v>
      </c>
      <c r="W88">
        <v>420</v>
      </c>
      <c r="X88">
        <v>0</v>
      </c>
      <c r="Z88">
        <v>0</v>
      </c>
      <c r="AA88">
        <v>0</v>
      </c>
      <c r="AB88">
        <v>24</v>
      </c>
      <c r="AC88">
        <v>408</v>
      </c>
      <c r="AD88">
        <v>1551</v>
      </c>
    </row>
    <row r="89" spans="1:30" x14ac:dyDescent="0.25">
      <c r="H89" t="s">
        <v>197</v>
      </c>
    </row>
    <row r="90" spans="1:30" x14ac:dyDescent="0.25">
      <c r="A90">
        <v>42</v>
      </c>
      <c r="B90">
        <v>1</v>
      </c>
      <c r="C90" t="s">
        <v>198</v>
      </c>
      <c r="D90" t="s">
        <v>169</v>
      </c>
      <c r="E90" t="s">
        <v>106</v>
      </c>
      <c r="F90" t="s">
        <v>199</v>
      </c>
      <c r="G90" t="str">
        <f>"00293620"</f>
        <v>00293620</v>
      </c>
      <c r="H90" t="s">
        <v>200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45</v>
      </c>
      <c r="W90">
        <v>315</v>
      </c>
      <c r="X90">
        <v>0</v>
      </c>
      <c r="Z90">
        <v>0</v>
      </c>
      <c r="AA90">
        <v>100</v>
      </c>
      <c r="AB90">
        <v>24</v>
      </c>
      <c r="AC90">
        <v>408</v>
      </c>
      <c r="AD90" t="s">
        <v>201</v>
      </c>
    </row>
    <row r="91" spans="1:30" x14ac:dyDescent="0.25">
      <c r="H91" t="s">
        <v>202</v>
      </c>
    </row>
    <row r="92" spans="1:30" x14ac:dyDescent="0.25">
      <c r="A92">
        <v>43</v>
      </c>
      <c r="B92">
        <v>2026</v>
      </c>
      <c r="C92" t="s">
        <v>203</v>
      </c>
      <c r="D92" t="s">
        <v>26</v>
      </c>
      <c r="E92" t="s">
        <v>204</v>
      </c>
      <c r="F92" t="s">
        <v>205</v>
      </c>
      <c r="G92" t="str">
        <f>"201504000235"</f>
        <v>201504000235</v>
      </c>
      <c r="H92">
        <v>781</v>
      </c>
      <c r="I92">
        <v>0</v>
      </c>
      <c r="J92">
        <v>0</v>
      </c>
      <c r="K92">
        <v>0</v>
      </c>
      <c r="L92">
        <v>0</v>
      </c>
      <c r="M92">
        <v>100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>
        <v>1539</v>
      </c>
    </row>
    <row r="93" spans="1:30" x14ac:dyDescent="0.25">
      <c r="H93" t="s">
        <v>206</v>
      </c>
    </row>
    <row r="94" spans="1:30" x14ac:dyDescent="0.25">
      <c r="A94">
        <v>44</v>
      </c>
      <c r="B94">
        <v>5788</v>
      </c>
      <c r="C94" t="s">
        <v>207</v>
      </c>
      <c r="D94" t="s">
        <v>208</v>
      </c>
      <c r="E94" t="s">
        <v>26</v>
      </c>
      <c r="F94" t="s">
        <v>209</v>
      </c>
      <c r="G94" t="str">
        <f>"00357951"</f>
        <v>00357951</v>
      </c>
      <c r="H94">
        <v>660</v>
      </c>
      <c r="I94">
        <v>0</v>
      </c>
      <c r="J94">
        <v>0</v>
      </c>
      <c r="K94">
        <v>0</v>
      </c>
      <c r="L94">
        <v>260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>
        <v>1538</v>
      </c>
    </row>
    <row r="95" spans="1:30" x14ac:dyDescent="0.25">
      <c r="H95" t="s">
        <v>210</v>
      </c>
    </row>
    <row r="96" spans="1:30" x14ac:dyDescent="0.25">
      <c r="A96">
        <v>45</v>
      </c>
      <c r="B96">
        <v>1184</v>
      </c>
      <c r="C96" t="s">
        <v>211</v>
      </c>
      <c r="D96" t="s">
        <v>170</v>
      </c>
      <c r="E96" t="s">
        <v>106</v>
      </c>
      <c r="F96" t="s">
        <v>212</v>
      </c>
      <c r="G96" t="str">
        <f>"00249839"</f>
        <v>00249839</v>
      </c>
      <c r="H96" t="s">
        <v>213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60</v>
      </c>
      <c r="W96">
        <v>420</v>
      </c>
      <c r="X96">
        <v>0</v>
      </c>
      <c r="Z96">
        <v>0</v>
      </c>
      <c r="AA96">
        <v>0</v>
      </c>
      <c r="AB96">
        <v>24</v>
      </c>
      <c r="AC96">
        <v>408</v>
      </c>
      <c r="AD96" t="s">
        <v>214</v>
      </c>
    </row>
    <row r="97" spans="1:30" x14ac:dyDescent="0.25">
      <c r="H97" t="s">
        <v>215</v>
      </c>
    </row>
    <row r="98" spans="1:30" x14ac:dyDescent="0.25">
      <c r="A98">
        <v>46</v>
      </c>
      <c r="B98">
        <v>3527</v>
      </c>
      <c r="C98" t="s">
        <v>216</v>
      </c>
      <c r="D98" t="s">
        <v>217</v>
      </c>
      <c r="E98" t="s">
        <v>218</v>
      </c>
      <c r="F98" t="s">
        <v>219</v>
      </c>
      <c r="G98" t="str">
        <f>"200802011466"</f>
        <v>200802011466</v>
      </c>
      <c r="H98">
        <v>715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>
        <v>1533</v>
      </c>
    </row>
    <row r="99" spans="1:30" x14ac:dyDescent="0.25">
      <c r="H99" t="s">
        <v>220</v>
      </c>
    </row>
    <row r="100" spans="1:30" x14ac:dyDescent="0.25">
      <c r="A100">
        <v>47</v>
      </c>
      <c r="B100">
        <v>1440</v>
      </c>
      <c r="C100" t="s">
        <v>221</v>
      </c>
      <c r="D100" t="s">
        <v>20</v>
      </c>
      <c r="E100" t="s">
        <v>38</v>
      </c>
      <c r="F100" t="s">
        <v>222</v>
      </c>
      <c r="G100" t="str">
        <f>"00252337"</f>
        <v>00252337</v>
      </c>
      <c r="H100">
        <v>902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17</v>
      </c>
      <c r="W100">
        <v>119</v>
      </c>
      <c r="X100">
        <v>6</v>
      </c>
      <c r="Y100" t="s">
        <v>223</v>
      </c>
      <c r="Z100">
        <v>0</v>
      </c>
      <c r="AA100">
        <v>0</v>
      </c>
      <c r="AB100">
        <v>18</v>
      </c>
      <c r="AC100">
        <v>306</v>
      </c>
      <c r="AD100">
        <v>1527</v>
      </c>
    </row>
    <row r="101" spans="1:30" x14ac:dyDescent="0.25">
      <c r="H101" t="s">
        <v>224</v>
      </c>
    </row>
    <row r="102" spans="1:30" x14ac:dyDescent="0.25">
      <c r="A102">
        <v>48</v>
      </c>
      <c r="B102">
        <v>1440</v>
      </c>
      <c r="C102" t="s">
        <v>221</v>
      </c>
      <c r="D102" t="s">
        <v>20</v>
      </c>
      <c r="E102" t="s">
        <v>38</v>
      </c>
      <c r="F102" t="s">
        <v>222</v>
      </c>
      <c r="G102" t="str">
        <f>"00252337"</f>
        <v>00252337</v>
      </c>
      <c r="H102">
        <v>902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17</v>
      </c>
      <c r="W102">
        <v>119</v>
      </c>
      <c r="X102">
        <v>0</v>
      </c>
      <c r="Z102">
        <v>0</v>
      </c>
      <c r="AA102">
        <v>0</v>
      </c>
      <c r="AB102">
        <v>18</v>
      </c>
      <c r="AC102">
        <v>306</v>
      </c>
      <c r="AD102">
        <v>1527</v>
      </c>
    </row>
    <row r="103" spans="1:30" x14ac:dyDescent="0.25">
      <c r="H103" t="s">
        <v>224</v>
      </c>
    </row>
    <row r="104" spans="1:30" x14ac:dyDescent="0.25">
      <c r="A104">
        <v>49</v>
      </c>
      <c r="B104">
        <v>2134</v>
      </c>
      <c r="C104" t="s">
        <v>225</v>
      </c>
      <c r="D104" t="s">
        <v>226</v>
      </c>
      <c r="E104" t="s">
        <v>156</v>
      </c>
      <c r="F104" t="s">
        <v>227</v>
      </c>
      <c r="G104" t="str">
        <f>"201408000119"</f>
        <v>201408000119</v>
      </c>
      <c r="H104">
        <v>704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2</v>
      </c>
      <c r="AA104">
        <v>0</v>
      </c>
      <c r="AB104">
        <v>0</v>
      </c>
      <c r="AC104">
        <v>0</v>
      </c>
      <c r="AD104">
        <v>1522</v>
      </c>
    </row>
    <row r="105" spans="1:30" x14ac:dyDescent="0.25">
      <c r="H105" t="s">
        <v>228</v>
      </c>
    </row>
    <row r="106" spans="1:30" x14ac:dyDescent="0.25">
      <c r="A106">
        <v>50</v>
      </c>
      <c r="B106">
        <v>204</v>
      </c>
      <c r="C106" t="s">
        <v>229</v>
      </c>
      <c r="D106" t="s">
        <v>170</v>
      </c>
      <c r="E106" t="s">
        <v>230</v>
      </c>
      <c r="F106" t="s">
        <v>231</v>
      </c>
      <c r="G106" t="str">
        <f>"00265541"</f>
        <v>00265541</v>
      </c>
      <c r="H106">
        <v>704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>
        <v>1522</v>
      </c>
    </row>
    <row r="107" spans="1:30" x14ac:dyDescent="0.25">
      <c r="H107" t="s">
        <v>232</v>
      </c>
    </row>
    <row r="108" spans="1:30" x14ac:dyDescent="0.25">
      <c r="A108">
        <v>51</v>
      </c>
      <c r="B108">
        <v>3039</v>
      </c>
      <c r="C108" t="s">
        <v>233</v>
      </c>
      <c r="D108" t="s">
        <v>106</v>
      </c>
      <c r="E108" t="s">
        <v>49</v>
      </c>
      <c r="F108" t="s">
        <v>234</v>
      </c>
      <c r="G108" t="str">
        <f>"201412004122"</f>
        <v>201412004122</v>
      </c>
      <c r="H108" t="s">
        <v>118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235</v>
      </c>
    </row>
    <row r="109" spans="1:30" x14ac:dyDescent="0.25">
      <c r="H109" t="s">
        <v>236</v>
      </c>
    </row>
    <row r="110" spans="1:30" x14ac:dyDescent="0.25">
      <c r="A110">
        <v>52</v>
      </c>
      <c r="B110">
        <v>4220</v>
      </c>
      <c r="C110" t="s">
        <v>237</v>
      </c>
      <c r="D110" t="s">
        <v>238</v>
      </c>
      <c r="E110" t="s">
        <v>38</v>
      </c>
      <c r="F110" t="s">
        <v>239</v>
      </c>
      <c r="G110" t="str">
        <f>"201511024463"</f>
        <v>201511024463</v>
      </c>
      <c r="H110" t="s">
        <v>240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2</v>
      </c>
      <c r="AA110">
        <v>0</v>
      </c>
      <c r="AB110">
        <v>0</v>
      </c>
      <c r="AC110">
        <v>0</v>
      </c>
      <c r="AD110" t="s">
        <v>241</v>
      </c>
    </row>
    <row r="111" spans="1:30" x14ac:dyDescent="0.25">
      <c r="H111" t="s">
        <v>242</v>
      </c>
    </row>
    <row r="112" spans="1:30" x14ac:dyDescent="0.25">
      <c r="A112">
        <v>53</v>
      </c>
      <c r="B112">
        <v>1264</v>
      </c>
      <c r="C112" t="s">
        <v>243</v>
      </c>
      <c r="D112" t="s">
        <v>26</v>
      </c>
      <c r="E112" t="s">
        <v>38</v>
      </c>
      <c r="F112" t="s">
        <v>244</v>
      </c>
      <c r="G112" t="str">
        <f>"201412005227"</f>
        <v>201412005227</v>
      </c>
      <c r="H112" t="s">
        <v>245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246</v>
      </c>
    </row>
    <row r="113" spans="1:30" x14ac:dyDescent="0.25">
      <c r="H113" t="s">
        <v>247</v>
      </c>
    </row>
    <row r="114" spans="1:30" x14ac:dyDescent="0.25">
      <c r="A114">
        <v>54</v>
      </c>
      <c r="B114">
        <v>4869</v>
      </c>
      <c r="C114" t="s">
        <v>248</v>
      </c>
      <c r="D114" t="s">
        <v>249</v>
      </c>
      <c r="E114" t="s">
        <v>26</v>
      </c>
      <c r="F114" t="s">
        <v>250</v>
      </c>
      <c r="G114" t="str">
        <f>"00328752"</f>
        <v>00328752</v>
      </c>
      <c r="H114" t="s">
        <v>251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60</v>
      </c>
      <c r="W114">
        <v>420</v>
      </c>
      <c r="X114">
        <v>0</v>
      </c>
      <c r="Z114">
        <v>0</v>
      </c>
      <c r="AA114">
        <v>0</v>
      </c>
      <c r="AB114">
        <v>24</v>
      </c>
      <c r="AC114">
        <v>408</v>
      </c>
      <c r="AD114" t="s">
        <v>252</v>
      </c>
    </row>
    <row r="115" spans="1:30" x14ac:dyDescent="0.25">
      <c r="H115" t="s">
        <v>253</v>
      </c>
    </row>
    <row r="116" spans="1:30" x14ac:dyDescent="0.25">
      <c r="A116">
        <v>55</v>
      </c>
      <c r="B116">
        <v>854</v>
      </c>
      <c r="C116" t="s">
        <v>254</v>
      </c>
      <c r="D116" t="s">
        <v>191</v>
      </c>
      <c r="E116" t="s">
        <v>49</v>
      </c>
      <c r="F116" t="s">
        <v>255</v>
      </c>
      <c r="G116" t="str">
        <f>"00226481"</f>
        <v>00226481</v>
      </c>
      <c r="H116" t="s">
        <v>256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53</v>
      </c>
      <c r="W116">
        <v>371</v>
      </c>
      <c r="X116">
        <v>0</v>
      </c>
      <c r="Z116">
        <v>0</v>
      </c>
      <c r="AA116">
        <v>0</v>
      </c>
      <c r="AB116">
        <v>24</v>
      </c>
      <c r="AC116">
        <v>408</v>
      </c>
      <c r="AD116" t="s">
        <v>257</v>
      </c>
    </row>
    <row r="117" spans="1:30" x14ac:dyDescent="0.25">
      <c r="H117" t="s">
        <v>258</v>
      </c>
    </row>
    <row r="118" spans="1:30" x14ac:dyDescent="0.25">
      <c r="A118">
        <v>56</v>
      </c>
      <c r="B118">
        <v>7</v>
      </c>
      <c r="C118" t="s">
        <v>259</v>
      </c>
      <c r="D118" t="s">
        <v>260</v>
      </c>
      <c r="E118" t="s">
        <v>26</v>
      </c>
      <c r="F118" t="s">
        <v>261</v>
      </c>
      <c r="G118" t="str">
        <f>"201402011299"</f>
        <v>201402011299</v>
      </c>
      <c r="H118">
        <v>649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60</v>
      </c>
      <c r="W118">
        <v>420</v>
      </c>
      <c r="X118">
        <v>0</v>
      </c>
      <c r="Z118">
        <v>1</v>
      </c>
      <c r="AA118">
        <v>0</v>
      </c>
      <c r="AB118">
        <v>24</v>
      </c>
      <c r="AC118">
        <v>408</v>
      </c>
      <c r="AD118">
        <v>1507</v>
      </c>
    </row>
    <row r="119" spans="1:30" x14ac:dyDescent="0.25">
      <c r="H119" t="s">
        <v>262</v>
      </c>
    </row>
    <row r="120" spans="1:30" x14ac:dyDescent="0.25">
      <c r="A120">
        <v>57</v>
      </c>
      <c r="B120">
        <v>1450</v>
      </c>
      <c r="C120" t="s">
        <v>263</v>
      </c>
      <c r="D120" t="s">
        <v>264</v>
      </c>
      <c r="E120" t="s">
        <v>48</v>
      </c>
      <c r="F120" t="s">
        <v>265</v>
      </c>
      <c r="G120" t="str">
        <f>"00144474"</f>
        <v>00144474</v>
      </c>
      <c r="H120" t="s">
        <v>22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29</v>
      </c>
      <c r="W120">
        <v>203</v>
      </c>
      <c r="X120">
        <v>0</v>
      </c>
      <c r="Z120">
        <v>0</v>
      </c>
      <c r="AA120">
        <v>0</v>
      </c>
      <c r="AB120">
        <v>11</v>
      </c>
      <c r="AC120">
        <v>187</v>
      </c>
      <c r="AD120" t="s">
        <v>266</v>
      </c>
    </row>
    <row r="121" spans="1:30" x14ac:dyDescent="0.25">
      <c r="H121">
        <v>1237</v>
      </c>
    </row>
    <row r="122" spans="1:30" x14ac:dyDescent="0.25">
      <c r="A122">
        <v>58</v>
      </c>
      <c r="B122">
        <v>5432</v>
      </c>
      <c r="C122" t="s">
        <v>267</v>
      </c>
      <c r="D122" t="s">
        <v>170</v>
      </c>
      <c r="E122" t="s">
        <v>268</v>
      </c>
      <c r="F122" t="s">
        <v>269</v>
      </c>
      <c r="G122" t="str">
        <f>"00329248"</f>
        <v>00329248</v>
      </c>
      <c r="H122">
        <v>627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50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0</v>
      </c>
      <c r="Z122">
        <v>0</v>
      </c>
      <c r="AA122">
        <v>0</v>
      </c>
      <c r="AB122">
        <v>24</v>
      </c>
      <c r="AC122">
        <v>408</v>
      </c>
      <c r="AD122">
        <v>1505</v>
      </c>
    </row>
    <row r="123" spans="1:30" x14ac:dyDescent="0.25">
      <c r="H123" t="s">
        <v>270</v>
      </c>
    </row>
    <row r="124" spans="1:30" x14ac:dyDescent="0.25">
      <c r="A124">
        <v>59</v>
      </c>
      <c r="B124">
        <v>4435</v>
      </c>
      <c r="C124" t="s">
        <v>271</v>
      </c>
      <c r="D124" t="s">
        <v>38</v>
      </c>
      <c r="E124" t="s">
        <v>170</v>
      </c>
      <c r="F124" t="s">
        <v>272</v>
      </c>
      <c r="G124" t="str">
        <f>"00361988"</f>
        <v>00361988</v>
      </c>
      <c r="H124" t="s">
        <v>273</v>
      </c>
      <c r="I124">
        <v>0</v>
      </c>
      <c r="J124">
        <v>0</v>
      </c>
      <c r="K124">
        <v>0</v>
      </c>
      <c r="L124">
        <v>0</v>
      </c>
      <c r="M124">
        <v>100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274</v>
      </c>
    </row>
    <row r="125" spans="1:30" x14ac:dyDescent="0.25">
      <c r="H125" t="s">
        <v>275</v>
      </c>
    </row>
    <row r="126" spans="1:30" x14ac:dyDescent="0.25">
      <c r="A126">
        <v>60</v>
      </c>
      <c r="B126">
        <v>1026</v>
      </c>
      <c r="C126" t="s">
        <v>276</v>
      </c>
      <c r="D126" t="s">
        <v>277</v>
      </c>
      <c r="E126" t="s">
        <v>38</v>
      </c>
      <c r="F126" t="s">
        <v>278</v>
      </c>
      <c r="G126" t="str">
        <f>"00297378"</f>
        <v>00297378</v>
      </c>
      <c r="H126" t="s">
        <v>279</v>
      </c>
      <c r="I126">
        <v>0</v>
      </c>
      <c r="J126">
        <v>0</v>
      </c>
      <c r="K126">
        <v>0</v>
      </c>
      <c r="L126">
        <v>0</v>
      </c>
      <c r="M126">
        <v>100</v>
      </c>
      <c r="N126">
        <v>50</v>
      </c>
      <c r="O126">
        <v>0</v>
      </c>
      <c r="P126">
        <v>0</v>
      </c>
      <c r="Q126">
        <v>50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280</v>
      </c>
    </row>
    <row r="127" spans="1:30" x14ac:dyDescent="0.25">
      <c r="H127" t="s">
        <v>281</v>
      </c>
    </row>
    <row r="128" spans="1:30" x14ac:dyDescent="0.25">
      <c r="A128">
        <v>61</v>
      </c>
      <c r="B128">
        <v>2468</v>
      </c>
      <c r="C128" t="s">
        <v>282</v>
      </c>
      <c r="D128" t="s">
        <v>125</v>
      </c>
      <c r="E128" t="s">
        <v>49</v>
      </c>
      <c r="F128" t="s">
        <v>283</v>
      </c>
      <c r="G128" t="str">
        <f>"00268579"</f>
        <v>00268579</v>
      </c>
      <c r="H128">
        <v>671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60</v>
      </c>
      <c r="W128">
        <v>420</v>
      </c>
      <c r="X128">
        <v>0</v>
      </c>
      <c r="Z128">
        <v>0</v>
      </c>
      <c r="AA128">
        <v>0</v>
      </c>
      <c r="AB128">
        <v>24</v>
      </c>
      <c r="AC128">
        <v>408</v>
      </c>
      <c r="AD128">
        <v>1499</v>
      </c>
    </row>
    <row r="129" spans="1:30" x14ac:dyDescent="0.25">
      <c r="H129" t="s">
        <v>284</v>
      </c>
    </row>
    <row r="130" spans="1:30" x14ac:dyDescent="0.25">
      <c r="A130">
        <v>62</v>
      </c>
      <c r="B130">
        <v>2204</v>
      </c>
      <c r="C130" t="s">
        <v>285</v>
      </c>
      <c r="D130" t="s">
        <v>134</v>
      </c>
      <c r="E130" t="s">
        <v>48</v>
      </c>
      <c r="F130" t="s">
        <v>286</v>
      </c>
      <c r="G130" t="str">
        <f>"00256705"</f>
        <v>00256705</v>
      </c>
      <c r="H130">
        <v>671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0</v>
      </c>
      <c r="AA130">
        <v>0</v>
      </c>
      <c r="AB130">
        <v>24</v>
      </c>
      <c r="AC130">
        <v>408</v>
      </c>
      <c r="AD130">
        <v>1499</v>
      </c>
    </row>
    <row r="131" spans="1:30" x14ac:dyDescent="0.25">
      <c r="H131" t="s">
        <v>287</v>
      </c>
    </row>
    <row r="132" spans="1:30" x14ac:dyDescent="0.25">
      <c r="A132">
        <v>63</v>
      </c>
      <c r="B132">
        <v>515</v>
      </c>
      <c r="C132" t="s">
        <v>288</v>
      </c>
      <c r="D132" t="s">
        <v>230</v>
      </c>
      <c r="E132" t="s">
        <v>26</v>
      </c>
      <c r="F132" t="s">
        <v>289</v>
      </c>
      <c r="G132" t="str">
        <f>"00272337"</f>
        <v>00272337</v>
      </c>
      <c r="H132" t="s">
        <v>290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291</v>
      </c>
    </row>
    <row r="133" spans="1:30" x14ac:dyDescent="0.25">
      <c r="H133" t="s">
        <v>292</v>
      </c>
    </row>
    <row r="134" spans="1:30" x14ac:dyDescent="0.25">
      <c r="A134">
        <v>64</v>
      </c>
      <c r="B134">
        <v>4434</v>
      </c>
      <c r="C134" t="s">
        <v>293</v>
      </c>
      <c r="D134" t="s">
        <v>260</v>
      </c>
      <c r="E134" t="s">
        <v>27</v>
      </c>
      <c r="F134" t="s">
        <v>294</v>
      </c>
      <c r="G134" t="str">
        <f>"00341313"</f>
        <v>00341313</v>
      </c>
      <c r="H134">
        <v>693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30</v>
      </c>
      <c r="O134">
        <v>30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>
        <v>1491</v>
      </c>
    </row>
    <row r="135" spans="1:30" x14ac:dyDescent="0.25">
      <c r="H135" t="s">
        <v>295</v>
      </c>
    </row>
    <row r="136" spans="1:30" x14ac:dyDescent="0.25">
      <c r="A136">
        <v>65</v>
      </c>
      <c r="B136">
        <v>1253</v>
      </c>
      <c r="C136" t="s">
        <v>296</v>
      </c>
      <c r="D136" t="s">
        <v>37</v>
      </c>
      <c r="E136" t="s">
        <v>27</v>
      </c>
      <c r="F136" t="s">
        <v>297</v>
      </c>
      <c r="G136" t="str">
        <f>"00007596"</f>
        <v>00007596</v>
      </c>
      <c r="H136">
        <v>649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1487</v>
      </c>
    </row>
    <row r="137" spans="1:30" x14ac:dyDescent="0.25">
      <c r="H137" t="s">
        <v>298</v>
      </c>
    </row>
    <row r="138" spans="1:30" x14ac:dyDescent="0.25">
      <c r="A138">
        <v>66</v>
      </c>
      <c r="B138">
        <v>421</v>
      </c>
      <c r="C138" t="s">
        <v>299</v>
      </c>
      <c r="D138" t="s">
        <v>37</v>
      </c>
      <c r="E138" t="s">
        <v>38</v>
      </c>
      <c r="F138" t="s">
        <v>300</v>
      </c>
      <c r="G138" t="str">
        <f>"00153479"</f>
        <v>00153479</v>
      </c>
      <c r="H138" t="s">
        <v>301</v>
      </c>
      <c r="I138">
        <v>150</v>
      </c>
      <c r="J138">
        <v>0</v>
      </c>
      <c r="K138">
        <v>0</v>
      </c>
      <c r="L138">
        <v>200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58</v>
      </c>
      <c r="W138">
        <v>406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302</v>
      </c>
    </row>
    <row r="139" spans="1:30" x14ac:dyDescent="0.25">
      <c r="H139" t="s">
        <v>303</v>
      </c>
    </row>
    <row r="140" spans="1:30" x14ac:dyDescent="0.25">
      <c r="A140">
        <v>67</v>
      </c>
      <c r="B140">
        <v>170</v>
      </c>
      <c r="C140" t="s">
        <v>304</v>
      </c>
      <c r="D140" t="s">
        <v>305</v>
      </c>
      <c r="E140" t="s">
        <v>37</v>
      </c>
      <c r="F140" t="s">
        <v>306</v>
      </c>
      <c r="G140" t="str">
        <f>"00278950"</f>
        <v>00278950</v>
      </c>
      <c r="H140">
        <v>704</v>
      </c>
      <c r="I140">
        <v>0</v>
      </c>
      <c r="J140">
        <v>0</v>
      </c>
      <c r="K140">
        <v>0</v>
      </c>
      <c r="L140">
        <v>0</v>
      </c>
      <c r="M140">
        <v>100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>
        <v>1462</v>
      </c>
    </row>
    <row r="141" spans="1:30" x14ac:dyDescent="0.25">
      <c r="H141" t="s">
        <v>307</v>
      </c>
    </row>
    <row r="142" spans="1:30" x14ac:dyDescent="0.25">
      <c r="A142">
        <v>68</v>
      </c>
      <c r="B142">
        <v>3261</v>
      </c>
      <c r="C142" t="s">
        <v>308</v>
      </c>
      <c r="D142" t="s">
        <v>309</v>
      </c>
      <c r="E142" t="s">
        <v>170</v>
      </c>
      <c r="F142" t="s">
        <v>310</v>
      </c>
      <c r="G142" t="str">
        <f>"00340747"</f>
        <v>00340747</v>
      </c>
      <c r="H142">
        <v>770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30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>
        <v>1458</v>
      </c>
    </row>
    <row r="143" spans="1:30" x14ac:dyDescent="0.25">
      <c r="H143" t="s">
        <v>311</v>
      </c>
    </row>
    <row r="144" spans="1:30" x14ac:dyDescent="0.25">
      <c r="A144">
        <v>69</v>
      </c>
      <c r="B144">
        <v>4859</v>
      </c>
      <c r="C144" t="s">
        <v>312</v>
      </c>
      <c r="D144" t="s">
        <v>313</v>
      </c>
      <c r="E144" t="s">
        <v>37</v>
      </c>
      <c r="F144" t="s">
        <v>314</v>
      </c>
      <c r="G144" t="str">
        <f>"00360589"</f>
        <v>00360589</v>
      </c>
      <c r="H144" t="s">
        <v>315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65</v>
      </c>
      <c r="W144">
        <v>455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316</v>
      </c>
    </row>
    <row r="145" spans="1:30" x14ac:dyDescent="0.25">
      <c r="H145" t="s">
        <v>317</v>
      </c>
    </row>
    <row r="146" spans="1:30" x14ac:dyDescent="0.25">
      <c r="A146">
        <v>70</v>
      </c>
      <c r="B146">
        <v>5916</v>
      </c>
      <c r="C146" t="s">
        <v>318</v>
      </c>
      <c r="D146" t="s">
        <v>192</v>
      </c>
      <c r="E146" t="s">
        <v>319</v>
      </c>
      <c r="F146" t="s">
        <v>320</v>
      </c>
      <c r="G146" t="str">
        <f>"00303044"</f>
        <v>00303044</v>
      </c>
      <c r="H146" t="s">
        <v>321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322</v>
      </c>
    </row>
    <row r="147" spans="1:30" x14ac:dyDescent="0.25">
      <c r="H147" t="s">
        <v>323</v>
      </c>
    </row>
    <row r="148" spans="1:30" x14ac:dyDescent="0.25">
      <c r="A148">
        <v>71</v>
      </c>
      <c r="B148">
        <v>1068</v>
      </c>
      <c r="C148" t="s">
        <v>324</v>
      </c>
      <c r="D148" t="s">
        <v>78</v>
      </c>
      <c r="E148" t="s">
        <v>106</v>
      </c>
      <c r="F148" t="s">
        <v>325</v>
      </c>
      <c r="G148" t="str">
        <f>"201411003249"</f>
        <v>201411003249</v>
      </c>
      <c r="H148">
        <v>803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74</v>
      </c>
      <c r="W148">
        <v>518</v>
      </c>
      <c r="X148">
        <v>6</v>
      </c>
      <c r="Y148" t="s">
        <v>223</v>
      </c>
      <c r="Z148">
        <v>0</v>
      </c>
      <c r="AA148">
        <v>0</v>
      </c>
      <c r="AB148">
        <v>5</v>
      </c>
      <c r="AC148">
        <v>85</v>
      </c>
      <c r="AD148">
        <v>1436</v>
      </c>
    </row>
    <row r="149" spans="1:30" x14ac:dyDescent="0.25">
      <c r="H149" t="s">
        <v>326</v>
      </c>
    </row>
    <row r="150" spans="1:30" x14ac:dyDescent="0.25">
      <c r="A150">
        <v>72</v>
      </c>
      <c r="B150">
        <v>5756</v>
      </c>
      <c r="C150" t="s">
        <v>327</v>
      </c>
      <c r="D150" t="s">
        <v>37</v>
      </c>
      <c r="E150" t="s">
        <v>27</v>
      </c>
      <c r="F150" t="s">
        <v>328</v>
      </c>
      <c r="G150" t="str">
        <f>"00263799"</f>
        <v>00263799</v>
      </c>
      <c r="H150" t="s">
        <v>329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330</v>
      </c>
    </row>
    <row r="151" spans="1:30" x14ac:dyDescent="0.25">
      <c r="H151" t="s">
        <v>331</v>
      </c>
    </row>
    <row r="152" spans="1:30" x14ac:dyDescent="0.25">
      <c r="A152">
        <v>73</v>
      </c>
      <c r="B152">
        <v>2115</v>
      </c>
      <c r="C152" t="s">
        <v>332</v>
      </c>
      <c r="D152" t="s">
        <v>106</v>
      </c>
      <c r="E152" t="s">
        <v>49</v>
      </c>
      <c r="F152" t="s">
        <v>333</v>
      </c>
      <c r="G152" t="str">
        <f>"00148401"</f>
        <v>00148401</v>
      </c>
      <c r="H152">
        <v>660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2</v>
      </c>
      <c r="AA152">
        <v>0</v>
      </c>
      <c r="AB152">
        <v>0</v>
      </c>
      <c r="AC152">
        <v>0</v>
      </c>
      <c r="AD152">
        <v>1428</v>
      </c>
    </row>
    <row r="153" spans="1:30" x14ac:dyDescent="0.25">
      <c r="H153" t="s">
        <v>334</v>
      </c>
    </row>
    <row r="154" spans="1:30" x14ac:dyDescent="0.25">
      <c r="A154">
        <v>74</v>
      </c>
      <c r="B154">
        <v>3696</v>
      </c>
      <c r="C154" t="s">
        <v>335</v>
      </c>
      <c r="D154" t="s">
        <v>48</v>
      </c>
      <c r="E154" t="s">
        <v>110</v>
      </c>
      <c r="F154" t="s">
        <v>336</v>
      </c>
      <c r="G154" t="str">
        <f>"00358925"</f>
        <v>00358925</v>
      </c>
      <c r="H154" t="s">
        <v>337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69</v>
      </c>
      <c r="W154">
        <v>483</v>
      </c>
      <c r="X154">
        <v>0</v>
      </c>
      <c r="Z154">
        <v>0</v>
      </c>
      <c r="AA154">
        <v>0</v>
      </c>
      <c r="AB154">
        <v>15</v>
      </c>
      <c r="AC154">
        <v>255</v>
      </c>
      <c r="AD154" t="s">
        <v>338</v>
      </c>
    </row>
    <row r="155" spans="1:30" x14ac:dyDescent="0.25">
      <c r="H155" t="s">
        <v>339</v>
      </c>
    </row>
    <row r="156" spans="1:30" x14ac:dyDescent="0.25">
      <c r="A156">
        <v>75</v>
      </c>
      <c r="B156">
        <v>3696</v>
      </c>
      <c r="C156" t="s">
        <v>335</v>
      </c>
      <c r="D156" t="s">
        <v>48</v>
      </c>
      <c r="E156" t="s">
        <v>110</v>
      </c>
      <c r="F156" t="s">
        <v>336</v>
      </c>
      <c r="G156" t="str">
        <f>"00358925"</f>
        <v>00358925</v>
      </c>
      <c r="H156" t="s">
        <v>337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69</v>
      </c>
      <c r="W156">
        <v>483</v>
      </c>
      <c r="X156">
        <v>6</v>
      </c>
      <c r="Y156">
        <v>1242</v>
      </c>
      <c r="Z156">
        <v>0</v>
      </c>
      <c r="AA156">
        <v>0</v>
      </c>
      <c r="AB156">
        <v>15</v>
      </c>
      <c r="AC156">
        <v>255</v>
      </c>
      <c r="AD156" t="s">
        <v>338</v>
      </c>
    </row>
    <row r="157" spans="1:30" x14ac:dyDescent="0.25">
      <c r="H157" t="s">
        <v>339</v>
      </c>
    </row>
    <row r="158" spans="1:30" x14ac:dyDescent="0.25">
      <c r="A158">
        <v>76</v>
      </c>
      <c r="B158">
        <v>6086</v>
      </c>
      <c r="C158" t="s">
        <v>340</v>
      </c>
      <c r="D158" t="s">
        <v>37</v>
      </c>
      <c r="E158" t="s">
        <v>38</v>
      </c>
      <c r="F158" t="s">
        <v>341</v>
      </c>
      <c r="G158" t="str">
        <f>"00225730"</f>
        <v>00225730</v>
      </c>
      <c r="H158" t="s">
        <v>342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9</v>
      </c>
      <c r="W158">
        <v>63</v>
      </c>
      <c r="X158">
        <v>0</v>
      </c>
      <c r="Z158">
        <v>0</v>
      </c>
      <c r="AA158">
        <v>0</v>
      </c>
      <c r="AB158">
        <v>24</v>
      </c>
      <c r="AC158">
        <v>408</v>
      </c>
      <c r="AD158" t="s">
        <v>343</v>
      </c>
    </row>
    <row r="159" spans="1:30" x14ac:dyDescent="0.25">
      <c r="H159" t="s">
        <v>344</v>
      </c>
    </row>
    <row r="160" spans="1:30" x14ac:dyDescent="0.25">
      <c r="A160">
        <v>77</v>
      </c>
      <c r="B160">
        <v>1176</v>
      </c>
      <c r="C160" t="s">
        <v>345</v>
      </c>
      <c r="D160" t="s">
        <v>346</v>
      </c>
      <c r="E160" t="s">
        <v>129</v>
      </c>
      <c r="F160" t="s">
        <v>347</v>
      </c>
      <c r="G160" t="str">
        <f>"201411003575"</f>
        <v>201411003575</v>
      </c>
      <c r="H160" t="s">
        <v>348</v>
      </c>
      <c r="I160">
        <v>150</v>
      </c>
      <c r="J160">
        <v>0</v>
      </c>
      <c r="K160">
        <v>0</v>
      </c>
      <c r="L160">
        <v>0</v>
      </c>
      <c r="M160">
        <v>0</v>
      </c>
      <c r="N160">
        <v>70</v>
      </c>
      <c r="O160">
        <v>0</v>
      </c>
      <c r="P160">
        <v>30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49</v>
      </c>
      <c r="W160">
        <v>343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349</v>
      </c>
    </row>
    <row r="161" spans="1:30" x14ac:dyDescent="0.25">
      <c r="H161" t="s">
        <v>350</v>
      </c>
    </row>
    <row r="162" spans="1:30" x14ac:dyDescent="0.25">
      <c r="A162">
        <v>78</v>
      </c>
      <c r="B162">
        <v>830</v>
      </c>
      <c r="C162" t="s">
        <v>351</v>
      </c>
      <c r="D162" t="s">
        <v>352</v>
      </c>
      <c r="E162" t="s">
        <v>26</v>
      </c>
      <c r="F162" t="s">
        <v>353</v>
      </c>
      <c r="G162" t="str">
        <f>"201412001975"</f>
        <v>201412001975</v>
      </c>
      <c r="H162" t="s">
        <v>354</v>
      </c>
      <c r="I162">
        <v>150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50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45</v>
      </c>
      <c r="W162">
        <v>315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355</v>
      </c>
    </row>
    <row r="163" spans="1:30" x14ac:dyDescent="0.25">
      <c r="H163" t="s">
        <v>356</v>
      </c>
    </row>
    <row r="164" spans="1:30" x14ac:dyDescent="0.25">
      <c r="A164">
        <v>79</v>
      </c>
      <c r="B164">
        <v>3001</v>
      </c>
      <c r="C164" t="s">
        <v>357</v>
      </c>
      <c r="D164" t="s">
        <v>38</v>
      </c>
      <c r="E164" t="s">
        <v>58</v>
      </c>
      <c r="F164" t="s">
        <v>358</v>
      </c>
      <c r="G164" t="str">
        <f>"00349723"</f>
        <v>00349723</v>
      </c>
      <c r="H164" t="s">
        <v>359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55</v>
      </c>
      <c r="W164">
        <v>385</v>
      </c>
      <c r="X164">
        <v>0</v>
      </c>
      <c r="Z164">
        <v>0</v>
      </c>
      <c r="AA164">
        <v>0</v>
      </c>
      <c r="AB164">
        <v>24</v>
      </c>
      <c r="AC164">
        <v>408</v>
      </c>
      <c r="AD164" t="s">
        <v>360</v>
      </c>
    </row>
    <row r="165" spans="1:30" x14ac:dyDescent="0.25">
      <c r="H165" t="s">
        <v>361</v>
      </c>
    </row>
    <row r="166" spans="1:30" x14ac:dyDescent="0.25">
      <c r="A166">
        <v>80</v>
      </c>
      <c r="B166">
        <v>2972</v>
      </c>
      <c r="C166" t="s">
        <v>362</v>
      </c>
      <c r="D166" t="s">
        <v>37</v>
      </c>
      <c r="E166" t="s">
        <v>48</v>
      </c>
      <c r="F166" t="s">
        <v>363</v>
      </c>
      <c r="G166" t="str">
        <f>"00345481"</f>
        <v>00345481</v>
      </c>
      <c r="H166">
        <v>693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6</v>
      </c>
      <c r="Y166">
        <v>1242</v>
      </c>
      <c r="Z166">
        <v>2</v>
      </c>
      <c r="AA166">
        <v>100</v>
      </c>
      <c r="AB166">
        <v>0</v>
      </c>
      <c r="AC166">
        <v>0</v>
      </c>
      <c r="AD166">
        <v>1411</v>
      </c>
    </row>
    <row r="167" spans="1:30" x14ac:dyDescent="0.25">
      <c r="H167" t="s">
        <v>364</v>
      </c>
    </row>
    <row r="168" spans="1:30" x14ac:dyDescent="0.25">
      <c r="A168">
        <v>81</v>
      </c>
      <c r="B168">
        <v>2972</v>
      </c>
      <c r="C168" t="s">
        <v>362</v>
      </c>
      <c r="D168" t="s">
        <v>37</v>
      </c>
      <c r="E168" t="s">
        <v>48</v>
      </c>
      <c r="F168" t="s">
        <v>363</v>
      </c>
      <c r="G168" t="str">
        <f>"00345481"</f>
        <v>00345481</v>
      </c>
      <c r="H168">
        <v>693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2</v>
      </c>
      <c r="AA168">
        <v>100</v>
      </c>
      <c r="AB168">
        <v>0</v>
      </c>
      <c r="AC168">
        <v>0</v>
      </c>
      <c r="AD168">
        <v>1411</v>
      </c>
    </row>
    <row r="169" spans="1:30" x14ac:dyDescent="0.25">
      <c r="H169" t="s">
        <v>364</v>
      </c>
    </row>
    <row r="170" spans="1:30" x14ac:dyDescent="0.25">
      <c r="A170">
        <v>82</v>
      </c>
      <c r="B170">
        <v>2065</v>
      </c>
      <c r="C170" t="s">
        <v>365</v>
      </c>
      <c r="D170" t="s">
        <v>38</v>
      </c>
      <c r="E170" t="s">
        <v>20</v>
      </c>
      <c r="F170" t="s">
        <v>366</v>
      </c>
      <c r="G170" t="str">
        <f>"00184806"</f>
        <v>00184806</v>
      </c>
      <c r="H170">
        <v>693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50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76</v>
      </c>
      <c r="W170">
        <v>532</v>
      </c>
      <c r="X170">
        <v>0</v>
      </c>
      <c r="Z170">
        <v>0</v>
      </c>
      <c r="AA170">
        <v>0</v>
      </c>
      <c r="AB170">
        <v>8</v>
      </c>
      <c r="AC170">
        <v>136</v>
      </c>
      <c r="AD170">
        <v>1411</v>
      </c>
    </row>
    <row r="171" spans="1:30" x14ac:dyDescent="0.25">
      <c r="H171" t="s">
        <v>367</v>
      </c>
    </row>
    <row r="172" spans="1:30" x14ac:dyDescent="0.25">
      <c r="A172">
        <v>83</v>
      </c>
      <c r="B172">
        <v>3021</v>
      </c>
      <c r="C172" t="s">
        <v>368</v>
      </c>
      <c r="D172" t="s">
        <v>49</v>
      </c>
      <c r="E172" t="s">
        <v>369</v>
      </c>
      <c r="F172" t="s">
        <v>370</v>
      </c>
      <c r="G172" t="str">
        <f>"201412007122"</f>
        <v>201412007122</v>
      </c>
      <c r="H172" t="s">
        <v>371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42</v>
      </c>
      <c r="W172">
        <v>294</v>
      </c>
      <c r="X172">
        <v>0</v>
      </c>
      <c r="Z172">
        <v>0</v>
      </c>
      <c r="AA172">
        <v>0</v>
      </c>
      <c r="AB172">
        <v>24</v>
      </c>
      <c r="AC172">
        <v>408</v>
      </c>
      <c r="AD172" t="s">
        <v>372</v>
      </c>
    </row>
    <row r="173" spans="1:30" x14ac:dyDescent="0.25">
      <c r="H173" t="s">
        <v>373</v>
      </c>
    </row>
    <row r="174" spans="1:30" x14ac:dyDescent="0.25">
      <c r="A174">
        <v>84</v>
      </c>
      <c r="B174">
        <v>4151</v>
      </c>
      <c r="C174" t="s">
        <v>374</v>
      </c>
      <c r="D174" t="s">
        <v>27</v>
      </c>
      <c r="E174" t="s">
        <v>268</v>
      </c>
      <c r="F174" t="s">
        <v>375</v>
      </c>
      <c r="G174" t="str">
        <f>"00214417"</f>
        <v>00214417</v>
      </c>
      <c r="H174" t="s">
        <v>315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70</v>
      </c>
      <c r="O174">
        <v>0</v>
      </c>
      <c r="P174">
        <v>0</v>
      </c>
      <c r="Q174">
        <v>30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376</v>
      </c>
    </row>
    <row r="175" spans="1:30" x14ac:dyDescent="0.25">
      <c r="H175" t="s">
        <v>377</v>
      </c>
    </row>
    <row r="176" spans="1:30" x14ac:dyDescent="0.25">
      <c r="A176">
        <v>85</v>
      </c>
      <c r="B176">
        <v>2195</v>
      </c>
      <c r="C176" t="s">
        <v>378</v>
      </c>
      <c r="D176" t="s">
        <v>37</v>
      </c>
      <c r="E176" t="s">
        <v>379</v>
      </c>
      <c r="F176" t="s">
        <v>380</v>
      </c>
      <c r="G176" t="str">
        <f>"201504002187"</f>
        <v>201504002187</v>
      </c>
      <c r="H176" t="s">
        <v>381</v>
      </c>
      <c r="I176">
        <v>150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15</v>
      </c>
      <c r="W176">
        <v>105</v>
      </c>
      <c r="X176">
        <v>0</v>
      </c>
      <c r="Z176">
        <v>0</v>
      </c>
      <c r="AA176">
        <v>0</v>
      </c>
      <c r="AB176">
        <v>8</v>
      </c>
      <c r="AC176">
        <v>136</v>
      </c>
      <c r="AD176" t="s">
        <v>382</v>
      </c>
    </row>
    <row r="177" spans="1:30" x14ac:dyDescent="0.25">
      <c r="H177" t="s">
        <v>383</v>
      </c>
    </row>
    <row r="178" spans="1:30" x14ac:dyDescent="0.25">
      <c r="A178">
        <v>86</v>
      </c>
      <c r="B178">
        <v>969</v>
      </c>
      <c r="C178" t="s">
        <v>384</v>
      </c>
      <c r="D178" t="s">
        <v>14</v>
      </c>
      <c r="E178" t="s">
        <v>37</v>
      </c>
      <c r="F178" t="s">
        <v>385</v>
      </c>
      <c r="G178" t="str">
        <f>"201412006354"</f>
        <v>201412006354</v>
      </c>
      <c r="H178" t="s">
        <v>386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18</v>
      </c>
      <c r="W178">
        <v>126</v>
      </c>
      <c r="X178">
        <v>0</v>
      </c>
      <c r="Z178">
        <v>0</v>
      </c>
      <c r="AA178">
        <v>0</v>
      </c>
      <c r="AB178">
        <v>22</v>
      </c>
      <c r="AC178">
        <v>374</v>
      </c>
      <c r="AD178" t="s">
        <v>387</v>
      </c>
    </row>
    <row r="179" spans="1:30" x14ac:dyDescent="0.25">
      <c r="H179" t="s">
        <v>388</v>
      </c>
    </row>
    <row r="180" spans="1:30" x14ac:dyDescent="0.25">
      <c r="A180">
        <v>87</v>
      </c>
      <c r="B180">
        <v>1544</v>
      </c>
      <c r="C180" t="s">
        <v>389</v>
      </c>
      <c r="D180" t="s">
        <v>27</v>
      </c>
      <c r="E180" t="s">
        <v>390</v>
      </c>
      <c r="F180" t="s">
        <v>391</v>
      </c>
      <c r="G180" t="str">
        <f>"00312594"</f>
        <v>00312594</v>
      </c>
      <c r="H180">
        <v>781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>
        <v>1399</v>
      </c>
    </row>
    <row r="181" spans="1:30" x14ac:dyDescent="0.25">
      <c r="H181">
        <v>1237</v>
      </c>
    </row>
    <row r="182" spans="1:30" x14ac:dyDescent="0.25">
      <c r="A182">
        <v>88</v>
      </c>
      <c r="B182">
        <v>4985</v>
      </c>
      <c r="C182" t="s">
        <v>392</v>
      </c>
      <c r="D182" t="s">
        <v>191</v>
      </c>
      <c r="E182" t="s">
        <v>49</v>
      </c>
      <c r="F182" t="s">
        <v>393</v>
      </c>
      <c r="G182" t="str">
        <f>"00264122"</f>
        <v>00264122</v>
      </c>
      <c r="H182" t="s">
        <v>394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81</v>
      </c>
      <c r="W182">
        <v>567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395</v>
      </c>
    </row>
    <row r="183" spans="1:30" x14ac:dyDescent="0.25">
      <c r="H183">
        <v>1237</v>
      </c>
    </row>
    <row r="184" spans="1:30" x14ac:dyDescent="0.25">
      <c r="A184">
        <v>89</v>
      </c>
      <c r="B184">
        <v>5385</v>
      </c>
      <c r="C184" t="s">
        <v>396</v>
      </c>
      <c r="D184" t="s">
        <v>68</v>
      </c>
      <c r="E184" t="s">
        <v>156</v>
      </c>
      <c r="F184" t="s">
        <v>397</v>
      </c>
      <c r="G184" t="str">
        <f>"201412002593"</f>
        <v>201412002593</v>
      </c>
      <c r="H184" t="s">
        <v>398</v>
      </c>
      <c r="I184">
        <v>0</v>
      </c>
      <c r="J184">
        <v>0</v>
      </c>
      <c r="K184">
        <v>0</v>
      </c>
      <c r="L184">
        <v>0</v>
      </c>
      <c r="M184">
        <v>100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399</v>
      </c>
    </row>
    <row r="185" spans="1:30" x14ac:dyDescent="0.25">
      <c r="H185" t="s">
        <v>400</v>
      </c>
    </row>
    <row r="186" spans="1:30" x14ac:dyDescent="0.25">
      <c r="A186">
        <v>90</v>
      </c>
      <c r="B186">
        <v>2659</v>
      </c>
      <c r="C186" t="s">
        <v>401</v>
      </c>
      <c r="D186" t="s">
        <v>402</v>
      </c>
      <c r="E186" t="s">
        <v>129</v>
      </c>
      <c r="F186" t="s">
        <v>403</v>
      </c>
      <c r="G186" t="str">
        <f>"201412000735"</f>
        <v>201412000735</v>
      </c>
      <c r="H186" t="s">
        <v>404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15</v>
      </c>
      <c r="W186">
        <v>105</v>
      </c>
      <c r="X186">
        <v>6</v>
      </c>
      <c r="Y186">
        <v>1242</v>
      </c>
      <c r="Z186">
        <v>0</v>
      </c>
      <c r="AA186">
        <v>0</v>
      </c>
      <c r="AB186">
        <v>24</v>
      </c>
      <c r="AC186">
        <v>408</v>
      </c>
      <c r="AD186" t="s">
        <v>405</v>
      </c>
    </row>
    <row r="187" spans="1:30" x14ac:dyDescent="0.25">
      <c r="H187" t="s">
        <v>406</v>
      </c>
    </row>
    <row r="188" spans="1:30" x14ac:dyDescent="0.25">
      <c r="A188">
        <v>91</v>
      </c>
      <c r="B188">
        <v>2659</v>
      </c>
      <c r="C188" t="s">
        <v>401</v>
      </c>
      <c r="D188" t="s">
        <v>402</v>
      </c>
      <c r="E188" t="s">
        <v>129</v>
      </c>
      <c r="F188" t="s">
        <v>403</v>
      </c>
      <c r="G188" t="str">
        <f>"201412000735"</f>
        <v>201412000735</v>
      </c>
      <c r="H188" t="s">
        <v>404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15</v>
      </c>
      <c r="W188">
        <v>105</v>
      </c>
      <c r="X188">
        <v>0</v>
      </c>
      <c r="Z188">
        <v>0</v>
      </c>
      <c r="AA188">
        <v>0</v>
      </c>
      <c r="AB188">
        <v>24</v>
      </c>
      <c r="AC188">
        <v>408</v>
      </c>
      <c r="AD188" t="s">
        <v>405</v>
      </c>
    </row>
    <row r="189" spans="1:30" x14ac:dyDescent="0.25">
      <c r="H189" t="s">
        <v>406</v>
      </c>
    </row>
    <row r="190" spans="1:30" x14ac:dyDescent="0.25">
      <c r="A190">
        <v>92</v>
      </c>
      <c r="B190">
        <v>3824</v>
      </c>
      <c r="C190" t="s">
        <v>407</v>
      </c>
      <c r="D190" t="s">
        <v>170</v>
      </c>
      <c r="E190" t="s">
        <v>49</v>
      </c>
      <c r="F190" t="s">
        <v>408</v>
      </c>
      <c r="G190" t="str">
        <f>"200812000650"</f>
        <v>200812000650</v>
      </c>
      <c r="H190">
        <v>770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1388</v>
      </c>
    </row>
    <row r="191" spans="1:30" x14ac:dyDescent="0.25">
      <c r="H191" t="s">
        <v>409</v>
      </c>
    </row>
    <row r="192" spans="1:30" x14ac:dyDescent="0.25">
      <c r="A192">
        <v>93</v>
      </c>
      <c r="B192">
        <v>1808</v>
      </c>
      <c r="C192" t="s">
        <v>410</v>
      </c>
      <c r="D192" t="s">
        <v>156</v>
      </c>
      <c r="E192" t="s">
        <v>411</v>
      </c>
      <c r="F192" t="s">
        <v>412</v>
      </c>
      <c r="G192" t="str">
        <f>"00002519"</f>
        <v>00002519</v>
      </c>
      <c r="H192" t="s">
        <v>80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413</v>
      </c>
    </row>
    <row r="193" spans="1:30" x14ac:dyDescent="0.25">
      <c r="H193" t="s">
        <v>414</v>
      </c>
    </row>
    <row r="194" spans="1:30" x14ac:dyDescent="0.25">
      <c r="A194">
        <v>94</v>
      </c>
      <c r="B194">
        <v>2716</v>
      </c>
      <c r="C194" t="s">
        <v>415</v>
      </c>
      <c r="D194" t="s">
        <v>49</v>
      </c>
      <c r="E194" t="s">
        <v>27</v>
      </c>
      <c r="F194" t="s">
        <v>416</v>
      </c>
      <c r="G194" t="str">
        <f>"200801006049"</f>
        <v>200801006049</v>
      </c>
      <c r="H194" t="s">
        <v>417</v>
      </c>
      <c r="I194">
        <v>150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418</v>
      </c>
    </row>
    <row r="195" spans="1:30" x14ac:dyDescent="0.25">
      <c r="H195" t="s">
        <v>419</v>
      </c>
    </row>
    <row r="196" spans="1:30" x14ac:dyDescent="0.25">
      <c r="A196">
        <v>95</v>
      </c>
      <c r="B196">
        <v>916</v>
      </c>
      <c r="C196" t="s">
        <v>420</v>
      </c>
      <c r="D196" t="s">
        <v>421</v>
      </c>
      <c r="E196" t="s">
        <v>38</v>
      </c>
      <c r="F196" t="s">
        <v>422</v>
      </c>
      <c r="G196" t="str">
        <f>"201504005345"</f>
        <v>201504005345</v>
      </c>
      <c r="H196" t="s">
        <v>423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28</v>
      </c>
      <c r="W196">
        <v>196</v>
      </c>
      <c r="X196">
        <v>0</v>
      </c>
      <c r="Z196">
        <v>0</v>
      </c>
      <c r="AA196">
        <v>0</v>
      </c>
      <c r="AB196">
        <v>24</v>
      </c>
      <c r="AC196">
        <v>408</v>
      </c>
      <c r="AD196" t="s">
        <v>424</v>
      </c>
    </row>
    <row r="197" spans="1:30" x14ac:dyDescent="0.25">
      <c r="H197" t="s">
        <v>425</v>
      </c>
    </row>
    <row r="198" spans="1:30" x14ac:dyDescent="0.25">
      <c r="A198">
        <v>96</v>
      </c>
      <c r="B198">
        <v>5984</v>
      </c>
      <c r="C198" t="s">
        <v>426</v>
      </c>
      <c r="D198" t="s">
        <v>427</v>
      </c>
      <c r="E198" t="s">
        <v>49</v>
      </c>
      <c r="F198" t="s">
        <v>428</v>
      </c>
      <c r="G198" t="str">
        <f>"201601001002"</f>
        <v>201601001002</v>
      </c>
      <c r="H198">
        <v>715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50</v>
      </c>
      <c r="O198">
        <v>0</v>
      </c>
      <c r="P198">
        <v>0</v>
      </c>
      <c r="Q198">
        <v>30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>
        <v>1383</v>
      </c>
    </row>
    <row r="199" spans="1:30" x14ac:dyDescent="0.25">
      <c r="H199" t="s">
        <v>429</v>
      </c>
    </row>
    <row r="200" spans="1:30" x14ac:dyDescent="0.25">
      <c r="A200">
        <v>97</v>
      </c>
      <c r="B200">
        <v>5707</v>
      </c>
      <c r="C200" t="s">
        <v>430</v>
      </c>
      <c r="D200" t="s">
        <v>27</v>
      </c>
      <c r="E200" t="s">
        <v>26</v>
      </c>
      <c r="F200" t="s">
        <v>431</v>
      </c>
      <c r="G200" t="str">
        <f>"00345841"</f>
        <v>00345841</v>
      </c>
      <c r="H200" t="s">
        <v>118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100</v>
      </c>
      <c r="AB200">
        <v>0</v>
      </c>
      <c r="AC200">
        <v>0</v>
      </c>
      <c r="AD200" t="s">
        <v>432</v>
      </c>
    </row>
    <row r="201" spans="1:30" x14ac:dyDescent="0.25">
      <c r="H201" t="s">
        <v>433</v>
      </c>
    </row>
    <row r="202" spans="1:30" x14ac:dyDescent="0.25">
      <c r="A202">
        <v>98</v>
      </c>
      <c r="B202">
        <v>855</v>
      </c>
      <c r="C202" t="s">
        <v>124</v>
      </c>
      <c r="D202" t="s">
        <v>33</v>
      </c>
      <c r="E202" t="s">
        <v>20</v>
      </c>
      <c r="F202" t="s">
        <v>434</v>
      </c>
      <c r="G202" t="str">
        <f>"00176233"</f>
        <v>00176233</v>
      </c>
      <c r="H202" t="s">
        <v>435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436</v>
      </c>
    </row>
    <row r="203" spans="1:30" x14ac:dyDescent="0.25">
      <c r="H203" t="s">
        <v>437</v>
      </c>
    </row>
    <row r="204" spans="1:30" x14ac:dyDescent="0.25">
      <c r="A204">
        <v>99</v>
      </c>
      <c r="B204">
        <v>423</v>
      </c>
      <c r="C204" t="s">
        <v>438</v>
      </c>
      <c r="D204" t="s">
        <v>68</v>
      </c>
      <c r="E204" t="s">
        <v>352</v>
      </c>
      <c r="F204" t="s">
        <v>439</v>
      </c>
      <c r="G204" t="str">
        <f>"00254171"</f>
        <v>00254171</v>
      </c>
      <c r="H204">
        <v>759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6</v>
      </c>
      <c r="Y204" t="s">
        <v>223</v>
      </c>
      <c r="Z204">
        <v>0</v>
      </c>
      <c r="AA204">
        <v>0</v>
      </c>
      <c r="AB204">
        <v>0</v>
      </c>
      <c r="AC204">
        <v>0</v>
      </c>
      <c r="AD204">
        <v>1377</v>
      </c>
    </row>
    <row r="205" spans="1:30" x14ac:dyDescent="0.25">
      <c r="H205" t="s">
        <v>440</v>
      </c>
    </row>
    <row r="206" spans="1:30" x14ac:dyDescent="0.25">
      <c r="A206">
        <v>100</v>
      </c>
      <c r="B206">
        <v>4579</v>
      </c>
      <c r="C206" t="s">
        <v>441</v>
      </c>
      <c r="D206" t="s">
        <v>27</v>
      </c>
      <c r="E206" t="s">
        <v>110</v>
      </c>
      <c r="F206" t="s">
        <v>442</v>
      </c>
      <c r="G206" t="str">
        <f>"00359598"</f>
        <v>00359598</v>
      </c>
      <c r="H206">
        <v>759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>
        <v>1377</v>
      </c>
    </row>
    <row r="207" spans="1:30" x14ac:dyDescent="0.25">
      <c r="H207" t="s">
        <v>443</v>
      </c>
    </row>
    <row r="208" spans="1:30" x14ac:dyDescent="0.25">
      <c r="A208">
        <v>101</v>
      </c>
      <c r="B208">
        <v>2710</v>
      </c>
      <c r="C208" t="s">
        <v>444</v>
      </c>
      <c r="D208" t="s">
        <v>445</v>
      </c>
      <c r="E208" t="s">
        <v>27</v>
      </c>
      <c r="F208" t="s">
        <v>446</v>
      </c>
      <c r="G208" t="str">
        <f>"200712002381"</f>
        <v>200712002381</v>
      </c>
      <c r="H208">
        <v>682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50</v>
      </c>
      <c r="O208">
        <v>0</v>
      </c>
      <c r="P208">
        <v>30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1</v>
      </c>
      <c r="W208">
        <v>7</v>
      </c>
      <c r="X208">
        <v>0</v>
      </c>
      <c r="Z208">
        <v>0</v>
      </c>
      <c r="AA208">
        <v>0</v>
      </c>
      <c r="AB208">
        <v>24</v>
      </c>
      <c r="AC208">
        <v>408</v>
      </c>
      <c r="AD208">
        <v>1377</v>
      </c>
    </row>
    <row r="209" spans="1:30" x14ac:dyDescent="0.25">
      <c r="H209" t="s">
        <v>447</v>
      </c>
    </row>
    <row r="210" spans="1:30" x14ac:dyDescent="0.25">
      <c r="A210">
        <v>102</v>
      </c>
      <c r="B210">
        <v>792</v>
      </c>
      <c r="C210" t="s">
        <v>448</v>
      </c>
      <c r="D210" t="s">
        <v>449</v>
      </c>
      <c r="E210" t="s">
        <v>450</v>
      </c>
      <c r="F210" t="s">
        <v>451</v>
      </c>
      <c r="G210" t="str">
        <f>"201507000492"</f>
        <v>201507000492</v>
      </c>
      <c r="H210">
        <v>737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50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>
        <v>1375</v>
      </c>
    </row>
    <row r="211" spans="1:30" x14ac:dyDescent="0.25">
      <c r="H211" t="s">
        <v>452</v>
      </c>
    </row>
    <row r="212" spans="1:30" x14ac:dyDescent="0.25">
      <c r="A212">
        <v>103</v>
      </c>
      <c r="B212">
        <v>3449</v>
      </c>
      <c r="C212" t="s">
        <v>453</v>
      </c>
      <c r="D212" t="s">
        <v>48</v>
      </c>
      <c r="E212" t="s">
        <v>49</v>
      </c>
      <c r="F212" t="s">
        <v>454</v>
      </c>
      <c r="G212" t="str">
        <f>"00370013"</f>
        <v>00370013</v>
      </c>
      <c r="H212" t="s">
        <v>455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74</v>
      </c>
      <c r="W212">
        <v>518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456</v>
      </c>
    </row>
    <row r="213" spans="1:30" x14ac:dyDescent="0.25">
      <c r="H213" t="s">
        <v>457</v>
      </c>
    </row>
    <row r="214" spans="1:30" x14ac:dyDescent="0.25">
      <c r="A214">
        <v>104</v>
      </c>
      <c r="B214">
        <v>5572</v>
      </c>
      <c r="C214" t="s">
        <v>458</v>
      </c>
      <c r="D214" t="s">
        <v>459</v>
      </c>
      <c r="E214" t="s">
        <v>37</v>
      </c>
      <c r="F214" t="s">
        <v>460</v>
      </c>
      <c r="G214" t="str">
        <f>"200812000387"</f>
        <v>200812000387</v>
      </c>
      <c r="H214">
        <v>671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50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71</v>
      </c>
      <c r="W214">
        <v>497</v>
      </c>
      <c r="X214">
        <v>0</v>
      </c>
      <c r="Z214">
        <v>0</v>
      </c>
      <c r="AA214">
        <v>0</v>
      </c>
      <c r="AB214">
        <v>9</v>
      </c>
      <c r="AC214">
        <v>153</v>
      </c>
      <c r="AD214">
        <v>1371</v>
      </c>
    </row>
    <row r="215" spans="1:30" x14ac:dyDescent="0.25">
      <c r="H215" t="s">
        <v>461</v>
      </c>
    </row>
    <row r="216" spans="1:30" x14ac:dyDescent="0.25">
      <c r="A216">
        <v>105</v>
      </c>
      <c r="B216">
        <v>5572</v>
      </c>
      <c r="C216" t="s">
        <v>458</v>
      </c>
      <c r="D216" t="s">
        <v>459</v>
      </c>
      <c r="E216" t="s">
        <v>37</v>
      </c>
      <c r="F216" t="s">
        <v>460</v>
      </c>
      <c r="G216" t="str">
        <f>"200812000387"</f>
        <v>200812000387</v>
      </c>
      <c r="H216">
        <v>671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71</v>
      </c>
      <c r="W216">
        <v>497</v>
      </c>
      <c r="X216">
        <v>6</v>
      </c>
      <c r="Y216">
        <v>1236</v>
      </c>
      <c r="Z216">
        <v>0</v>
      </c>
      <c r="AA216">
        <v>0</v>
      </c>
      <c r="AB216">
        <v>9</v>
      </c>
      <c r="AC216">
        <v>153</v>
      </c>
      <c r="AD216">
        <v>1371</v>
      </c>
    </row>
    <row r="217" spans="1:30" x14ac:dyDescent="0.25">
      <c r="H217" t="s">
        <v>461</v>
      </c>
    </row>
    <row r="218" spans="1:30" x14ac:dyDescent="0.25">
      <c r="A218">
        <v>106</v>
      </c>
      <c r="B218">
        <v>4324</v>
      </c>
      <c r="C218" t="s">
        <v>462</v>
      </c>
      <c r="D218" t="s">
        <v>463</v>
      </c>
      <c r="E218" t="s">
        <v>411</v>
      </c>
      <c r="F218" t="s">
        <v>464</v>
      </c>
      <c r="G218" t="str">
        <f>"00257089"</f>
        <v>00257089</v>
      </c>
      <c r="H218" t="s">
        <v>465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466</v>
      </c>
    </row>
    <row r="219" spans="1:30" x14ac:dyDescent="0.25">
      <c r="H219" t="s">
        <v>467</v>
      </c>
    </row>
    <row r="220" spans="1:30" x14ac:dyDescent="0.25">
      <c r="A220">
        <v>107</v>
      </c>
      <c r="B220">
        <v>795</v>
      </c>
      <c r="C220" t="s">
        <v>468</v>
      </c>
      <c r="D220" t="s">
        <v>238</v>
      </c>
      <c r="E220" t="s">
        <v>53</v>
      </c>
      <c r="F220" t="s">
        <v>469</v>
      </c>
      <c r="G220" t="str">
        <f>"201412003732"</f>
        <v>201412003732</v>
      </c>
      <c r="H220">
        <v>748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>
        <v>1366</v>
      </c>
    </row>
    <row r="221" spans="1:30" x14ac:dyDescent="0.25">
      <c r="H221" t="s">
        <v>350</v>
      </c>
    </row>
    <row r="222" spans="1:30" x14ac:dyDescent="0.25">
      <c r="A222">
        <v>108</v>
      </c>
      <c r="B222">
        <v>1460</v>
      </c>
      <c r="C222" t="s">
        <v>470</v>
      </c>
      <c r="D222" t="s">
        <v>268</v>
      </c>
      <c r="E222" t="s">
        <v>49</v>
      </c>
      <c r="F222" t="s">
        <v>471</v>
      </c>
      <c r="G222" t="str">
        <f>"201410002724"</f>
        <v>201410002724</v>
      </c>
      <c r="H222" t="s">
        <v>472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43</v>
      </c>
      <c r="W222">
        <v>301</v>
      </c>
      <c r="X222">
        <v>0</v>
      </c>
      <c r="Z222">
        <v>0</v>
      </c>
      <c r="AA222">
        <v>0</v>
      </c>
      <c r="AB222">
        <v>24</v>
      </c>
      <c r="AC222">
        <v>408</v>
      </c>
      <c r="AD222" t="s">
        <v>473</v>
      </c>
    </row>
    <row r="223" spans="1:30" x14ac:dyDescent="0.25">
      <c r="H223" t="s">
        <v>474</v>
      </c>
    </row>
    <row r="224" spans="1:30" x14ac:dyDescent="0.25">
      <c r="A224">
        <v>109</v>
      </c>
      <c r="B224">
        <v>669</v>
      </c>
      <c r="C224" t="s">
        <v>475</v>
      </c>
      <c r="D224" t="s">
        <v>27</v>
      </c>
      <c r="E224" t="s">
        <v>34</v>
      </c>
      <c r="F224" t="s">
        <v>476</v>
      </c>
      <c r="G224" t="str">
        <f>"201411001248"</f>
        <v>201411001248</v>
      </c>
      <c r="H224" t="s">
        <v>477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478</v>
      </c>
    </row>
    <row r="225" spans="1:30" x14ac:dyDescent="0.25">
      <c r="H225" t="s">
        <v>479</v>
      </c>
    </row>
    <row r="226" spans="1:30" x14ac:dyDescent="0.25">
      <c r="A226">
        <v>110</v>
      </c>
      <c r="B226">
        <v>3496</v>
      </c>
      <c r="C226" t="s">
        <v>480</v>
      </c>
      <c r="D226" t="s">
        <v>26</v>
      </c>
      <c r="E226" t="s">
        <v>26</v>
      </c>
      <c r="F226" t="s">
        <v>481</v>
      </c>
      <c r="G226" t="str">
        <f>"200911000317"</f>
        <v>200911000317</v>
      </c>
      <c r="H226" t="s">
        <v>423</v>
      </c>
      <c r="I226">
        <v>0</v>
      </c>
      <c r="J226">
        <v>0</v>
      </c>
      <c r="K226">
        <v>0</v>
      </c>
      <c r="L226">
        <v>0</v>
      </c>
      <c r="M226">
        <v>100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63</v>
      </c>
      <c r="W226">
        <v>441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482</v>
      </c>
    </row>
    <row r="227" spans="1:30" x14ac:dyDescent="0.25">
      <c r="H227" t="s">
        <v>483</v>
      </c>
    </row>
    <row r="228" spans="1:30" x14ac:dyDescent="0.25">
      <c r="A228">
        <v>111</v>
      </c>
      <c r="B228">
        <v>6111</v>
      </c>
      <c r="C228" t="s">
        <v>484</v>
      </c>
      <c r="D228" t="s">
        <v>37</v>
      </c>
      <c r="E228" t="s">
        <v>411</v>
      </c>
      <c r="F228" t="s">
        <v>485</v>
      </c>
      <c r="G228" t="str">
        <f>"00369789"</f>
        <v>00369789</v>
      </c>
      <c r="H228" t="s">
        <v>486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50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59</v>
      </c>
      <c r="W228">
        <v>413</v>
      </c>
      <c r="X228">
        <v>0</v>
      </c>
      <c r="Z228">
        <v>0</v>
      </c>
      <c r="AA228">
        <v>0</v>
      </c>
      <c r="AB228">
        <v>14</v>
      </c>
      <c r="AC228">
        <v>238</v>
      </c>
      <c r="AD228" t="s">
        <v>487</v>
      </c>
    </row>
    <row r="229" spans="1:30" x14ac:dyDescent="0.25">
      <c r="H229" t="s">
        <v>488</v>
      </c>
    </row>
    <row r="230" spans="1:30" x14ac:dyDescent="0.25">
      <c r="A230">
        <v>112</v>
      </c>
      <c r="B230">
        <v>952</v>
      </c>
      <c r="C230" t="s">
        <v>489</v>
      </c>
      <c r="D230" t="s">
        <v>38</v>
      </c>
      <c r="E230" t="s">
        <v>90</v>
      </c>
      <c r="F230" t="s">
        <v>490</v>
      </c>
      <c r="G230" t="str">
        <f>"201406000026"</f>
        <v>201406000026</v>
      </c>
      <c r="H230" t="s">
        <v>491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50</v>
      </c>
      <c r="O230">
        <v>0</v>
      </c>
      <c r="P230">
        <v>50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17</v>
      </c>
      <c r="W230">
        <v>119</v>
      </c>
      <c r="X230">
        <v>0</v>
      </c>
      <c r="Z230">
        <v>0</v>
      </c>
      <c r="AA230">
        <v>0</v>
      </c>
      <c r="AB230">
        <v>24</v>
      </c>
      <c r="AC230">
        <v>408</v>
      </c>
      <c r="AD230" t="s">
        <v>492</v>
      </c>
    </row>
    <row r="231" spans="1:30" x14ac:dyDescent="0.25">
      <c r="H231" t="s">
        <v>493</v>
      </c>
    </row>
    <row r="232" spans="1:30" x14ac:dyDescent="0.25">
      <c r="A232">
        <v>113</v>
      </c>
      <c r="B232">
        <v>255</v>
      </c>
      <c r="C232" t="s">
        <v>494</v>
      </c>
      <c r="D232" t="s">
        <v>27</v>
      </c>
      <c r="E232" t="s">
        <v>495</v>
      </c>
      <c r="F232" t="s">
        <v>496</v>
      </c>
      <c r="G232" t="str">
        <f>"201410000021"</f>
        <v>201410000021</v>
      </c>
      <c r="H232" t="s">
        <v>386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70</v>
      </c>
      <c r="O232">
        <v>30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6</v>
      </c>
      <c r="Y232" t="s">
        <v>223</v>
      </c>
      <c r="Z232">
        <v>0</v>
      </c>
      <c r="AA232">
        <v>0</v>
      </c>
      <c r="AB232">
        <v>0</v>
      </c>
      <c r="AC232">
        <v>0</v>
      </c>
      <c r="AD232" t="s">
        <v>497</v>
      </c>
    </row>
    <row r="233" spans="1:30" x14ac:dyDescent="0.25">
      <c r="H233" t="s">
        <v>498</v>
      </c>
    </row>
    <row r="234" spans="1:30" x14ac:dyDescent="0.25">
      <c r="A234">
        <v>114</v>
      </c>
      <c r="B234">
        <v>6039</v>
      </c>
      <c r="C234" t="s">
        <v>499</v>
      </c>
      <c r="D234" t="s">
        <v>500</v>
      </c>
      <c r="E234" t="s">
        <v>27</v>
      </c>
      <c r="F234" t="s">
        <v>501</v>
      </c>
      <c r="G234" t="str">
        <f>"00369993"</f>
        <v>00369993</v>
      </c>
      <c r="H234">
        <v>737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1355</v>
      </c>
    </row>
    <row r="235" spans="1:30" x14ac:dyDescent="0.25">
      <c r="H235">
        <v>1242</v>
      </c>
    </row>
    <row r="236" spans="1:30" x14ac:dyDescent="0.25">
      <c r="A236">
        <v>115</v>
      </c>
      <c r="B236">
        <v>22</v>
      </c>
      <c r="C236" t="s">
        <v>502</v>
      </c>
      <c r="D236" t="s">
        <v>38</v>
      </c>
      <c r="E236" t="s">
        <v>156</v>
      </c>
      <c r="F236" t="s">
        <v>503</v>
      </c>
      <c r="G236" t="str">
        <f>"00167748"</f>
        <v>00167748</v>
      </c>
      <c r="H236">
        <v>737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>
        <v>1355</v>
      </c>
    </row>
    <row r="237" spans="1:30" x14ac:dyDescent="0.25">
      <c r="H237" t="s">
        <v>504</v>
      </c>
    </row>
    <row r="238" spans="1:30" x14ac:dyDescent="0.25">
      <c r="A238">
        <v>116</v>
      </c>
      <c r="B238">
        <v>1296</v>
      </c>
      <c r="C238" t="s">
        <v>505</v>
      </c>
      <c r="D238" t="s">
        <v>90</v>
      </c>
      <c r="E238" t="s">
        <v>49</v>
      </c>
      <c r="F238" t="s">
        <v>506</v>
      </c>
      <c r="G238" t="str">
        <f>"00154989"</f>
        <v>00154989</v>
      </c>
      <c r="H238" t="s">
        <v>507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508</v>
      </c>
    </row>
    <row r="239" spans="1:30" x14ac:dyDescent="0.25">
      <c r="H239" t="s">
        <v>509</v>
      </c>
    </row>
    <row r="240" spans="1:30" x14ac:dyDescent="0.25">
      <c r="A240">
        <v>117</v>
      </c>
      <c r="B240">
        <v>420</v>
      </c>
      <c r="C240" t="s">
        <v>510</v>
      </c>
      <c r="D240" t="s">
        <v>20</v>
      </c>
      <c r="E240" t="s">
        <v>369</v>
      </c>
      <c r="F240" t="s">
        <v>511</v>
      </c>
      <c r="G240" t="str">
        <f>"201412003644"</f>
        <v>201412003644</v>
      </c>
      <c r="H240" t="s">
        <v>507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508</v>
      </c>
    </row>
    <row r="241" spans="1:30" x14ac:dyDescent="0.25">
      <c r="H241" t="s">
        <v>512</v>
      </c>
    </row>
    <row r="242" spans="1:30" x14ac:dyDescent="0.25">
      <c r="A242">
        <v>118</v>
      </c>
      <c r="B242">
        <v>5316</v>
      </c>
      <c r="C242" t="s">
        <v>513</v>
      </c>
      <c r="D242" t="s">
        <v>514</v>
      </c>
      <c r="E242" t="s">
        <v>26</v>
      </c>
      <c r="F242" t="s">
        <v>515</v>
      </c>
      <c r="G242" t="str">
        <f>"200810000873"</f>
        <v>200810000873</v>
      </c>
      <c r="H242" t="s">
        <v>516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2</v>
      </c>
      <c r="AA242">
        <v>0</v>
      </c>
      <c r="AB242">
        <v>0</v>
      </c>
      <c r="AC242">
        <v>0</v>
      </c>
      <c r="AD242" t="s">
        <v>517</v>
      </c>
    </row>
    <row r="243" spans="1:30" x14ac:dyDescent="0.25">
      <c r="H243" t="s">
        <v>518</v>
      </c>
    </row>
    <row r="244" spans="1:30" x14ac:dyDescent="0.25">
      <c r="A244">
        <v>119</v>
      </c>
      <c r="B244">
        <v>4535</v>
      </c>
      <c r="C244" t="s">
        <v>519</v>
      </c>
      <c r="D244" t="s">
        <v>169</v>
      </c>
      <c r="E244" t="s">
        <v>411</v>
      </c>
      <c r="F244" t="s">
        <v>520</v>
      </c>
      <c r="G244" t="str">
        <f>"00231802"</f>
        <v>00231802</v>
      </c>
      <c r="H244" t="s">
        <v>521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83</v>
      </c>
      <c r="W244">
        <v>581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522</v>
      </c>
    </row>
    <row r="245" spans="1:30" x14ac:dyDescent="0.25">
      <c r="H245" t="s">
        <v>523</v>
      </c>
    </row>
    <row r="246" spans="1:30" x14ac:dyDescent="0.25">
      <c r="A246">
        <v>120</v>
      </c>
      <c r="B246">
        <v>4373</v>
      </c>
      <c r="C246" t="s">
        <v>524</v>
      </c>
      <c r="D246" t="s">
        <v>27</v>
      </c>
      <c r="E246" t="s">
        <v>170</v>
      </c>
      <c r="F246" t="s">
        <v>525</v>
      </c>
      <c r="G246" t="str">
        <f>"201507001388"</f>
        <v>201507001388</v>
      </c>
      <c r="H246" t="s">
        <v>112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526</v>
      </c>
    </row>
    <row r="247" spans="1:30" x14ac:dyDescent="0.25">
      <c r="H247" t="s">
        <v>527</v>
      </c>
    </row>
    <row r="248" spans="1:30" x14ac:dyDescent="0.25">
      <c r="A248">
        <v>121</v>
      </c>
      <c r="B248">
        <v>3463</v>
      </c>
      <c r="C248" t="s">
        <v>528</v>
      </c>
      <c r="D248" t="s">
        <v>529</v>
      </c>
      <c r="E248" t="s">
        <v>390</v>
      </c>
      <c r="F248" t="s">
        <v>530</v>
      </c>
      <c r="G248" t="str">
        <f>"201507004692"</f>
        <v>201507004692</v>
      </c>
      <c r="H248" t="s">
        <v>112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526</v>
      </c>
    </row>
    <row r="249" spans="1:30" x14ac:dyDescent="0.25">
      <c r="H249" t="s">
        <v>531</v>
      </c>
    </row>
    <row r="250" spans="1:30" x14ac:dyDescent="0.25">
      <c r="A250">
        <v>122</v>
      </c>
      <c r="B250">
        <v>1588</v>
      </c>
      <c r="C250" t="s">
        <v>532</v>
      </c>
      <c r="D250" t="s">
        <v>533</v>
      </c>
      <c r="E250" t="s">
        <v>411</v>
      </c>
      <c r="F250" t="s">
        <v>534</v>
      </c>
      <c r="G250" t="str">
        <f>"201412007103"</f>
        <v>201412007103</v>
      </c>
      <c r="H250">
        <v>759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>
        <v>1347</v>
      </c>
    </row>
    <row r="251" spans="1:30" x14ac:dyDescent="0.25">
      <c r="H251" t="s">
        <v>535</v>
      </c>
    </row>
    <row r="252" spans="1:30" x14ac:dyDescent="0.25">
      <c r="A252">
        <v>123</v>
      </c>
      <c r="B252">
        <v>518</v>
      </c>
      <c r="C252" t="s">
        <v>536</v>
      </c>
      <c r="D252" t="s">
        <v>411</v>
      </c>
      <c r="E252" t="s">
        <v>27</v>
      </c>
      <c r="F252" t="s">
        <v>537</v>
      </c>
      <c r="G252" t="str">
        <f>"201411001421"</f>
        <v>201411001421</v>
      </c>
      <c r="H252" t="s">
        <v>538</v>
      </c>
      <c r="I252">
        <v>0</v>
      </c>
      <c r="J252">
        <v>0</v>
      </c>
      <c r="K252">
        <v>0</v>
      </c>
      <c r="L252">
        <v>0</v>
      </c>
      <c r="M252">
        <v>100</v>
      </c>
      <c r="N252">
        <v>70</v>
      </c>
      <c r="O252">
        <v>0</v>
      </c>
      <c r="P252">
        <v>0</v>
      </c>
      <c r="Q252">
        <v>70</v>
      </c>
      <c r="R252">
        <v>0</v>
      </c>
      <c r="S252">
        <v>0</v>
      </c>
      <c r="T252">
        <v>0</v>
      </c>
      <c r="U252">
        <v>0</v>
      </c>
      <c r="V252">
        <v>56</v>
      </c>
      <c r="W252">
        <v>392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539</v>
      </c>
    </row>
    <row r="253" spans="1:30" x14ac:dyDescent="0.25">
      <c r="H253" t="s">
        <v>540</v>
      </c>
    </row>
    <row r="254" spans="1:30" x14ac:dyDescent="0.25">
      <c r="A254">
        <v>124</v>
      </c>
      <c r="B254">
        <v>6222</v>
      </c>
      <c r="C254" t="s">
        <v>541</v>
      </c>
      <c r="D254" t="s">
        <v>542</v>
      </c>
      <c r="E254" t="s">
        <v>543</v>
      </c>
      <c r="F254" t="s">
        <v>544</v>
      </c>
      <c r="G254" t="str">
        <f>"00328786"</f>
        <v>00328786</v>
      </c>
      <c r="H254" t="s">
        <v>545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30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546</v>
      </c>
    </row>
    <row r="255" spans="1:30" x14ac:dyDescent="0.25">
      <c r="H255" t="s">
        <v>512</v>
      </c>
    </row>
    <row r="256" spans="1:30" x14ac:dyDescent="0.25">
      <c r="A256">
        <v>125</v>
      </c>
      <c r="B256">
        <v>1570</v>
      </c>
      <c r="C256" t="s">
        <v>547</v>
      </c>
      <c r="D256" t="s">
        <v>37</v>
      </c>
      <c r="E256" t="s">
        <v>26</v>
      </c>
      <c r="F256" t="s">
        <v>548</v>
      </c>
      <c r="G256" t="str">
        <f>"00301465"</f>
        <v>00301465</v>
      </c>
      <c r="H256" t="s">
        <v>549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76</v>
      </c>
      <c r="W256">
        <v>532</v>
      </c>
      <c r="X256">
        <v>0</v>
      </c>
      <c r="Z256">
        <v>0</v>
      </c>
      <c r="AA256">
        <v>0</v>
      </c>
      <c r="AB256">
        <v>8</v>
      </c>
      <c r="AC256">
        <v>136</v>
      </c>
      <c r="AD256" t="s">
        <v>550</v>
      </c>
    </row>
    <row r="257" spans="1:30" x14ac:dyDescent="0.25">
      <c r="H257">
        <v>1240</v>
      </c>
    </row>
    <row r="258" spans="1:30" x14ac:dyDescent="0.25">
      <c r="A258">
        <v>126</v>
      </c>
      <c r="B258">
        <v>5731</v>
      </c>
      <c r="C258" t="s">
        <v>551</v>
      </c>
      <c r="D258" t="s">
        <v>110</v>
      </c>
      <c r="E258" t="s">
        <v>552</v>
      </c>
      <c r="F258" t="s">
        <v>553</v>
      </c>
      <c r="G258" t="str">
        <f>"200902000200"</f>
        <v>200902000200</v>
      </c>
      <c r="H258" t="s">
        <v>554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12</v>
      </c>
      <c r="W258">
        <v>84</v>
      </c>
      <c r="X258">
        <v>6</v>
      </c>
      <c r="Y258" t="s">
        <v>223</v>
      </c>
      <c r="Z258">
        <v>0</v>
      </c>
      <c r="AA258">
        <v>0</v>
      </c>
      <c r="AB258">
        <v>24</v>
      </c>
      <c r="AC258">
        <v>408</v>
      </c>
      <c r="AD258" t="s">
        <v>555</v>
      </c>
    </row>
    <row r="259" spans="1:30" x14ac:dyDescent="0.25">
      <c r="H259" t="s">
        <v>440</v>
      </c>
    </row>
    <row r="260" spans="1:30" x14ac:dyDescent="0.25">
      <c r="A260">
        <v>127</v>
      </c>
      <c r="B260">
        <v>3856</v>
      </c>
      <c r="C260" t="s">
        <v>556</v>
      </c>
      <c r="D260" t="s">
        <v>557</v>
      </c>
      <c r="E260" t="s">
        <v>192</v>
      </c>
      <c r="F260" t="s">
        <v>558</v>
      </c>
      <c r="G260" t="str">
        <f>"00365998"</f>
        <v>00365998</v>
      </c>
      <c r="H260">
        <v>748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>
        <v>1336</v>
      </c>
    </row>
    <row r="261" spans="1:30" x14ac:dyDescent="0.25">
      <c r="H261">
        <v>1244</v>
      </c>
    </row>
    <row r="262" spans="1:30" x14ac:dyDescent="0.25">
      <c r="A262">
        <v>128</v>
      </c>
      <c r="B262">
        <v>5892</v>
      </c>
      <c r="C262" t="s">
        <v>559</v>
      </c>
      <c r="D262" t="s">
        <v>38</v>
      </c>
      <c r="E262" t="s">
        <v>26</v>
      </c>
      <c r="F262" t="s">
        <v>560</v>
      </c>
      <c r="G262" t="str">
        <f>"00217134"</f>
        <v>00217134</v>
      </c>
      <c r="H262">
        <v>748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6</v>
      </c>
      <c r="Y262">
        <v>1239</v>
      </c>
      <c r="Z262">
        <v>0</v>
      </c>
      <c r="AA262">
        <v>0</v>
      </c>
      <c r="AB262">
        <v>0</v>
      </c>
      <c r="AC262">
        <v>0</v>
      </c>
      <c r="AD262">
        <v>1336</v>
      </c>
    </row>
    <row r="263" spans="1:30" x14ac:dyDescent="0.25">
      <c r="H263">
        <v>1239</v>
      </c>
    </row>
    <row r="264" spans="1:30" x14ac:dyDescent="0.25">
      <c r="A264">
        <v>129</v>
      </c>
      <c r="B264">
        <v>2475</v>
      </c>
      <c r="C264" t="s">
        <v>561</v>
      </c>
      <c r="D264" t="s">
        <v>411</v>
      </c>
      <c r="E264" t="s">
        <v>110</v>
      </c>
      <c r="F264" t="s">
        <v>562</v>
      </c>
      <c r="G264" t="str">
        <f>"00323960"</f>
        <v>00323960</v>
      </c>
      <c r="H264">
        <v>715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1333</v>
      </c>
    </row>
    <row r="265" spans="1:30" x14ac:dyDescent="0.25">
      <c r="H265" t="s">
        <v>563</v>
      </c>
    </row>
    <row r="266" spans="1:30" x14ac:dyDescent="0.25">
      <c r="A266">
        <v>130</v>
      </c>
      <c r="B266">
        <v>628</v>
      </c>
      <c r="C266" t="s">
        <v>564</v>
      </c>
      <c r="D266" t="s">
        <v>38</v>
      </c>
      <c r="E266" t="s">
        <v>450</v>
      </c>
      <c r="F266" t="s">
        <v>565</v>
      </c>
      <c r="G266" t="str">
        <f>"201504004484"</f>
        <v>201504004484</v>
      </c>
      <c r="H266" t="s">
        <v>566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567</v>
      </c>
    </row>
    <row r="267" spans="1:30" x14ac:dyDescent="0.25">
      <c r="H267" t="s">
        <v>568</v>
      </c>
    </row>
    <row r="268" spans="1:30" x14ac:dyDescent="0.25">
      <c r="A268">
        <v>131</v>
      </c>
      <c r="B268">
        <v>1917</v>
      </c>
      <c r="C268" t="s">
        <v>569</v>
      </c>
      <c r="D268" t="s">
        <v>156</v>
      </c>
      <c r="E268" t="s">
        <v>570</v>
      </c>
      <c r="F268" t="s">
        <v>571</v>
      </c>
      <c r="G268" t="str">
        <f>"201504000771"</f>
        <v>201504000771</v>
      </c>
      <c r="H268" t="s">
        <v>572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41</v>
      </c>
      <c r="W268">
        <v>287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573</v>
      </c>
    </row>
    <row r="269" spans="1:30" x14ac:dyDescent="0.25">
      <c r="H269" t="s">
        <v>574</v>
      </c>
    </row>
    <row r="270" spans="1:30" x14ac:dyDescent="0.25">
      <c r="A270">
        <v>132</v>
      </c>
      <c r="B270">
        <v>5083</v>
      </c>
      <c r="C270" t="s">
        <v>184</v>
      </c>
      <c r="D270" t="s">
        <v>185</v>
      </c>
      <c r="E270" t="s">
        <v>49</v>
      </c>
      <c r="F270" t="s">
        <v>186</v>
      </c>
      <c r="G270" t="str">
        <f>"201402002997"</f>
        <v>201402002997</v>
      </c>
      <c r="H270" t="s">
        <v>187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2</v>
      </c>
      <c r="AA270">
        <v>0</v>
      </c>
      <c r="AB270">
        <v>0</v>
      </c>
      <c r="AC270">
        <v>0</v>
      </c>
      <c r="AD270" t="s">
        <v>575</v>
      </c>
    </row>
    <row r="271" spans="1:30" x14ac:dyDescent="0.25">
      <c r="H271" t="s">
        <v>189</v>
      </c>
    </row>
    <row r="272" spans="1:30" x14ac:dyDescent="0.25">
      <c r="A272">
        <v>133</v>
      </c>
      <c r="B272">
        <v>5470</v>
      </c>
      <c r="C272" t="s">
        <v>576</v>
      </c>
      <c r="D272" t="s">
        <v>156</v>
      </c>
      <c r="E272" t="s">
        <v>192</v>
      </c>
      <c r="F272" t="s">
        <v>577</v>
      </c>
      <c r="G272" t="str">
        <f>"201402002374"</f>
        <v>201402002374</v>
      </c>
      <c r="H272" t="s">
        <v>279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49</v>
      </c>
      <c r="W272">
        <v>343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578</v>
      </c>
    </row>
    <row r="273" spans="1:30" x14ac:dyDescent="0.25">
      <c r="H273" t="s">
        <v>579</v>
      </c>
    </row>
    <row r="274" spans="1:30" x14ac:dyDescent="0.25">
      <c r="A274">
        <v>134</v>
      </c>
      <c r="B274">
        <v>2420</v>
      </c>
      <c r="C274" t="s">
        <v>580</v>
      </c>
      <c r="D274" t="s">
        <v>38</v>
      </c>
      <c r="E274" t="s">
        <v>191</v>
      </c>
      <c r="F274" t="s">
        <v>581</v>
      </c>
      <c r="G274" t="str">
        <f>"00313095"</f>
        <v>00313095</v>
      </c>
      <c r="H274" t="s">
        <v>582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50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43</v>
      </c>
      <c r="W274">
        <v>301</v>
      </c>
      <c r="X274">
        <v>0</v>
      </c>
      <c r="Z274">
        <v>0</v>
      </c>
      <c r="AA274">
        <v>0</v>
      </c>
      <c r="AB274">
        <v>8</v>
      </c>
      <c r="AC274">
        <v>136</v>
      </c>
      <c r="AD274" t="s">
        <v>583</v>
      </c>
    </row>
    <row r="275" spans="1:30" x14ac:dyDescent="0.25">
      <c r="H275" t="s">
        <v>584</v>
      </c>
    </row>
    <row r="276" spans="1:30" x14ac:dyDescent="0.25">
      <c r="A276">
        <v>135</v>
      </c>
      <c r="B276">
        <v>5417</v>
      </c>
      <c r="C276" t="s">
        <v>585</v>
      </c>
      <c r="D276" t="s">
        <v>586</v>
      </c>
      <c r="E276" t="s">
        <v>27</v>
      </c>
      <c r="F276" t="s">
        <v>587</v>
      </c>
      <c r="G276" t="str">
        <f>"201412001027"</f>
        <v>201412001027</v>
      </c>
      <c r="H276">
        <v>704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6</v>
      </c>
      <c r="Y276">
        <v>1242</v>
      </c>
      <c r="Z276">
        <v>0</v>
      </c>
      <c r="AA276">
        <v>0</v>
      </c>
      <c r="AB276">
        <v>0</v>
      </c>
      <c r="AC276">
        <v>0</v>
      </c>
      <c r="AD276">
        <v>1322</v>
      </c>
    </row>
    <row r="277" spans="1:30" x14ac:dyDescent="0.25">
      <c r="H277" t="s">
        <v>588</v>
      </c>
    </row>
    <row r="278" spans="1:30" x14ac:dyDescent="0.25">
      <c r="A278">
        <v>136</v>
      </c>
      <c r="B278">
        <v>5417</v>
      </c>
      <c r="C278" t="s">
        <v>585</v>
      </c>
      <c r="D278" t="s">
        <v>586</v>
      </c>
      <c r="E278" t="s">
        <v>27</v>
      </c>
      <c r="F278" t="s">
        <v>587</v>
      </c>
      <c r="G278" t="str">
        <f>"201412001027"</f>
        <v>201412001027</v>
      </c>
      <c r="H278">
        <v>704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>
        <v>1322</v>
      </c>
    </row>
    <row r="279" spans="1:30" x14ac:dyDescent="0.25">
      <c r="H279" t="s">
        <v>588</v>
      </c>
    </row>
    <row r="280" spans="1:30" x14ac:dyDescent="0.25">
      <c r="A280">
        <v>137</v>
      </c>
      <c r="B280">
        <v>6202</v>
      </c>
      <c r="C280" t="s">
        <v>589</v>
      </c>
      <c r="D280" t="s">
        <v>110</v>
      </c>
      <c r="E280" t="s">
        <v>26</v>
      </c>
      <c r="F280" t="s">
        <v>590</v>
      </c>
      <c r="G280" t="str">
        <f>"200801011350"</f>
        <v>200801011350</v>
      </c>
      <c r="H280">
        <v>704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>
        <v>1322</v>
      </c>
    </row>
    <row r="281" spans="1:30" x14ac:dyDescent="0.25">
      <c r="H281" t="s">
        <v>591</v>
      </c>
    </row>
    <row r="282" spans="1:30" x14ac:dyDescent="0.25">
      <c r="A282">
        <v>138</v>
      </c>
      <c r="B282">
        <v>3094</v>
      </c>
      <c r="C282" t="s">
        <v>592</v>
      </c>
      <c r="D282" t="s">
        <v>26</v>
      </c>
      <c r="E282" t="s">
        <v>192</v>
      </c>
      <c r="F282" t="s">
        <v>593</v>
      </c>
      <c r="G282" t="str">
        <f>"200802003699"</f>
        <v>200802003699</v>
      </c>
      <c r="H282">
        <v>682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50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6</v>
      </c>
      <c r="Y282" t="s">
        <v>223</v>
      </c>
      <c r="Z282">
        <v>0</v>
      </c>
      <c r="AA282">
        <v>0</v>
      </c>
      <c r="AB282">
        <v>0</v>
      </c>
      <c r="AC282">
        <v>0</v>
      </c>
      <c r="AD282">
        <v>1320</v>
      </c>
    </row>
    <row r="283" spans="1:30" x14ac:dyDescent="0.25">
      <c r="H283" t="s">
        <v>326</v>
      </c>
    </row>
    <row r="284" spans="1:30" x14ac:dyDescent="0.25">
      <c r="A284">
        <v>139</v>
      </c>
      <c r="B284">
        <v>6211</v>
      </c>
      <c r="C284" t="s">
        <v>594</v>
      </c>
      <c r="D284" t="s">
        <v>411</v>
      </c>
      <c r="E284" t="s">
        <v>191</v>
      </c>
      <c r="F284" t="s">
        <v>595</v>
      </c>
      <c r="G284" t="str">
        <f>"00147355"</f>
        <v>00147355</v>
      </c>
      <c r="H284">
        <v>682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50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>
        <v>1320</v>
      </c>
    </row>
    <row r="285" spans="1:30" x14ac:dyDescent="0.25">
      <c r="H285" t="s">
        <v>596</v>
      </c>
    </row>
    <row r="286" spans="1:30" x14ac:dyDescent="0.25">
      <c r="A286">
        <v>140</v>
      </c>
      <c r="B286">
        <v>3965</v>
      </c>
      <c r="C286" t="s">
        <v>502</v>
      </c>
      <c r="D286" t="s">
        <v>26</v>
      </c>
      <c r="E286" t="s">
        <v>597</v>
      </c>
      <c r="F286" t="s">
        <v>598</v>
      </c>
      <c r="G286" t="str">
        <f>"00142388"</f>
        <v>00142388</v>
      </c>
      <c r="H286" t="s">
        <v>112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2</v>
      </c>
      <c r="AA286">
        <v>0</v>
      </c>
      <c r="AB286">
        <v>0</v>
      </c>
      <c r="AC286">
        <v>0</v>
      </c>
      <c r="AD286" t="s">
        <v>599</v>
      </c>
    </row>
    <row r="287" spans="1:30" x14ac:dyDescent="0.25">
      <c r="H287" t="s">
        <v>452</v>
      </c>
    </row>
    <row r="288" spans="1:30" x14ac:dyDescent="0.25">
      <c r="A288">
        <v>141</v>
      </c>
      <c r="B288">
        <v>1624</v>
      </c>
      <c r="C288" t="s">
        <v>600</v>
      </c>
      <c r="D288" t="s">
        <v>191</v>
      </c>
      <c r="E288" t="s">
        <v>20</v>
      </c>
      <c r="F288" t="s">
        <v>601</v>
      </c>
      <c r="G288" t="str">
        <f>"200802006715"</f>
        <v>200802006715</v>
      </c>
      <c r="H288" t="s">
        <v>602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603</v>
      </c>
    </row>
    <row r="289" spans="1:30" x14ac:dyDescent="0.25">
      <c r="H289" t="s">
        <v>604</v>
      </c>
    </row>
    <row r="290" spans="1:30" x14ac:dyDescent="0.25">
      <c r="A290">
        <v>142</v>
      </c>
      <c r="B290">
        <v>4221</v>
      </c>
      <c r="C290" t="s">
        <v>605</v>
      </c>
      <c r="D290" t="s">
        <v>606</v>
      </c>
      <c r="E290" t="s">
        <v>20</v>
      </c>
      <c r="F290" t="s">
        <v>607</v>
      </c>
      <c r="G290" t="str">
        <f>"201412002509"</f>
        <v>201412002509</v>
      </c>
      <c r="H290" t="s">
        <v>472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608</v>
      </c>
    </row>
    <row r="291" spans="1:30" x14ac:dyDescent="0.25">
      <c r="H291" t="s">
        <v>609</v>
      </c>
    </row>
    <row r="292" spans="1:30" x14ac:dyDescent="0.25">
      <c r="A292">
        <v>143</v>
      </c>
      <c r="B292">
        <v>903</v>
      </c>
      <c r="C292" t="s">
        <v>610</v>
      </c>
      <c r="D292" t="s">
        <v>390</v>
      </c>
      <c r="E292" t="s">
        <v>58</v>
      </c>
      <c r="F292" t="s">
        <v>611</v>
      </c>
      <c r="G292" t="str">
        <f>"00179319"</f>
        <v>00179319</v>
      </c>
      <c r="H292" t="s">
        <v>612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613</v>
      </c>
    </row>
    <row r="293" spans="1:30" x14ac:dyDescent="0.25">
      <c r="H293">
        <v>1237</v>
      </c>
    </row>
    <row r="294" spans="1:30" x14ac:dyDescent="0.25">
      <c r="A294">
        <v>144</v>
      </c>
      <c r="B294">
        <v>2875</v>
      </c>
      <c r="C294" t="s">
        <v>614</v>
      </c>
      <c r="D294" t="s">
        <v>615</v>
      </c>
      <c r="E294" t="s">
        <v>616</v>
      </c>
      <c r="F294" t="s">
        <v>617</v>
      </c>
      <c r="G294" t="str">
        <f>"00095117"</f>
        <v>00095117</v>
      </c>
      <c r="H294">
        <v>726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>
        <v>1314</v>
      </c>
    </row>
    <row r="295" spans="1:30" x14ac:dyDescent="0.25">
      <c r="H295" t="s">
        <v>618</v>
      </c>
    </row>
    <row r="296" spans="1:30" x14ac:dyDescent="0.25">
      <c r="A296">
        <v>145</v>
      </c>
      <c r="B296">
        <v>3175</v>
      </c>
      <c r="C296" t="s">
        <v>619</v>
      </c>
      <c r="D296" t="s">
        <v>58</v>
      </c>
      <c r="E296" t="s">
        <v>369</v>
      </c>
      <c r="F296" t="s">
        <v>620</v>
      </c>
      <c r="G296" t="str">
        <f>"00093888"</f>
        <v>00093888</v>
      </c>
      <c r="H296" t="s">
        <v>521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41</v>
      </c>
      <c r="W296">
        <v>287</v>
      </c>
      <c r="X296">
        <v>0</v>
      </c>
      <c r="Z296">
        <v>0</v>
      </c>
      <c r="AA296">
        <v>0</v>
      </c>
      <c r="AB296">
        <v>15</v>
      </c>
      <c r="AC296">
        <v>255</v>
      </c>
      <c r="AD296" t="s">
        <v>621</v>
      </c>
    </row>
    <row r="297" spans="1:30" x14ac:dyDescent="0.25">
      <c r="H297" t="s">
        <v>622</v>
      </c>
    </row>
    <row r="298" spans="1:30" x14ac:dyDescent="0.25">
      <c r="A298">
        <v>146</v>
      </c>
      <c r="B298">
        <v>677</v>
      </c>
      <c r="C298" t="s">
        <v>623</v>
      </c>
      <c r="D298" t="s">
        <v>624</v>
      </c>
      <c r="E298" t="s">
        <v>411</v>
      </c>
      <c r="F298" t="s">
        <v>625</v>
      </c>
      <c r="G298" t="str">
        <f>"00272971"</f>
        <v>00272971</v>
      </c>
      <c r="H298">
        <v>693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>
        <v>1311</v>
      </c>
    </row>
    <row r="299" spans="1:30" x14ac:dyDescent="0.25">
      <c r="H299">
        <v>1244</v>
      </c>
    </row>
    <row r="300" spans="1:30" x14ac:dyDescent="0.25">
      <c r="A300">
        <v>147</v>
      </c>
      <c r="B300">
        <v>2201</v>
      </c>
      <c r="C300" t="s">
        <v>626</v>
      </c>
      <c r="D300" t="s">
        <v>37</v>
      </c>
      <c r="E300" t="s">
        <v>379</v>
      </c>
      <c r="F300" t="s">
        <v>627</v>
      </c>
      <c r="G300" t="str">
        <f>"00004650"</f>
        <v>00004650</v>
      </c>
      <c r="H300" t="s">
        <v>566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50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628</v>
      </c>
    </row>
    <row r="301" spans="1:30" x14ac:dyDescent="0.25">
      <c r="H301" t="s">
        <v>629</v>
      </c>
    </row>
    <row r="302" spans="1:30" x14ac:dyDescent="0.25">
      <c r="A302">
        <v>148</v>
      </c>
      <c r="B302">
        <v>4853</v>
      </c>
      <c r="C302" t="s">
        <v>630</v>
      </c>
      <c r="D302" t="s">
        <v>260</v>
      </c>
      <c r="E302" t="s">
        <v>230</v>
      </c>
      <c r="F302" t="s">
        <v>631</v>
      </c>
      <c r="G302" t="str">
        <f>"200901000013"</f>
        <v>200901000013</v>
      </c>
      <c r="H302" t="s">
        <v>632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633</v>
      </c>
    </row>
    <row r="303" spans="1:30" x14ac:dyDescent="0.25">
      <c r="H303" t="s">
        <v>634</v>
      </c>
    </row>
    <row r="304" spans="1:30" x14ac:dyDescent="0.25">
      <c r="A304">
        <v>149</v>
      </c>
      <c r="B304">
        <v>2864</v>
      </c>
      <c r="C304" t="s">
        <v>635</v>
      </c>
      <c r="D304" t="s">
        <v>411</v>
      </c>
      <c r="E304" t="s">
        <v>26</v>
      </c>
      <c r="F304" t="s">
        <v>636</v>
      </c>
      <c r="G304" t="str">
        <f>"00205307"</f>
        <v>00205307</v>
      </c>
      <c r="H304" t="s">
        <v>632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6</v>
      </c>
      <c r="Y304" t="s">
        <v>223</v>
      </c>
      <c r="Z304">
        <v>0</v>
      </c>
      <c r="AA304">
        <v>0</v>
      </c>
      <c r="AB304">
        <v>0</v>
      </c>
      <c r="AC304">
        <v>0</v>
      </c>
      <c r="AD304" t="s">
        <v>633</v>
      </c>
    </row>
    <row r="305" spans="1:30" x14ac:dyDescent="0.25">
      <c r="H305" t="s">
        <v>326</v>
      </c>
    </row>
    <row r="306" spans="1:30" x14ac:dyDescent="0.25">
      <c r="A306">
        <v>150</v>
      </c>
      <c r="B306">
        <v>1650</v>
      </c>
      <c r="C306" t="s">
        <v>637</v>
      </c>
      <c r="D306" t="s">
        <v>26</v>
      </c>
      <c r="E306" t="s">
        <v>411</v>
      </c>
      <c r="F306" t="s">
        <v>638</v>
      </c>
      <c r="G306" t="str">
        <f>"00258107"</f>
        <v>00258107</v>
      </c>
      <c r="H306">
        <v>671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82</v>
      </c>
      <c r="W306">
        <v>574</v>
      </c>
      <c r="X306">
        <v>0</v>
      </c>
      <c r="Z306">
        <v>0</v>
      </c>
      <c r="AA306">
        <v>0</v>
      </c>
      <c r="AB306">
        <v>2</v>
      </c>
      <c r="AC306">
        <v>34</v>
      </c>
      <c r="AD306">
        <v>1309</v>
      </c>
    </row>
    <row r="307" spans="1:30" x14ac:dyDescent="0.25">
      <c r="H307" t="s">
        <v>639</v>
      </c>
    </row>
    <row r="308" spans="1:30" x14ac:dyDescent="0.25">
      <c r="A308">
        <v>151</v>
      </c>
      <c r="B308">
        <v>1031</v>
      </c>
      <c r="C308" t="s">
        <v>640</v>
      </c>
      <c r="D308" t="s">
        <v>26</v>
      </c>
      <c r="E308" t="s">
        <v>49</v>
      </c>
      <c r="F308" t="s">
        <v>641</v>
      </c>
      <c r="G308" t="str">
        <f>"201412001364"</f>
        <v>201412001364</v>
      </c>
      <c r="H308" t="s">
        <v>642</v>
      </c>
      <c r="I308">
        <v>0</v>
      </c>
      <c r="J308">
        <v>0</v>
      </c>
      <c r="K308">
        <v>0</v>
      </c>
      <c r="L308">
        <v>0</v>
      </c>
      <c r="M308">
        <v>100</v>
      </c>
      <c r="N308">
        <v>70</v>
      </c>
      <c r="O308">
        <v>0</v>
      </c>
      <c r="P308">
        <v>0</v>
      </c>
      <c r="Q308">
        <v>70</v>
      </c>
      <c r="R308">
        <v>0</v>
      </c>
      <c r="S308">
        <v>0</v>
      </c>
      <c r="T308">
        <v>0</v>
      </c>
      <c r="U308">
        <v>0</v>
      </c>
      <c r="V308">
        <v>42</v>
      </c>
      <c r="W308">
        <v>294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643</v>
      </c>
    </row>
    <row r="309" spans="1:30" x14ac:dyDescent="0.25">
      <c r="H309" t="s">
        <v>644</v>
      </c>
    </row>
    <row r="310" spans="1:30" x14ac:dyDescent="0.25">
      <c r="A310">
        <v>152</v>
      </c>
      <c r="B310">
        <v>3435</v>
      </c>
      <c r="C310" t="s">
        <v>645</v>
      </c>
      <c r="D310" t="s">
        <v>26</v>
      </c>
      <c r="E310" t="s">
        <v>90</v>
      </c>
      <c r="F310" t="s">
        <v>646</v>
      </c>
      <c r="G310" t="str">
        <f>"00369215"</f>
        <v>00369215</v>
      </c>
      <c r="H310" t="s">
        <v>315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647</v>
      </c>
    </row>
    <row r="311" spans="1:30" x14ac:dyDescent="0.25">
      <c r="H311">
        <v>1244</v>
      </c>
    </row>
    <row r="312" spans="1:30" x14ac:dyDescent="0.25">
      <c r="A312">
        <v>153</v>
      </c>
      <c r="B312">
        <v>4821</v>
      </c>
      <c r="C312" t="s">
        <v>648</v>
      </c>
      <c r="D312" t="s">
        <v>649</v>
      </c>
      <c r="E312" t="s">
        <v>38</v>
      </c>
      <c r="F312" t="s">
        <v>650</v>
      </c>
      <c r="G312" t="str">
        <f>"00298709"</f>
        <v>00298709</v>
      </c>
      <c r="H312" t="s">
        <v>651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6</v>
      </c>
      <c r="Y312" t="s">
        <v>223</v>
      </c>
      <c r="Z312">
        <v>0</v>
      </c>
      <c r="AA312">
        <v>0</v>
      </c>
      <c r="AB312">
        <v>0</v>
      </c>
      <c r="AC312">
        <v>0</v>
      </c>
      <c r="AD312" t="s">
        <v>652</v>
      </c>
    </row>
    <row r="313" spans="1:30" x14ac:dyDescent="0.25">
      <c r="H313" t="s">
        <v>326</v>
      </c>
    </row>
    <row r="314" spans="1:30" x14ac:dyDescent="0.25">
      <c r="A314">
        <v>154</v>
      </c>
      <c r="B314">
        <v>1867</v>
      </c>
      <c r="C314" t="s">
        <v>653</v>
      </c>
      <c r="D314" t="s">
        <v>106</v>
      </c>
      <c r="E314" t="s">
        <v>654</v>
      </c>
      <c r="F314" t="s">
        <v>655</v>
      </c>
      <c r="G314" t="str">
        <f>"00322663"</f>
        <v>00322663</v>
      </c>
      <c r="H314">
        <v>715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6</v>
      </c>
      <c r="Y314">
        <v>1238</v>
      </c>
      <c r="Z314">
        <v>0</v>
      </c>
      <c r="AA314">
        <v>0</v>
      </c>
      <c r="AB314">
        <v>0</v>
      </c>
      <c r="AC314">
        <v>0</v>
      </c>
      <c r="AD314">
        <v>1303</v>
      </c>
    </row>
    <row r="315" spans="1:30" x14ac:dyDescent="0.25">
      <c r="H315">
        <v>1238</v>
      </c>
    </row>
    <row r="316" spans="1:30" x14ac:dyDescent="0.25">
      <c r="A316">
        <v>155</v>
      </c>
      <c r="B316">
        <v>4767</v>
      </c>
      <c r="C316" t="s">
        <v>656</v>
      </c>
      <c r="D316" t="s">
        <v>657</v>
      </c>
      <c r="E316" t="s">
        <v>37</v>
      </c>
      <c r="F316" t="s">
        <v>658</v>
      </c>
      <c r="G316" t="str">
        <f>"200811001717"</f>
        <v>200811001717</v>
      </c>
      <c r="H316">
        <v>715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2</v>
      </c>
      <c r="AA316">
        <v>0</v>
      </c>
      <c r="AB316">
        <v>0</v>
      </c>
      <c r="AC316">
        <v>0</v>
      </c>
      <c r="AD316">
        <v>1303</v>
      </c>
    </row>
    <row r="317" spans="1:30" x14ac:dyDescent="0.25">
      <c r="H317" t="s">
        <v>659</v>
      </c>
    </row>
    <row r="318" spans="1:30" x14ac:dyDescent="0.25">
      <c r="A318">
        <v>156</v>
      </c>
      <c r="B318">
        <v>1554</v>
      </c>
      <c r="C318" t="s">
        <v>660</v>
      </c>
      <c r="D318" t="s">
        <v>170</v>
      </c>
      <c r="E318" t="s">
        <v>37</v>
      </c>
      <c r="F318" t="s">
        <v>661</v>
      </c>
      <c r="G318" t="str">
        <f>"00287380"</f>
        <v>00287380</v>
      </c>
      <c r="H318">
        <v>715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>
        <v>1303</v>
      </c>
    </row>
    <row r="319" spans="1:30" x14ac:dyDescent="0.25">
      <c r="H319" t="s">
        <v>662</v>
      </c>
    </row>
    <row r="320" spans="1:30" x14ac:dyDescent="0.25">
      <c r="A320">
        <v>157</v>
      </c>
      <c r="B320">
        <v>4754</v>
      </c>
      <c r="C320" t="s">
        <v>663</v>
      </c>
      <c r="D320" t="s">
        <v>26</v>
      </c>
      <c r="E320" t="s">
        <v>106</v>
      </c>
      <c r="F320" t="s">
        <v>664</v>
      </c>
      <c r="G320" t="str">
        <f>"00293272"</f>
        <v>00293272</v>
      </c>
      <c r="H320">
        <v>715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6</v>
      </c>
      <c r="Y320" t="s">
        <v>223</v>
      </c>
      <c r="Z320">
        <v>0</v>
      </c>
      <c r="AA320">
        <v>0</v>
      </c>
      <c r="AB320">
        <v>0</v>
      </c>
      <c r="AC320">
        <v>0</v>
      </c>
      <c r="AD320">
        <v>1303</v>
      </c>
    </row>
    <row r="321" spans="1:30" x14ac:dyDescent="0.25">
      <c r="H321" t="s">
        <v>326</v>
      </c>
    </row>
    <row r="322" spans="1:30" x14ac:dyDescent="0.25">
      <c r="A322">
        <v>158</v>
      </c>
      <c r="B322">
        <v>1682</v>
      </c>
      <c r="C322" t="s">
        <v>665</v>
      </c>
      <c r="D322" t="s">
        <v>26</v>
      </c>
      <c r="E322" t="s">
        <v>129</v>
      </c>
      <c r="F322" t="s">
        <v>666</v>
      </c>
      <c r="G322" t="str">
        <f>"00243480"</f>
        <v>00243480</v>
      </c>
      <c r="H322" t="s">
        <v>667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50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668</v>
      </c>
    </row>
    <row r="323" spans="1:30" x14ac:dyDescent="0.25">
      <c r="H323" t="s">
        <v>669</v>
      </c>
    </row>
    <row r="324" spans="1:30" x14ac:dyDescent="0.25">
      <c r="A324">
        <v>159</v>
      </c>
      <c r="B324">
        <v>5071</v>
      </c>
      <c r="C324" t="s">
        <v>670</v>
      </c>
      <c r="D324" t="s">
        <v>14</v>
      </c>
      <c r="E324" t="s">
        <v>268</v>
      </c>
      <c r="F324" t="s">
        <v>671</v>
      </c>
      <c r="G324" t="str">
        <f>"00349551"</f>
        <v>00349551</v>
      </c>
      <c r="H324">
        <v>682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2</v>
      </c>
      <c r="AA324">
        <v>0</v>
      </c>
      <c r="AB324">
        <v>0</v>
      </c>
      <c r="AC324">
        <v>0</v>
      </c>
      <c r="AD324">
        <v>1300</v>
      </c>
    </row>
    <row r="325" spans="1:30" x14ac:dyDescent="0.25">
      <c r="H325">
        <v>1244</v>
      </c>
    </row>
    <row r="326" spans="1:30" x14ac:dyDescent="0.25">
      <c r="A326">
        <v>160</v>
      </c>
      <c r="B326">
        <v>6249</v>
      </c>
      <c r="C326" t="s">
        <v>672</v>
      </c>
      <c r="D326" t="s">
        <v>369</v>
      </c>
      <c r="E326" t="s">
        <v>673</v>
      </c>
      <c r="F326" t="s">
        <v>674</v>
      </c>
      <c r="G326" t="str">
        <f>"00370281"</f>
        <v>00370281</v>
      </c>
      <c r="H326">
        <v>682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6</v>
      </c>
      <c r="Y326" t="s">
        <v>675</v>
      </c>
      <c r="Z326">
        <v>0</v>
      </c>
      <c r="AA326">
        <v>0</v>
      </c>
      <c r="AB326">
        <v>0</v>
      </c>
      <c r="AC326">
        <v>0</v>
      </c>
      <c r="AD326">
        <v>1300</v>
      </c>
    </row>
    <row r="327" spans="1:30" x14ac:dyDescent="0.25">
      <c r="H327" t="s">
        <v>676</v>
      </c>
    </row>
    <row r="328" spans="1:30" x14ac:dyDescent="0.25">
      <c r="A328">
        <v>161</v>
      </c>
      <c r="B328">
        <v>6249</v>
      </c>
      <c r="C328" t="s">
        <v>672</v>
      </c>
      <c r="D328" t="s">
        <v>369</v>
      </c>
      <c r="E328" t="s">
        <v>673</v>
      </c>
      <c r="F328" t="s">
        <v>674</v>
      </c>
      <c r="G328" t="str">
        <f>"00370281"</f>
        <v>00370281</v>
      </c>
      <c r="H328">
        <v>682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>
        <v>1300</v>
      </c>
    </row>
    <row r="329" spans="1:30" x14ac:dyDescent="0.25">
      <c r="H329" t="s">
        <v>676</v>
      </c>
    </row>
    <row r="330" spans="1:30" x14ac:dyDescent="0.25">
      <c r="A330">
        <v>162</v>
      </c>
      <c r="B330">
        <v>3535</v>
      </c>
      <c r="C330" t="s">
        <v>677</v>
      </c>
      <c r="D330" t="s">
        <v>678</v>
      </c>
      <c r="E330" t="s">
        <v>37</v>
      </c>
      <c r="F330" t="s">
        <v>679</v>
      </c>
      <c r="G330" t="str">
        <f>"00358419"</f>
        <v>00358419</v>
      </c>
      <c r="H330" t="s">
        <v>680</v>
      </c>
      <c r="I330">
        <v>0</v>
      </c>
      <c r="J330">
        <v>0</v>
      </c>
      <c r="K330">
        <v>0</v>
      </c>
      <c r="L330">
        <v>0</v>
      </c>
      <c r="M330">
        <v>100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62</v>
      </c>
      <c r="W330">
        <v>434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681</v>
      </c>
    </row>
    <row r="331" spans="1:30" x14ac:dyDescent="0.25">
      <c r="H331" t="s">
        <v>682</v>
      </c>
    </row>
    <row r="332" spans="1:30" x14ac:dyDescent="0.25">
      <c r="A332">
        <v>163</v>
      </c>
      <c r="B332">
        <v>2845</v>
      </c>
      <c r="C332" t="s">
        <v>683</v>
      </c>
      <c r="D332" t="s">
        <v>624</v>
      </c>
      <c r="E332" t="s">
        <v>26</v>
      </c>
      <c r="F332" t="s">
        <v>684</v>
      </c>
      <c r="G332" t="str">
        <f>"00340896"</f>
        <v>00340896</v>
      </c>
      <c r="H332" t="s">
        <v>685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49</v>
      </c>
      <c r="W332">
        <v>343</v>
      </c>
      <c r="X332">
        <v>0</v>
      </c>
      <c r="Z332">
        <v>0</v>
      </c>
      <c r="AA332">
        <v>0</v>
      </c>
      <c r="AB332">
        <v>8</v>
      </c>
      <c r="AC332">
        <v>136</v>
      </c>
      <c r="AD332" t="s">
        <v>686</v>
      </c>
    </row>
    <row r="333" spans="1:30" x14ac:dyDescent="0.25">
      <c r="H333" t="s">
        <v>687</v>
      </c>
    </row>
    <row r="334" spans="1:30" x14ac:dyDescent="0.25">
      <c r="A334">
        <v>164</v>
      </c>
      <c r="B334">
        <v>3132</v>
      </c>
      <c r="C334" t="s">
        <v>688</v>
      </c>
      <c r="D334" t="s">
        <v>26</v>
      </c>
      <c r="E334" t="s">
        <v>411</v>
      </c>
      <c r="F334" t="s">
        <v>689</v>
      </c>
      <c r="G334" t="str">
        <f>"200904000530"</f>
        <v>200904000530</v>
      </c>
      <c r="H334" t="s">
        <v>690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691</v>
      </c>
    </row>
    <row r="335" spans="1:30" x14ac:dyDescent="0.25">
      <c r="H335" t="s">
        <v>692</v>
      </c>
    </row>
    <row r="336" spans="1:30" x14ac:dyDescent="0.25">
      <c r="A336">
        <v>165</v>
      </c>
      <c r="B336">
        <v>1663</v>
      </c>
      <c r="C336" t="s">
        <v>693</v>
      </c>
      <c r="D336" t="s">
        <v>694</v>
      </c>
      <c r="E336" t="s">
        <v>191</v>
      </c>
      <c r="F336" t="s">
        <v>695</v>
      </c>
      <c r="G336" t="str">
        <f>"00304973"</f>
        <v>00304973</v>
      </c>
      <c r="H336" t="s">
        <v>690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3</v>
      </c>
      <c r="AA336">
        <v>0</v>
      </c>
      <c r="AB336">
        <v>0</v>
      </c>
      <c r="AC336">
        <v>0</v>
      </c>
      <c r="AD336" t="s">
        <v>691</v>
      </c>
    </row>
    <row r="337" spans="1:30" x14ac:dyDescent="0.25">
      <c r="H337" t="s">
        <v>696</v>
      </c>
    </row>
    <row r="338" spans="1:30" x14ac:dyDescent="0.25">
      <c r="A338">
        <v>166</v>
      </c>
      <c r="B338">
        <v>4225</v>
      </c>
      <c r="C338" t="s">
        <v>697</v>
      </c>
      <c r="D338" t="s">
        <v>379</v>
      </c>
      <c r="E338" t="s">
        <v>26</v>
      </c>
      <c r="F338" t="s">
        <v>698</v>
      </c>
      <c r="G338" t="str">
        <f>"00358127"</f>
        <v>00358127</v>
      </c>
      <c r="H338" t="s">
        <v>398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699</v>
      </c>
    </row>
    <row r="339" spans="1:30" x14ac:dyDescent="0.25">
      <c r="H339" t="s">
        <v>700</v>
      </c>
    </row>
    <row r="340" spans="1:30" x14ac:dyDescent="0.25">
      <c r="A340">
        <v>167</v>
      </c>
      <c r="B340">
        <v>4225</v>
      </c>
      <c r="C340" t="s">
        <v>697</v>
      </c>
      <c r="D340" t="s">
        <v>379</v>
      </c>
      <c r="E340" t="s">
        <v>26</v>
      </c>
      <c r="F340" t="s">
        <v>698</v>
      </c>
      <c r="G340" t="str">
        <f>"00358127"</f>
        <v>00358127</v>
      </c>
      <c r="H340" t="s">
        <v>398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6</v>
      </c>
      <c r="Y340" t="s">
        <v>223</v>
      </c>
      <c r="Z340">
        <v>0</v>
      </c>
      <c r="AA340">
        <v>0</v>
      </c>
      <c r="AB340">
        <v>0</v>
      </c>
      <c r="AC340">
        <v>0</v>
      </c>
      <c r="AD340" t="s">
        <v>699</v>
      </c>
    </row>
    <row r="341" spans="1:30" x14ac:dyDescent="0.25">
      <c r="H341" t="s">
        <v>700</v>
      </c>
    </row>
    <row r="342" spans="1:30" x14ac:dyDescent="0.25">
      <c r="A342">
        <v>168</v>
      </c>
      <c r="B342">
        <v>5519</v>
      </c>
      <c r="C342" t="s">
        <v>701</v>
      </c>
      <c r="D342" t="s">
        <v>27</v>
      </c>
      <c r="E342" t="s">
        <v>38</v>
      </c>
      <c r="F342" t="s">
        <v>702</v>
      </c>
      <c r="G342" t="str">
        <f>"00183040"</f>
        <v>00183040</v>
      </c>
      <c r="H342" t="s">
        <v>398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699</v>
      </c>
    </row>
    <row r="343" spans="1:30" x14ac:dyDescent="0.25">
      <c r="H343" t="s">
        <v>535</v>
      </c>
    </row>
    <row r="344" spans="1:30" x14ac:dyDescent="0.25">
      <c r="A344">
        <v>169</v>
      </c>
      <c r="B344">
        <v>3171</v>
      </c>
      <c r="C344" t="s">
        <v>703</v>
      </c>
      <c r="D344" t="s">
        <v>402</v>
      </c>
      <c r="E344" t="s">
        <v>230</v>
      </c>
      <c r="F344" t="s">
        <v>704</v>
      </c>
      <c r="G344" t="str">
        <f>"00009026"</f>
        <v>00009026</v>
      </c>
      <c r="H344" t="s">
        <v>705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706</v>
      </c>
    </row>
    <row r="345" spans="1:30" x14ac:dyDescent="0.25">
      <c r="H345" t="s">
        <v>707</v>
      </c>
    </row>
    <row r="346" spans="1:30" x14ac:dyDescent="0.25">
      <c r="A346">
        <v>170</v>
      </c>
      <c r="B346">
        <v>5882</v>
      </c>
      <c r="C346" t="s">
        <v>708</v>
      </c>
      <c r="D346" t="s">
        <v>709</v>
      </c>
      <c r="E346" t="s">
        <v>58</v>
      </c>
      <c r="F346" t="s">
        <v>710</v>
      </c>
      <c r="G346" t="str">
        <f>"00357916"</f>
        <v>00357916</v>
      </c>
      <c r="H346">
        <v>704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1292</v>
      </c>
    </row>
    <row r="347" spans="1:30" x14ac:dyDescent="0.25">
      <c r="H347">
        <v>1244</v>
      </c>
    </row>
    <row r="348" spans="1:30" x14ac:dyDescent="0.25">
      <c r="A348">
        <v>171</v>
      </c>
      <c r="B348">
        <v>3313</v>
      </c>
      <c r="C348" t="s">
        <v>711</v>
      </c>
      <c r="D348" t="s">
        <v>170</v>
      </c>
      <c r="E348" t="s">
        <v>20</v>
      </c>
      <c r="F348" t="s">
        <v>712</v>
      </c>
      <c r="G348" t="str">
        <f>"00343873"</f>
        <v>00343873</v>
      </c>
      <c r="H348">
        <v>704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6</v>
      </c>
      <c r="Y348" t="s">
        <v>223</v>
      </c>
      <c r="Z348">
        <v>0</v>
      </c>
      <c r="AA348">
        <v>0</v>
      </c>
      <c r="AB348">
        <v>0</v>
      </c>
      <c r="AC348">
        <v>0</v>
      </c>
      <c r="AD348">
        <v>1292</v>
      </c>
    </row>
    <row r="349" spans="1:30" x14ac:dyDescent="0.25">
      <c r="H349" t="s">
        <v>498</v>
      </c>
    </row>
    <row r="350" spans="1:30" x14ac:dyDescent="0.25">
      <c r="A350">
        <v>172</v>
      </c>
      <c r="B350">
        <v>2178</v>
      </c>
      <c r="C350" t="s">
        <v>713</v>
      </c>
      <c r="D350" t="s">
        <v>26</v>
      </c>
      <c r="E350" t="s">
        <v>552</v>
      </c>
      <c r="F350" t="s">
        <v>714</v>
      </c>
      <c r="G350" t="str">
        <f>"00322051"</f>
        <v>00322051</v>
      </c>
      <c r="H350">
        <v>704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2</v>
      </c>
      <c r="AA350">
        <v>0</v>
      </c>
      <c r="AB350">
        <v>0</v>
      </c>
      <c r="AC350">
        <v>0</v>
      </c>
      <c r="AD350">
        <v>1292</v>
      </c>
    </row>
    <row r="351" spans="1:30" x14ac:dyDescent="0.25">
      <c r="H351">
        <v>1244</v>
      </c>
    </row>
    <row r="352" spans="1:30" x14ac:dyDescent="0.25">
      <c r="A352">
        <v>173</v>
      </c>
      <c r="B352">
        <v>252</v>
      </c>
      <c r="C352" t="s">
        <v>715</v>
      </c>
      <c r="D352" t="s">
        <v>27</v>
      </c>
      <c r="E352" t="s">
        <v>58</v>
      </c>
      <c r="F352" t="s">
        <v>716</v>
      </c>
      <c r="G352" t="str">
        <f>"00288528"</f>
        <v>00288528</v>
      </c>
      <c r="H352" t="s">
        <v>566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717</v>
      </c>
    </row>
    <row r="353" spans="1:30" x14ac:dyDescent="0.25">
      <c r="H353" t="s">
        <v>718</v>
      </c>
    </row>
    <row r="354" spans="1:30" x14ac:dyDescent="0.25">
      <c r="A354">
        <v>174</v>
      </c>
      <c r="B354">
        <v>6269</v>
      </c>
      <c r="C354" t="s">
        <v>719</v>
      </c>
      <c r="D354" t="s">
        <v>38</v>
      </c>
      <c r="E354" t="s">
        <v>411</v>
      </c>
      <c r="F354" t="s">
        <v>720</v>
      </c>
      <c r="G354" t="str">
        <f>"00331624"</f>
        <v>00331624</v>
      </c>
      <c r="H354" t="s">
        <v>721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28</v>
      </c>
      <c r="W354">
        <v>196</v>
      </c>
      <c r="X354">
        <v>6</v>
      </c>
      <c r="Y354" t="s">
        <v>223</v>
      </c>
      <c r="Z354">
        <v>0</v>
      </c>
      <c r="AA354">
        <v>0</v>
      </c>
      <c r="AB354">
        <v>24</v>
      </c>
      <c r="AC354">
        <v>408</v>
      </c>
      <c r="AD354" t="s">
        <v>722</v>
      </c>
    </row>
    <row r="355" spans="1:30" x14ac:dyDescent="0.25">
      <c r="H355" t="s">
        <v>326</v>
      </c>
    </row>
    <row r="356" spans="1:30" x14ac:dyDescent="0.25">
      <c r="A356">
        <v>175</v>
      </c>
      <c r="B356">
        <v>2653</v>
      </c>
      <c r="C356" t="s">
        <v>723</v>
      </c>
      <c r="D356" t="s">
        <v>514</v>
      </c>
      <c r="E356" t="s">
        <v>90</v>
      </c>
      <c r="F356" t="s">
        <v>724</v>
      </c>
      <c r="G356" t="str">
        <f>"00281083"</f>
        <v>00281083</v>
      </c>
      <c r="H356">
        <v>671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>
        <v>1289</v>
      </c>
    </row>
    <row r="357" spans="1:30" x14ac:dyDescent="0.25">
      <c r="H357" t="s">
        <v>725</v>
      </c>
    </row>
    <row r="358" spans="1:30" x14ac:dyDescent="0.25">
      <c r="A358">
        <v>176</v>
      </c>
      <c r="B358">
        <v>5569</v>
      </c>
      <c r="C358" t="s">
        <v>726</v>
      </c>
      <c r="D358" t="s">
        <v>411</v>
      </c>
      <c r="E358" t="s">
        <v>53</v>
      </c>
      <c r="F358" t="s">
        <v>727</v>
      </c>
      <c r="G358" t="str">
        <f>"200802008844"</f>
        <v>200802008844</v>
      </c>
      <c r="H358">
        <v>671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>
        <v>1289</v>
      </c>
    </row>
    <row r="359" spans="1:30" x14ac:dyDescent="0.25">
      <c r="H359" t="s">
        <v>728</v>
      </c>
    </row>
    <row r="360" spans="1:30" x14ac:dyDescent="0.25">
      <c r="A360">
        <v>177</v>
      </c>
      <c r="B360">
        <v>5466</v>
      </c>
      <c r="C360" t="s">
        <v>729</v>
      </c>
      <c r="D360" t="s">
        <v>37</v>
      </c>
      <c r="E360" t="s">
        <v>411</v>
      </c>
      <c r="F360" t="s">
        <v>730</v>
      </c>
      <c r="G360" t="str">
        <f>"201507003704"</f>
        <v>201507003704</v>
      </c>
      <c r="H360">
        <v>671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6</v>
      </c>
      <c r="Y360">
        <v>1242</v>
      </c>
      <c r="Z360">
        <v>0</v>
      </c>
      <c r="AA360">
        <v>0</v>
      </c>
      <c r="AB360">
        <v>0</v>
      </c>
      <c r="AC360">
        <v>0</v>
      </c>
      <c r="AD360">
        <v>1289</v>
      </c>
    </row>
    <row r="361" spans="1:30" x14ac:dyDescent="0.25">
      <c r="H361">
        <v>1242</v>
      </c>
    </row>
    <row r="362" spans="1:30" x14ac:dyDescent="0.25">
      <c r="A362">
        <v>178</v>
      </c>
      <c r="B362">
        <v>812</v>
      </c>
      <c r="C362" t="s">
        <v>731</v>
      </c>
      <c r="D362" t="s">
        <v>26</v>
      </c>
      <c r="E362" t="s">
        <v>732</v>
      </c>
      <c r="F362" t="s">
        <v>733</v>
      </c>
      <c r="G362" t="str">
        <f>"201412005439"</f>
        <v>201412005439</v>
      </c>
      <c r="H362">
        <v>649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50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2</v>
      </c>
      <c r="AA362">
        <v>0</v>
      </c>
      <c r="AB362">
        <v>0</v>
      </c>
      <c r="AC362">
        <v>0</v>
      </c>
      <c r="AD362">
        <v>1287</v>
      </c>
    </row>
    <row r="363" spans="1:30" x14ac:dyDescent="0.25">
      <c r="H363" t="s">
        <v>734</v>
      </c>
    </row>
    <row r="364" spans="1:30" x14ac:dyDescent="0.25">
      <c r="A364">
        <v>179</v>
      </c>
      <c r="B364">
        <v>246</v>
      </c>
      <c r="C364" t="s">
        <v>735</v>
      </c>
      <c r="D364" t="s">
        <v>49</v>
      </c>
      <c r="E364" t="s">
        <v>27</v>
      </c>
      <c r="F364" t="s">
        <v>736</v>
      </c>
      <c r="G364" t="str">
        <f>"00008296"</f>
        <v>00008296</v>
      </c>
      <c r="H364" t="s">
        <v>737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738</v>
      </c>
    </row>
    <row r="365" spans="1:30" x14ac:dyDescent="0.25">
      <c r="H365">
        <v>1237</v>
      </c>
    </row>
    <row r="366" spans="1:30" x14ac:dyDescent="0.25">
      <c r="A366">
        <v>180</v>
      </c>
      <c r="B366">
        <v>2641</v>
      </c>
      <c r="C366" t="s">
        <v>739</v>
      </c>
      <c r="D366" t="s">
        <v>740</v>
      </c>
      <c r="E366" t="s">
        <v>741</v>
      </c>
      <c r="F366" t="s">
        <v>742</v>
      </c>
      <c r="G366" t="str">
        <f>"00324428"</f>
        <v>00324428</v>
      </c>
      <c r="H366" t="s">
        <v>240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743</v>
      </c>
    </row>
    <row r="367" spans="1:30" x14ac:dyDescent="0.25">
      <c r="H367">
        <v>1244</v>
      </c>
    </row>
    <row r="368" spans="1:30" x14ac:dyDescent="0.25">
      <c r="A368">
        <v>181</v>
      </c>
      <c r="B368">
        <v>487</v>
      </c>
      <c r="C368" t="s">
        <v>744</v>
      </c>
      <c r="D368" t="s">
        <v>230</v>
      </c>
      <c r="E368" t="s">
        <v>586</v>
      </c>
      <c r="F368" t="s">
        <v>745</v>
      </c>
      <c r="G368" t="str">
        <f>"201502002952"</f>
        <v>201502002952</v>
      </c>
      <c r="H368" t="s">
        <v>667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26</v>
      </c>
      <c r="W368">
        <v>182</v>
      </c>
      <c r="X368">
        <v>0</v>
      </c>
      <c r="Z368">
        <v>0</v>
      </c>
      <c r="AA368">
        <v>0</v>
      </c>
      <c r="AB368">
        <v>24</v>
      </c>
      <c r="AC368">
        <v>408</v>
      </c>
      <c r="AD368" t="s">
        <v>746</v>
      </c>
    </row>
    <row r="369" spans="1:30" x14ac:dyDescent="0.25">
      <c r="H369" t="s">
        <v>747</v>
      </c>
    </row>
    <row r="370" spans="1:30" x14ac:dyDescent="0.25">
      <c r="A370">
        <v>182</v>
      </c>
      <c r="B370">
        <v>4301</v>
      </c>
      <c r="C370" t="s">
        <v>748</v>
      </c>
      <c r="D370" t="s">
        <v>379</v>
      </c>
      <c r="E370" t="s">
        <v>192</v>
      </c>
      <c r="F370" t="s">
        <v>749</v>
      </c>
      <c r="G370" t="str">
        <f>"200802004384"</f>
        <v>200802004384</v>
      </c>
      <c r="H370" t="s">
        <v>750</v>
      </c>
      <c r="I370">
        <v>150</v>
      </c>
      <c r="J370">
        <v>0</v>
      </c>
      <c r="K370">
        <v>0</v>
      </c>
      <c r="L370">
        <v>0</v>
      </c>
      <c r="M370">
        <v>0</v>
      </c>
      <c r="N370">
        <v>50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36</v>
      </c>
      <c r="W370">
        <v>252</v>
      </c>
      <c r="X370">
        <v>0</v>
      </c>
      <c r="Z370">
        <v>2</v>
      </c>
      <c r="AA370">
        <v>0</v>
      </c>
      <c r="AB370">
        <v>0</v>
      </c>
      <c r="AC370">
        <v>0</v>
      </c>
      <c r="AD370" t="s">
        <v>751</v>
      </c>
    </row>
    <row r="371" spans="1:30" x14ac:dyDescent="0.25">
      <c r="H371" t="s">
        <v>752</v>
      </c>
    </row>
    <row r="372" spans="1:30" x14ac:dyDescent="0.25">
      <c r="A372">
        <v>183</v>
      </c>
      <c r="B372">
        <v>2945</v>
      </c>
      <c r="C372" t="s">
        <v>753</v>
      </c>
      <c r="D372" t="s">
        <v>27</v>
      </c>
      <c r="E372" t="s">
        <v>463</v>
      </c>
      <c r="F372" t="s">
        <v>754</v>
      </c>
      <c r="G372" t="str">
        <f>"00297894"</f>
        <v>00297894</v>
      </c>
      <c r="H372" t="s">
        <v>245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755</v>
      </c>
    </row>
    <row r="373" spans="1:30" x14ac:dyDescent="0.25">
      <c r="H373" t="s">
        <v>756</v>
      </c>
    </row>
    <row r="374" spans="1:30" x14ac:dyDescent="0.25">
      <c r="A374">
        <v>184</v>
      </c>
      <c r="B374">
        <v>5265</v>
      </c>
      <c r="C374" t="s">
        <v>757</v>
      </c>
      <c r="D374" t="s">
        <v>758</v>
      </c>
      <c r="E374" t="s">
        <v>495</v>
      </c>
      <c r="F374" t="s">
        <v>759</v>
      </c>
      <c r="G374" t="str">
        <f>"00159298"</f>
        <v>00159298</v>
      </c>
      <c r="H374" t="s">
        <v>760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52</v>
      </c>
      <c r="W374">
        <v>364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761</v>
      </c>
    </row>
    <row r="375" spans="1:30" x14ac:dyDescent="0.25">
      <c r="H375" t="s">
        <v>762</v>
      </c>
    </row>
    <row r="376" spans="1:30" x14ac:dyDescent="0.25">
      <c r="A376">
        <v>185</v>
      </c>
      <c r="B376">
        <v>2344</v>
      </c>
      <c r="C376" t="s">
        <v>763</v>
      </c>
      <c r="D376" t="s">
        <v>170</v>
      </c>
      <c r="E376" t="s">
        <v>369</v>
      </c>
      <c r="F376" t="s">
        <v>764</v>
      </c>
      <c r="G376" t="str">
        <f>"00160417"</f>
        <v>00160417</v>
      </c>
      <c r="H376" t="s">
        <v>667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765</v>
      </c>
    </row>
    <row r="377" spans="1:30" x14ac:dyDescent="0.25">
      <c r="H377" t="s">
        <v>766</v>
      </c>
    </row>
    <row r="378" spans="1:30" x14ac:dyDescent="0.25">
      <c r="A378">
        <v>186</v>
      </c>
      <c r="B378">
        <v>2934</v>
      </c>
      <c r="C378" t="s">
        <v>767</v>
      </c>
      <c r="D378" t="s">
        <v>768</v>
      </c>
      <c r="E378" t="s">
        <v>49</v>
      </c>
      <c r="F378" t="s">
        <v>769</v>
      </c>
      <c r="G378" t="str">
        <f>"201410003499"</f>
        <v>201410003499</v>
      </c>
      <c r="H378">
        <v>693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0</v>
      </c>
      <c r="AB378">
        <v>0</v>
      </c>
      <c r="AC378">
        <v>0</v>
      </c>
      <c r="AD378">
        <v>1281</v>
      </c>
    </row>
    <row r="379" spans="1:30" x14ac:dyDescent="0.25">
      <c r="H379" t="s">
        <v>770</v>
      </c>
    </row>
    <row r="380" spans="1:30" x14ac:dyDescent="0.25">
      <c r="A380">
        <v>187</v>
      </c>
      <c r="B380">
        <v>934</v>
      </c>
      <c r="C380" t="s">
        <v>771</v>
      </c>
      <c r="D380" t="s">
        <v>772</v>
      </c>
      <c r="E380" t="s">
        <v>53</v>
      </c>
      <c r="F380" t="s">
        <v>773</v>
      </c>
      <c r="G380" t="str">
        <f>"200712004654"</f>
        <v>200712004654</v>
      </c>
      <c r="H380" t="s">
        <v>60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774</v>
      </c>
    </row>
    <row r="381" spans="1:30" x14ac:dyDescent="0.25">
      <c r="H381" t="s">
        <v>775</v>
      </c>
    </row>
    <row r="382" spans="1:30" x14ac:dyDescent="0.25">
      <c r="A382">
        <v>188</v>
      </c>
      <c r="B382">
        <v>5665</v>
      </c>
      <c r="C382" t="s">
        <v>776</v>
      </c>
      <c r="D382" t="s">
        <v>38</v>
      </c>
      <c r="E382" t="s">
        <v>26</v>
      </c>
      <c r="F382" t="s">
        <v>777</v>
      </c>
      <c r="G382" t="str">
        <f>"201409003648"</f>
        <v>201409003648</v>
      </c>
      <c r="H382" t="s">
        <v>486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778</v>
      </c>
    </row>
    <row r="383" spans="1:30" x14ac:dyDescent="0.25">
      <c r="H383" t="s">
        <v>779</v>
      </c>
    </row>
    <row r="384" spans="1:30" x14ac:dyDescent="0.25">
      <c r="A384">
        <v>189</v>
      </c>
      <c r="B384">
        <v>3255</v>
      </c>
      <c r="C384" t="s">
        <v>780</v>
      </c>
      <c r="D384" t="s">
        <v>781</v>
      </c>
      <c r="E384" t="s">
        <v>782</v>
      </c>
      <c r="F384" t="s">
        <v>783</v>
      </c>
      <c r="G384" t="str">
        <f>"00368653"</f>
        <v>00368653</v>
      </c>
      <c r="H384">
        <v>660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>
        <v>1278</v>
      </c>
    </row>
    <row r="385" spans="1:30" x14ac:dyDescent="0.25">
      <c r="H385" t="s">
        <v>784</v>
      </c>
    </row>
    <row r="386" spans="1:30" x14ac:dyDescent="0.25">
      <c r="A386">
        <v>190</v>
      </c>
      <c r="B386">
        <v>136</v>
      </c>
      <c r="C386" t="s">
        <v>785</v>
      </c>
      <c r="D386" t="s">
        <v>14</v>
      </c>
      <c r="E386" t="s">
        <v>58</v>
      </c>
      <c r="F386" t="s">
        <v>786</v>
      </c>
      <c r="G386" t="str">
        <f>"201104000137"</f>
        <v>201104000137</v>
      </c>
      <c r="H386">
        <v>792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50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11</v>
      </c>
      <c r="W386">
        <v>77</v>
      </c>
      <c r="X386">
        <v>0</v>
      </c>
      <c r="Z386">
        <v>2</v>
      </c>
      <c r="AA386">
        <v>0</v>
      </c>
      <c r="AB386">
        <v>21</v>
      </c>
      <c r="AC386">
        <v>357</v>
      </c>
      <c r="AD386">
        <v>1276</v>
      </c>
    </row>
    <row r="387" spans="1:30" x14ac:dyDescent="0.25">
      <c r="H387">
        <v>1244</v>
      </c>
    </row>
    <row r="388" spans="1:30" x14ac:dyDescent="0.25">
      <c r="A388">
        <v>191</v>
      </c>
      <c r="B388">
        <v>3720</v>
      </c>
      <c r="C388" t="s">
        <v>787</v>
      </c>
      <c r="D388" t="s">
        <v>26</v>
      </c>
      <c r="E388" t="s">
        <v>49</v>
      </c>
      <c r="F388" t="s">
        <v>788</v>
      </c>
      <c r="G388" t="str">
        <f>"00355382"</f>
        <v>00355382</v>
      </c>
      <c r="H388" t="s">
        <v>789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2</v>
      </c>
      <c r="AA388">
        <v>0</v>
      </c>
      <c r="AB388">
        <v>0</v>
      </c>
      <c r="AC388">
        <v>0</v>
      </c>
      <c r="AD388" t="s">
        <v>790</v>
      </c>
    </row>
    <row r="389" spans="1:30" x14ac:dyDescent="0.25">
      <c r="H389" t="s">
        <v>791</v>
      </c>
    </row>
    <row r="390" spans="1:30" x14ac:dyDescent="0.25">
      <c r="A390">
        <v>192</v>
      </c>
      <c r="B390">
        <v>3645</v>
      </c>
      <c r="C390" t="s">
        <v>792</v>
      </c>
      <c r="D390" t="s">
        <v>169</v>
      </c>
      <c r="E390" t="s">
        <v>90</v>
      </c>
      <c r="F390" t="s">
        <v>793</v>
      </c>
      <c r="G390" t="str">
        <f>"201503000600"</f>
        <v>201503000600</v>
      </c>
      <c r="H390" t="s">
        <v>794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795</v>
      </c>
    </row>
    <row r="391" spans="1:30" x14ac:dyDescent="0.25">
      <c r="H391" t="s">
        <v>796</v>
      </c>
    </row>
    <row r="392" spans="1:30" x14ac:dyDescent="0.25">
      <c r="A392">
        <v>193</v>
      </c>
      <c r="B392">
        <v>5668</v>
      </c>
      <c r="C392" t="s">
        <v>797</v>
      </c>
      <c r="D392" t="s">
        <v>49</v>
      </c>
      <c r="E392" t="s">
        <v>37</v>
      </c>
      <c r="F392" t="s">
        <v>798</v>
      </c>
      <c r="G392" t="str">
        <f>"201406016348"</f>
        <v>201406016348</v>
      </c>
      <c r="H392" t="s">
        <v>566</v>
      </c>
      <c r="I392">
        <v>150</v>
      </c>
      <c r="J392">
        <v>0</v>
      </c>
      <c r="K392">
        <v>0</v>
      </c>
      <c r="L392">
        <v>200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21</v>
      </c>
      <c r="W392">
        <v>147</v>
      </c>
      <c r="X392">
        <v>0</v>
      </c>
      <c r="Z392">
        <v>0</v>
      </c>
      <c r="AA392">
        <v>0</v>
      </c>
      <c r="AB392">
        <v>2</v>
      </c>
      <c r="AC392">
        <v>34</v>
      </c>
      <c r="AD392" t="s">
        <v>799</v>
      </c>
    </row>
    <row r="393" spans="1:30" x14ac:dyDescent="0.25">
      <c r="H393" t="s">
        <v>46</v>
      </c>
    </row>
    <row r="394" spans="1:30" x14ac:dyDescent="0.25">
      <c r="A394">
        <v>194</v>
      </c>
      <c r="B394">
        <v>4574</v>
      </c>
      <c r="C394" t="s">
        <v>800</v>
      </c>
      <c r="D394" t="s">
        <v>801</v>
      </c>
      <c r="E394" t="s">
        <v>49</v>
      </c>
      <c r="F394" t="s">
        <v>802</v>
      </c>
      <c r="G394" t="str">
        <f>"200802006476"</f>
        <v>200802006476</v>
      </c>
      <c r="H394" t="s">
        <v>803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71</v>
      </c>
      <c r="W394">
        <v>497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804</v>
      </c>
    </row>
    <row r="395" spans="1:30" x14ac:dyDescent="0.25">
      <c r="H395" t="s">
        <v>805</v>
      </c>
    </row>
    <row r="396" spans="1:30" x14ac:dyDescent="0.25">
      <c r="A396">
        <v>195</v>
      </c>
      <c r="B396">
        <v>4574</v>
      </c>
      <c r="C396" t="s">
        <v>800</v>
      </c>
      <c r="D396" t="s">
        <v>801</v>
      </c>
      <c r="E396" t="s">
        <v>49</v>
      </c>
      <c r="F396" t="s">
        <v>802</v>
      </c>
      <c r="G396" t="str">
        <f>"200802006476"</f>
        <v>200802006476</v>
      </c>
      <c r="H396" t="s">
        <v>803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71</v>
      </c>
      <c r="W396">
        <v>497</v>
      </c>
      <c r="X396">
        <v>6</v>
      </c>
      <c r="Y396" t="s">
        <v>223</v>
      </c>
      <c r="Z396">
        <v>0</v>
      </c>
      <c r="AA396">
        <v>0</v>
      </c>
      <c r="AB396">
        <v>0</v>
      </c>
      <c r="AC396">
        <v>0</v>
      </c>
      <c r="AD396" t="s">
        <v>804</v>
      </c>
    </row>
    <row r="397" spans="1:30" x14ac:dyDescent="0.25">
      <c r="H397" t="s">
        <v>805</v>
      </c>
    </row>
    <row r="398" spans="1:30" x14ac:dyDescent="0.25">
      <c r="A398">
        <v>196</v>
      </c>
      <c r="B398">
        <v>2539</v>
      </c>
      <c r="C398" t="s">
        <v>806</v>
      </c>
      <c r="D398" t="s">
        <v>20</v>
      </c>
      <c r="E398" t="s">
        <v>649</v>
      </c>
      <c r="F398" t="s">
        <v>807</v>
      </c>
      <c r="G398" t="str">
        <f>"200801002827"</f>
        <v>200801002827</v>
      </c>
      <c r="H398" t="s">
        <v>808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2</v>
      </c>
      <c r="AA398">
        <v>0</v>
      </c>
      <c r="AB398">
        <v>0</v>
      </c>
      <c r="AC398">
        <v>0</v>
      </c>
      <c r="AD398" t="s">
        <v>809</v>
      </c>
    </row>
    <row r="399" spans="1:30" x14ac:dyDescent="0.25">
      <c r="H399" t="s">
        <v>810</v>
      </c>
    </row>
    <row r="400" spans="1:30" x14ac:dyDescent="0.25">
      <c r="A400">
        <v>197</v>
      </c>
      <c r="B400">
        <v>1869</v>
      </c>
      <c r="C400" t="s">
        <v>811</v>
      </c>
      <c r="D400" t="s">
        <v>38</v>
      </c>
      <c r="E400" t="s">
        <v>812</v>
      </c>
      <c r="F400" t="s">
        <v>813</v>
      </c>
      <c r="G400" t="str">
        <f>"201504004787"</f>
        <v>201504004787</v>
      </c>
      <c r="H400" t="s">
        <v>808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6</v>
      </c>
      <c r="Y400">
        <v>1242</v>
      </c>
      <c r="Z400">
        <v>2</v>
      </c>
      <c r="AA400">
        <v>0</v>
      </c>
      <c r="AB400">
        <v>0</v>
      </c>
      <c r="AC400">
        <v>0</v>
      </c>
      <c r="AD400" t="s">
        <v>809</v>
      </c>
    </row>
    <row r="401" spans="1:30" x14ac:dyDescent="0.25">
      <c r="H401" t="s">
        <v>814</v>
      </c>
    </row>
    <row r="402" spans="1:30" x14ac:dyDescent="0.25">
      <c r="A402">
        <v>198</v>
      </c>
      <c r="B402">
        <v>1869</v>
      </c>
      <c r="C402" t="s">
        <v>811</v>
      </c>
      <c r="D402" t="s">
        <v>38</v>
      </c>
      <c r="E402" t="s">
        <v>812</v>
      </c>
      <c r="F402" t="s">
        <v>813</v>
      </c>
      <c r="G402" t="str">
        <f>"201504004787"</f>
        <v>201504004787</v>
      </c>
      <c r="H402" t="s">
        <v>808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2</v>
      </c>
      <c r="AA402">
        <v>0</v>
      </c>
      <c r="AB402">
        <v>0</v>
      </c>
      <c r="AC402">
        <v>0</v>
      </c>
      <c r="AD402" t="s">
        <v>809</v>
      </c>
    </row>
    <row r="403" spans="1:30" x14ac:dyDescent="0.25">
      <c r="H403" t="s">
        <v>814</v>
      </c>
    </row>
    <row r="404" spans="1:30" x14ac:dyDescent="0.25">
      <c r="A404">
        <v>199</v>
      </c>
      <c r="B404">
        <v>4234</v>
      </c>
      <c r="C404" t="s">
        <v>815</v>
      </c>
      <c r="D404" t="s">
        <v>78</v>
      </c>
      <c r="E404" t="s">
        <v>411</v>
      </c>
      <c r="F404" t="s">
        <v>816</v>
      </c>
      <c r="G404" t="str">
        <f>"200802003440"</f>
        <v>200802003440</v>
      </c>
      <c r="H404">
        <v>715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75</v>
      </c>
      <c r="W404">
        <v>525</v>
      </c>
      <c r="X404">
        <v>0</v>
      </c>
      <c r="Z404">
        <v>0</v>
      </c>
      <c r="AA404">
        <v>0</v>
      </c>
      <c r="AB404">
        <v>0</v>
      </c>
      <c r="AC404">
        <v>0</v>
      </c>
      <c r="AD404">
        <v>1270</v>
      </c>
    </row>
    <row r="405" spans="1:30" x14ac:dyDescent="0.25">
      <c r="H405">
        <v>1241</v>
      </c>
    </row>
    <row r="406" spans="1:30" x14ac:dyDescent="0.25">
      <c r="A406">
        <v>200</v>
      </c>
      <c r="B406">
        <v>3925</v>
      </c>
      <c r="C406" t="s">
        <v>817</v>
      </c>
      <c r="D406" t="s">
        <v>552</v>
      </c>
      <c r="E406" t="s">
        <v>38</v>
      </c>
      <c r="F406" t="s">
        <v>818</v>
      </c>
      <c r="G406" t="str">
        <f>"00339330"</f>
        <v>00339330</v>
      </c>
      <c r="H406">
        <v>682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>
        <v>1270</v>
      </c>
    </row>
    <row r="407" spans="1:30" x14ac:dyDescent="0.25">
      <c r="H407">
        <v>1244</v>
      </c>
    </row>
    <row r="408" spans="1:30" x14ac:dyDescent="0.25">
      <c r="A408">
        <v>201</v>
      </c>
      <c r="B408">
        <v>5065</v>
      </c>
      <c r="C408" t="s">
        <v>819</v>
      </c>
      <c r="D408" t="s">
        <v>624</v>
      </c>
      <c r="E408" t="s">
        <v>90</v>
      </c>
      <c r="F408" t="s">
        <v>820</v>
      </c>
      <c r="G408" t="str">
        <f>"200801007793"</f>
        <v>200801007793</v>
      </c>
      <c r="H408">
        <v>682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>
        <v>1270</v>
      </c>
    </row>
    <row r="409" spans="1:30" x14ac:dyDescent="0.25">
      <c r="H409" t="s">
        <v>821</v>
      </c>
    </row>
    <row r="410" spans="1:30" x14ac:dyDescent="0.25">
      <c r="A410">
        <v>202</v>
      </c>
      <c r="B410">
        <v>5655</v>
      </c>
      <c r="C410" t="s">
        <v>822</v>
      </c>
      <c r="D410" t="s">
        <v>26</v>
      </c>
      <c r="E410" t="s">
        <v>823</v>
      </c>
      <c r="F410" t="s">
        <v>824</v>
      </c>
      <c r="G410" t="str">
        <f>"00160378"</f>
        <v>00160378</v>
      </c>
      <c r="H410">
        <v>682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>
        <v>1270</v>
      </c>
    </row>
    <row r="411" spans="1:30" x14ac:dyDescent="0.25">
      <c r="H411">
        <v>1244</v>
      </c>
    </row>
    <row r="412" spans="1:30" x14ac:dyDescent="0.25">
      <c r="A412">
        <v>203</v>
      </c>
      <c r="B412">
        <v>6142</v>
      </c>
      <c r="C412" t="s">
        <v>825</v>
      </c>
      <c r="D412" t="s">
        <v>826</v>
      </c>
      <c r="E412" t="s">
        <v>27</v>
      </c>
      <c r="F412" t="s">
        <v>827</v>
      </c>
      <c r="G412" t="str">
        <f>"201504001372"</f>
        <v>201504001372</v>
      </c>
      <c r="H412">
        <v>770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70</v>
      </c>
      <c r="O412">
        <v>0</v>
      </c>
      <c r="P412">
        <v>0</v>
      </c>
      <c r="Q412">
        <v>0</v>
      </c>
      <c r="R412">
        <v>30</v>
      </c>
      <c r="S412">
        <v>0</v>
      </c>
      <c r="T412">
        <v>0</v>
      </c>
      <c r="U412">
        <v>0</v>
      </c>
      <c r="V412">
        <v>57</v>
      </c>
      <c r="W412">
        <v>399</v>
      </c>
      <c r="X412">
        <v>0</v>
      </c>
      <c r="Z412">
        <v>0</v>
      </c>
      <c r="AA412">
        <v>0</v>
      </c>
      <c r="AB412">
        <v>0</v>
      </c>
      <c r="AC412">
        <v>0</v>
      </c>
      <c r="AD412">
        <v>1269</v>
      </c>
    </row>
    <row r="413" spans="1:30" x14ac:dyDescent="0.25">
      <c r="H413" t="s">
        <v>828</v>
      </c>
    </row>
    <row r="414" spans="1:30" x14ac:dyDescent="0.25">
      <c r="A414">
        <v>204</v>
      </c>
      <c r="B414">
        <v>2062</v>
      </c>
      <c r="C414" t="s">
        <v>829</v>
      </c>
      <c r="D414" t="s">
        <v>624</v>
      </c>
      <c r="E414" t="s">
        <v>37</v>
      </c>
      <c r="F414" t="s">
        <v>830</v>
      </c>
      <c r="G414" t="str">
        <f>"201411001131"</f>
        <v>201411001131</v>
      </c>
      <c r="H414">
        <v>649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>
        <v>0</v>
      </c>
      <c r="AB414">
        <v>0</v>
      </c>
      <c r="AC414">
        <v>0</v>
      </c>
      <c r="AD414">
        <v>1267</v>
      </c>
    </row>
    <row r="415" spans="1:30" x14ac:dyDescent="0.25">
      <c r="H415" t="s">
        <v>831</v>
      </c>
    </row>
    <row r="416" spans="1:30" x14ac:dyDescent="0.25">
      <c r="A416">
        <v>205</v>
      </c>
      <c r="B416">
        <v>2030</v>
      </c>
      <c r="C416" t="s">
        <v>832</v>
      </c>
      <c r="D416" t="s">
        <v>833</v>
      </c>
      <c r="E416" t="s">
        <v>191</v>
      </c>
      <c r="F416" t="s">
        <v>834</v>
      </c>
      <c r="G416" t="str">
        <f>"00323110"</f>
        <v>00323110</v>
      </c>
      <c r="H416">
        <v>649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>
        <v>1267</v>
      </c>
    </row>
    <row r="417" spans="1:30" x14ac:dyDescent="0.25">
      <c r="H417" t="s">
        <v>835</v>
      </c>
    </row>
    <row r="418" spans="1:30" x14ac:dyDescent="0.25">
      <c r="A418">
        <v>206</v>
      </c>
      <c r="B418">
        <v>1338</v>
      </c>
      <c r="C418" t="s">
        <v>836</v>
      </c>
      <c r="D418" t="s">
        <v>837</v>
      </c>
      <c r="E418" t="s">
        <v>38</v>
      </c>
      <c r="F418" t="s">
        <v>838</v>
      </c>
      <c r="G418" t="str">
        <f>"200804000634"</f>
        <v>200804000634</v>
      </c>
      <c r="H418">
        <v>649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>
        <v>1267</v>
      </c>
    </row>
    <row r="419" spans="1:30" x14ac:dyDescent="0.25">
      <c r="H419">
        <v>1240</v>
      </c>
    </row>
    <row r="420" spans="1:30" x14ac:dyDescent="0.25">
      <c r="A420">
        <v>207</v>
      </c>
      <c r="B420">
        <v>4966</v>
      </c>
      <c r="C420" t="s">
        <v>839</v>
      </c>
      <c r="D420" t="s">
        <v>411</v>
      </c>
      <c r="E420" t="s">
        <v>38</v>
      </c>
      <c r="F420" t="s">
        <v>840</v>
      </c>
      <c r="G420" t="str">
        <f>"00345857"</f>
        <v>00345857</v>
      </c>
      <c r="H420">
        <v>649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>
        <v>1267</v>
      </c>
    </row>
    <row r="421" spans="1:30" x14ac:dyDescent="0.25">
      <c r="H421" t="s">
        <v>841</v>
      </c>
    </row>
    <row r="422" spans="1:30" x14ac:dyDescent="0.25">
      <c r="A422">
        <v>208</v>
      </c>
      <c r="B422">
        <v>4571</v>
      </c>
      <c r="C422" t="s">
        <v>842</v>
      </c>
      <c r="D422" t="s">
        <v>38</v>
      </c>
      <c r="E422" t="s">
        <v>27</v>
      </c>
      <c r="F422" t="s">
        <v>843</v>
      </c>
      <c r="G422" t="str">
        <f>"00296036"</f>
        <v>00296036</v>
      </c>
      <c r="H422">
        <v>649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>
        <v>1267</v>
      </c>
    </row>
    <row r="423" spans="1:30" x14ac:dyDescent="0.25">
      <c r="H423" t="s">
        <v>844</v>
      </c>
    </row>
    <row r="424" spans="1:30" x14ac:dyDescent="0.25">
      <c r="A424">
        <v>209</v>
      </c>
      <c r="B424">
        <v>3599</v>
      </c>
      <c r="C424" t="s">
        <v>845</v>
      </c>
      <c r="D424" t="s">
        <v>379</v>
      </c>
      <c r="E424" t="s">
        <v>26</v>
      </c>
      <c r="F424" t="s">
        <v>846</v>
      </c>
      <c r="G424" t="str">
        <f>"00350333"</f>
        <v>00350333</v>
      </c>
      <c r="H424">
        <v>671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6</v>
      </c>
      <c r="Y424" t="s">
        <v>223</v>
      </c>
      <c r="Z424">
        <v>0</v>
      </c>
      <c r="AA424">
        <v>0</v>
      </c>
      <c r="AB424">
        <v>0</v>
      </c>
      <c r="AC424">
        <v>0</v>
      </c>
      <c r="AD424">
        <v>1259</v>
      </c>
    </row>
    <row r="425" spans="1:30" x14ac:dyDescent="0.25">
      <c r="H425" t="s">
        <v>440</v>
      </c>
    </row>
    <row r="426" spans="1:30" x14ac:dyDescent="0.25">
      <c r="A426">
        <v>210</v>
      </c>
      <c r="B426">
        <v>965</v>
      </c>
      <c r="C426" t="s">
        <v>847</v>
      </c>
      <c r="D426" t="s">
        <v>58</v>
      </c>
      <c r="E426" t="s">
        <v>110</v>
      </c>
      <c r="F426" t="s">
        <v>848</v>
      </c>
      <c r="G426" t="str">
        <f>"201506001094"</f>
        <v>201506001094</v>
      </c>
      <c r="H426">
        <v>671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>
        <v>1259</v>
      </c>
    </row>
    <row r="427" spans="1:30" x14ac:dyDescent="0.25">
      <c r="H427">
        <v>1244</v>
      </c>
    </row>
    <row r="428" spans="1:30" x14ac:dyDescent="0.25">
      <c r="A428">
        <v>211</v>
      </c>
      <c r="B428">
        <v>3646</v>
      </c>
      <c r="C428" t="s">
        <v>849</v>
      </c>
      <c r="D428" t="s">
        <v>649</v>
      </c>
      <c r="E428" t="s">
        <v>411</v>
      </c>
      <c r="F428" t="s">
        <v>850</v>
      </c>
      <c r="G428" t="str">
        <f>"00367939"</f>
        <v>00367939</v>
      </c>
      <c r="H428" t="s">
        <v>851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83</v>
      </c>
      <c r="W428">
        <v>581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852</v>
      </c>
    </row>
    <row r="429" spans="1:30" x14ac:dyDescent="0.25">
      <c r="H429" t="s">
        <v>853</v>
      </c>
    </row>
    <row r="430" spans="1:30" x14ac:dyDescent="0.25">
      <c r="A430">
        <v>212</v>
      </c>
      <c r="B430">
        <v>319</v>
      </c>
      <c r="C430" t="s">
        <v>854</v>
      </c>
      <c r="D430" t="s">
        <v>379</v>
      </c>
      <c r="E430" t="s">
        <v>38</v>
      </c>
      <c r="F430" t="s">
        <v>855</v>
      </c>
      <c r="G430" t="str">
        <f>"201504000505"</f>
        <v>201504000505</v>
      </c>
      <c r="H430" t="s">
        <v>273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28</v>
      </c>
      <c r="W430">
        <v>196</v>
      </c>
      <c r="X430">
        <v>6</v>
      </c>
      <c r="Y430" t="s">
        <v>223</v>
      </c>
      <c r="Z430">
        <v>0</v>
      </c>
      <c r="AA430">
        <v>0</v>
      </c>
      <c r="AB430">
        <v>0</v>
      </c>
      <c r="AC430">
        <v>0</v>
      </c>
      <c r="AD430" t="s">
        <v>856</v>
      </c>
    </row>
    <row r="431" spans="1:30" x14ac:dyDescent="0.25">
      <c r="H431" t="s">
        <v>857</v>
      </c>
    </row>
    <row r="432" spans="1:30" x14ac:dyDescent="0.25">
      <c r="A432">
        <v>213</v>
      </c>
      <c r="B432">
        <v>319</v>
      </c>
      <c r="C432" t="s">
        <v>854</v>
      </c>
      <c r="D432" t="s">
        <v>379</v>
      </c>
      <c r="E432" t="s">
        <v>38</v>
      </c>
      <c r="F432" t="s">
        <v>855</v>
      </c>
      <c r="G432" t="str">
        <f>"201504000505"</f>
        <v>201504000505</v>
      </c>
      <c r="H432" t="s">
        <v>273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28</v>
      </c>
      <c r="W432">
        <v>196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856</v>
      </c>
    </row>
    <row r="433" spans="1:30" x14ac:dyDescent="0.25">
      <c r="H433" t="s">
        <v>857</v>
      </c>
    </row>
    <row r="434" spans="1:30" x14ac:dyDescent="0.25">
      <c r="A434">
        <v>214</v>
      </c>
      <c r="B434">
        <v>5268</v>
      </c>
      <c r="C434" t="s">
        <v>858</v>
      </c>
      <c r="D434" t="s">
        <v>37</v>
      </c>
      <c r="E434" t="s">
        <v>106</v>
      </c>
      <c r="F434" t="s">
        <v>859</v>
      </c>
      <c r="G434" t="str">
        <f>"00263658"</f>
        <v>00263658</v>
      </c>
      <c r="H434" t="s">
        <v>667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74</v>
      </c>
      <c r="W434">
        <v>518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860</v>
      </c>
    </row>
    <row r="435" spans="1:30" x14ac:dyDescent="0.25">
      <c r="H435" t="s">
        <v>861</v>
      </c>
    </row>
    <row r="436" spans="1:30" x14ac:dyDescent="0.25">
      <c r="A436">
        <v>215</v>
      </c>
      <c r="B436">
        <v>51</v>
      </c>
      <c r="C436" t="s">
        <v>862</v>
      </c>
      <c r="D436" t="s">
        <v>26</v>
      </c>
      <c r="E436" t="s">
        <v>27</v>
      </c>
      <c r="F436" t="s">
        <v>863</v>
      </c>
      <c r="G436" t="str">
        <f>"201410006050"</f>
        <v>201410006050</v>
      </c>
      <c r="H436" t="s">
        <v>187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26</v>
      </c>
      <c r="W436">
        <v>182</v>
      </c>
      <c r="X436">
        <v>0</v>
      </c>
      <c r="Z436">
        <v>0</v>
      </c>
      <c r="AA436">
        <v>0</v>
      </c>
      <c r="AB436">
        <v>17</v>
      </c>
      <c r="AC436">
        <v>289</v>
      </c>
      <c r="AD436" t="s">
        <v>864</v>
      </c>
    </row>
    <row r="437" spans="1:30" x14ac:dyDescent="0.25">
      <c r="H437" t="s">
        <v>94</v>
      </c>
    </row>
    <row r="438" spans="1:30" x14ac:dyDescent="0.25">
      <c r="A438">
        <v>216</v>
      </c>
      <c r="B438">
        <v>5052</v>
      </c>
      <c r="C438" t="s">
        <v>865</v>
      </c>
      <c r="D438" t="s">
        <v>37</v>
      </c>
      <c r="E438" t="s">
        <v>38</v>
      </c>
      <c r="F438" t="s">
        <v>866</v>
      </c>
      <c r="G438" t="str">
        <f>"00162228"</f>
        <v>00162228</v>
      </c>
      <c r="H438" t="s">
        <v>867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864</v>
      </c>
    </row>
    <row r="439" spans="1:30" x14ac:dyDescent="0.25">
      <c r="H439" t="s">
        <v>868</v>
      </c>
    </row>
    <row r="440" spans="1:30" x14ac:dyDescent="0.25">
      <c r="A440">
        <v>217</v>
      </c>
      <c r="B440">
        <v>2465</v>
      </c>
      <c r="C440" t="s">
        <v>869</v>
      </c>
      <c r="D440" t="s">
        <v>379</v>
      </c>
      <c r="E440" t="s">
        <v>170</v>
      </c>
      <c r="F440" t="s">
        <v>870</v>
      </c>
      <c r="G440" t="str">
        <f>"00081253"</f>
        <v>00081253</v>
      </c>
      <c r="H440">
        <v>660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>
        <v>1248</v>
      </c>
    </row>
    <row r="441" spans="1:30" x14ac:dyDescent="0.25">
      <c r="H441" t="s">
        <v>871</v>
      </c>
    </row>
    <row r="442" spans="1:30" x14ac:dyDescent="0.25">
      <c r="A442">
        <v>218</v>
      </c>
      <c r="B442">
        <v>5272</v>
      </c>
      <c r="C442" t="s">
        <v>420</v>
      </c>
      <c r="D442" t="s">
        <v>37</v>
      </c>
      <c r="E442" t="s">
        <v>27</v>
      </c>
      <c r="F442" t="s">
        <v>872</v>
      </c>
      <c r="G442" t="str">
        <f>"201507002162"</f>
        <v>201507002162</v>
      </c>
      <c r="H442">
        <v>660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>
        <v>1248</v>
      </c>
    </row>
    <row r="443" spans="1:30" x14ac:dyDescent="0.25">
      <c r="H443" t="s">
        <v>873</v>
      </c>
    </row>
    <row r="444" spans="1:30" x14ac:dyDescent="0.25">
      <c r="A444">
        <v>219</v>
      </c>
      <c r="B444">
        <v>475</v>
      </c>
      <c r="C444" t="s">
        <v>874</v>
      </c>
      <c r="D444" t="s">
        <v>106</v>
      </c>
      <c r="E444" t="s">
        <v>26</v>
      </c>
      <c r="F444" t="s">
        <v>875</v>
      </c>
      <c r="G444" t="str">
        <f>"00157962"</f>
        <v>00157962</v>
      </c>
      <c r="H444">
        <v>660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>
        <v>1248</v>
      </c>
    </row>
    <row r="445" spans="1:30" x14ac:dyDescent="0.25">
      <c r="H445" t="s">
        <v>876</v>
      </c>
    </row>
    <row r="446" spans="1:30" x14ac:dyDescent="0.25">
      <c r="A446">
        <v>220</v>
      </c>
      <c r="B446">
        <v>1064</v>
      </c>
      <c r="C446" t="s">
        <v>877</v>
      </c>
      <c r="D446" t="s">
        <v>49</v>
      </c>
      <c r="E446" t="s">
        <v>192</v>
      </c>
      <c r="F446" t="s">
        <v>878</v>
      </c>
      <c r="G446" t="str">
        <f>"200805000305"</f>
        <v>200805000305</v>
      </c>
      <c r="H446" t="s">
        <v>200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47</v>
      </c>
      <c r="W446">
        <v>329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879</v>
      </c>
    </row>
    <row r="447" spans="1:30" x14ac:dyDescent="0.25">
      <c r="H447" t="s">
        <v>880</v>
      </c>
    </row>
    <row r="448" spans="1:30" x14ac:dyDescent="0.25">
      <c r="A448">
        <v>221</v>
      </c>
      <c r="B448">
        <v>1792</v>
      </c>
      <c r="C448" t="s">
        <v>881</v>
      </c>
      <c r="D448" t="s">
        <v>882</v>
      </c>
      <c r="E448" t="s">
        <v>26</v>
      </c>
      <c r="F448" t="s">
        <v>883</v>
      </c>
      <c r="G448" t="str">
        <f>"200910000805"</f>
        <v>200910000805</v>
      </c>
      <c r="H448">
        <v>671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72</v>
      </c>
      <c r="W448">
        <v>504</v>
      </c>
      <c r="X448">
        <v>0</v>
      </c>
      <c r="Z448">
        <v>0</v>
      </c>
      <c r="AA448">
        <v>0</v>
      </c>
      <c r="AB448">
        <v>0</v>
      </c>
      <c r="AC448">
        <v>0</v>
      </c>
      <c r="AD448">
        <v>1245</v>
      </c>
    </row>
    <row r="449" spans="1:30" x14ac:dyDescent="0.25">
      <c r="H449" t="s">
        <v>884</v>
      </c>
    </row>
    <row r="450" spans="1:30" x14ac:dyDescent="0.25">
      <c r="A450">
        <v>222</v>
      </c>
      <c r="B450">
        <v>3109</v>
      </c>
      <c r="C450" t="s">
        <v>885</v>
      </c>
      <c r="D450" t="s">
        <v>68</v>
      </c>
      <c r="E450" t="s">
        <v>27</v>
      </c>
      <c r="F450" t="s">
        <v>886</v>
      </c>
      <c r="G450" t="str">
        <f>"00359158"</f>
        <v>00359158</v>
      </c>
      <c r="H450">
        <v>627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>
        <v>1245</v>
      </c>
    </row>
    <row r="451" spans="1:30" x14ac:dyDescent="0.25">
      <c r="H451" t="s">
        <v>887</v>
      </c>
    </row>
    <row r="452" spans="1:30" x14ac:dyDescent="0.25">
      <c r="A452">
        <v>223</v>
      </c>
      <c r="B452">
        <v>632</v>
      </c>
      <c r="C452" t="s">
        <v>888</v>
      </c>
      <c r="D452" t="s">
        <v>165</v>
      </c>
      <c r="E452" t="s">
        <v>38</v>
      </c>
      <c r="F452" t="s">
        <v>889</v>
      </c>
      <c r="G452" t="str">
        <f>"201412001156"</f>
        <v>201412001156</v>
      </c>
      <c r="H452">
        <v>627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6</v>
      </c>
      <c r="Y452" t="s">
        <v>223</v>
      </c>
      <c r="Z452">
        <v>0</v>
      </c>
      <c r="AA452">
        <v>0</v>
      </c>
      <c r="AB452">
        <v>0</v>
      </c>
      <c r="AC452">
        <v>0</v>
      </c>
      <c r="AD452">
        <v>1245</v>
      </c>
    </row>
    <row r="453" spans="1:30" x14ac:dyDescent="0.25">
      <c r="H453" t="s">
        <v>326</v>
      </c>
    </row>
    <row r="454" spans="1:30" x14ac:dyDescent="0.25">
      <c r="A454">
        <v>224</v>
      </c>
      <c r="B454">
        <v>5191</v>
      </c>
      <c r="C454" t="s">
        <v>719</v>
      </c>
      <c r="D454" t="s">
        <v>890</v>
      </c>
      <c r="E454" t="s">
        <v>49</v>
      </c>
      <c r="F454" t="s">
        <v>891</v>
      </c>
      <c r="G454" t="str">
        <f>"201406016169"</f>
        <v>201406016169</v>
      </c>
      <c r="H454">
        <v>759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65</v>
      </c>
      <c r="W454">
        <v>455</v>
      </c>
      <c r="X454">
        <v>6</v>
      </c>
      <c r="Y454">
        <v>1242</v>
      </c>
      <c r="Z454">
        <v>0</v>
      </c>
      <c r="AA454">
        <v>0</v>
      </c>
      <c r="AB454">
        <v>0</v>
      </c>
      <c r="AC454">
        <v>0</v>
      </c>
      <c r="AD454">
        <v>1244</v>
      </c>
    </row>
    <row r="455" spans="1:30" x14ac:dyDescent="0.25">
      <c r="H455" t="s">
        <v>892</v>
      </c>
    </row>
    <row r="456" spans="1:30" x14ac:dyDescent="0.25">
      <c r="A456">
        <v>225</v>
      </c>
      <c r="B456">
        <v>5191</v>
      </c>
      <c r="C456" t="s">
        <v>719</v>
      </c>
      <c r="D456" t="s">
        <v>890</v>
      </c>
      <c r="E456" t="s">
        <v>49</v>
      </c>
      <c r="F456" t="s">
        <v>891</v>
      </c>
      <c r="G456" t="str">
        <f>"201406016169"</f>
        <v>201406016169</v>
      </c>
      <c r="H456">
        <v>759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65</v>
      </c>
      <c r="W456">
        <v>455</v>
      </c>
      <c r="X456">
        <v>0</v>
      </c>
      <c r="Z456">
        <v>0</v>
      </c>
      <c r="AA456">
        <v>0</v>
      </c>
      <c r="AB456">
        <v>0</v>
      </c>
      <c r="AC456">
        <v>0</v>
      </c>
      <c r="AD456">
        <v>1244</v>
      </c>
    </row>
    <row r="457" spans="1:30" x14ac:dyDescent="0.25">
      <c r="H457" t="s">
        <v>892</v>
      </c>
    </row>
    <row r="458" spans="1:30" x14ac:dyDescent="0.25">
      <c r="A458">
        <v>226</v>
      </c>
      <c r="B458">
        <v>2618</v>
      </c>
      <c r="C458" t="s">
        <v>823</v>
      </c>
      <c r="D458" t="s">
        <v>893</v>
      </c>
      <c r="E458" t="s">
        <v>27</v>
      </c>
      <c r="F458" t="s">
        <v>894</v>
      </c>
      <c r="G458" t="str">
        <f>"00328440"</f>
        <v>00328440</v>
      </c>
      <c r="H458">
        <v>660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64</v>
      </c>
      <c r="W458">
        <v>448</v>
      </c>
      <c r="X458">
        <v>0</v>
      </c>
      <c r="Z458">
        <v>0</v>
      </c>
      <c r="AA458">
        <v>0</v>
      </c>
      <c r="AB458">
        <v>8</v>
      </c>
      <c r="AC458">
        <v>136</v>
      </c>
      <c r="AD458">
        <v>1244</v>
      </c>
    </row>
    <row r="459" spans="1:30" x14ac:dyDescent="0.25">
      <c r="H459" t="s">
        <v>895</v>
      </c>
    </row>
    <row r="460" spans="1:30" x14ac:dyDescent="0.25">
      <c r="A460">
        <v>227</v>
      </c>
      <c r="B460">
        <v>2618</v>
      </c>
      <c r="C460" t="s">
        <v>823</v>
      </c>
      <c r="D460" t="s">
        <v>893</v>
      </c>
      <c r="E460" t="s">
        <v>27</v>
      </c>
      <c r="F460" t="s">
        <v>894</v>
      </c>
      <c r="G460" t="str">
        <f>"00328440"</f>
        <v>00328440</v>
      </c>
      <c r="H460">
        <v>660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64</v>
      </c>
      <c r="W460">
        <v>448</v>
      </c>
      <c r="X460">
        <v>6</v>
      </c>
      <c r="Y460" t="s">
        <v>223</v>
      </c>
      <c r="Z460">
        <v>0</v>
      </c>
      <c r="AA460">
        <v>0</v>
      </c>
      <c r="AB460">
        <v>8</v>
      </c>
      <c r="AC460">
        <v>136</v>
      </c>
      <c r="AD460">
        <v>1244</v>
      </c>
    </row>
    <row r="461" spans="1:30" x14ac:dyDescent="0.25">
      <c r="H461" t="s">
        <v>895</v>
      </c>
    </row>
    <row r="462" spans="1:30" x14ac:dyDescent="0.25">
      <c r="A462">
        <v>228</v>
      </c>
      <c r="B462">
        <v>3163</v>
      </c>
      <c r="C462" t="s">
        <v>896</v>
      </c>
      <c r="D462" t="s">
        <v>38</v>
      </c>
      <c r="E462" t="s">
        <v>106</v>
      </c>
      <c r="F462" t="s">
        <v>897</v>
      </c>
      <c r="G462" t="str">
        <f>"200801007595"</f>
        <v>200801007595</v>
      </c>
      <c r="H462" t="s">
        <v>898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34</v>
      </c>
      <c r="W462">
        <v>238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899</v>
      </c>
    </row>
    <row r="463" spans="1:30" x14ac:dyDescent="0.25">
      <c r="H463" t="s">
        <v>900</v>
      </c>
    </row>
    <row r="464" spans="1:30" x14ac:dyDescent="0.25">
      <c r="A464">
        <v>229</v>
      </c>
      <c r="B464">
        <v>4984</v>
      </c>
      <c r="C464" t="s">
        <v>901</v>
      </c>
      <c r="D464" t="s">
        <v>165</v>
      </c>
      <c r="E464" t="s">
        <v>49</v>
      </c>
      <c r="F464" t="s">
        <v>902</v>
      </c>
      <c r="G464" t="str">
        <f>"00250667"</f>
        <v>00250667</v>
      </c>
      <c r="H464">
        <v>836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48</v>
      </c>
      <c r="W464">
        <v>336</v>
      </c>
      <c r="X464">
        <v>0</v>
      </c>
      <c r="Z464">
        <v>0</v>
      </c>
      <c r="AA464">
        <v>0</v>
      </c>
      <c r="AB464">
        <v>0</v>
      </c>
      <c r="AC464">
        <v>0</v>
      </c>
      <c r="AD464">
        <v>1242</v>
      </c>
    </row>
    <row r="465" spans="1:30" x14ac:dyDescent="0.25">
      <c r="H465" t="s">
        <v>903</v>
      </c>
    </row>
    <row r="466" spans="1:30" x14ac:dyDescent="0.25">
      <c r="A466">
        <v>230</v>
      </c>
      <c r="B466">
        <v>3409</v>
      </c>
      <c r="C466" t="s">
        <v>904</v>
      </c>
      <c r="D466" t="s">
        <v>49</v>
      </c>
      <c r="E466" t="s">
        <v>20</v>
      </c>
      <c r="F466" t="s">
        <v>905</v>
      </c>
      <c r="G466" t="str">
        <f>"201504000794"</f>
        <v>201504000794</v>
      </c>
      <c r="H466" t="s">
        <v>906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15</v>
      </c>
      <c r="W466">
        <v>105</v>
      </c>
      <c r="X466">
        <v>0</v>
      </c>
      <c r="Z466">
        <v>0</v>
      </c>
      <c r="AA466">
        <v>0</v>
      </c>
      <c r="AB466">
        <v>24</v>
      </c>
      <c r="AC466">
        <v>408</v>
      </c>
      <c r="AD466" t="s">
        <v>907</v>
      </c>
    </row>
    <row r="467" spans="1:30" x14ac:dyDescent="0.25">
      <c r="H467" t="s">
        <v>908</v>
      </c>
    </row>
    <row r="468" spans="1:30" x14ac:dyDescent="0.25">
      <c r="A468">
        <v>231</v>
      </c>
      <c r="B468">
        <v>4967</v>
      </c>
      <c r="C468" t="s">
        <v>909</v>
      </c>
      <c r="D468" t="s">
        <v>90</v>
      </c>
      <c r="E468" t="s">
        <v>38</v>
      </c>
      <c r="F468" t="s">
        <v>910</v>
      </c>
      <c r="G468" t="str">
        <f>"00361225"</f>
        <v>00361225</v>
      </c>
      <c r="H468">
        <v>660</v>
      </c>
      <c r="I468">
        <v>150</v>
      </c>
      <c r="J468">
        <v>0</v>
      </c>
      <c r="K468">
        <v>0</v>
      </c>
      <c r="L468">
        <v>200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32</v>
      </c>
      <c r="W468">
        <v>224</v>
      </c>
      <c r="X468">
        <v>0</v>
      </c>
      <c r="Z468">
        <v>0</v>
      </c>
      <c r="AA468">
        <v>0</v>
      </c>
      <c r="AB468">
        <v>0</v>
      </c>
      <c r="AC468">
        <v>0</v>
      </c>
      <c r="AD468">
        <v>1234</v>
      </c>
    </row>
    <row r="469" spans="1:30" x14ac:dyDescent="0.25">
      <c r="H469">
        <v>1244</v>
      </c>
    </row>
    <row r="470" spans="1:30" x14ac:dyDescent="0.25">
      <c r="A470">
        <v>232</v>
      </c>
      <c r="B470">
        <v>3317</v>
      </c>
      <c r="C470" t="s">
        <v>911</v>
      </c>
      <c r="D470" t="s">
        <v>204</v>
      </c>
      <c r="E470" t="s">
        <v>912</v>
      </c>
      <c r="F470" t="s">
        <v>913</v>
      </c>
      <c r="G470" t="str">
        <f>"201504004550"</f>
        <v>201504004550</v>
      </c>
      <c r="H470">
        <v>748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65</v>
      </c>
      <c r="W470">
        <v>455</v>
      </c>
      <c r="X470">
        <v>0</v>
      </c>
      <c r="Z470">
        <v>0</v>
      </c>
      <c r="AA470">
        <v>0</v>
      </c>
      <c r="AB470">
        <v>0</v>
      </c>
      <c r="AC470">
        <v>0</v>
      </c>
      <c r="AD470">
        <v>1233</v>
      </c>
    </row>
    <row r="471" spans="1:30" x14ac:dyDescent="0.25">
      <c r="H471" t="s">
        <v>914</v>
      </c>
    </row>
    <row r="472" spans="1:30" x14ac:dyDescent="0.25">
      <c r="A472">
        <v>233</v>
      </c>
      <c r="B472">
        <v>3098</v>
      </c>
      <c r="C472" t="s">
        <v>915</v>
      </c>
      <c r="D472" t="s">
        <v>26</v>
      </c>
      <c r="E472" t="s">
        <v>916</v>
      </c>
      <c r="F472" t="s">
        <v>917</v>
      </c>
      <c r="G472" t="str">
        <f>"201410003553"</f>
        <v>201410003553</v>
      </c>
      <c r="H472" t="s">
        <v>918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919</v>
      </c>
    </row>
    <row r="473" spans="1:30" x14ac:dyDescent="0.25">
      <c r="H473" t="s">
        <v>920</v>
      </c>
    </row>
    <row r="474" spans="1:30" x14ac:dyDescent="0.25">
      <c r="A474">
        <v>234</v>
      </c>
      <c r="B474">
        <v>6071</v>
      </c>
      <c r="C474" t="s">
        <v>921</v>
      </c>
      <c r="D474" t="s">
        <v>26</v>
      </c>
      <c r="E474" t="s">
        <v>192</v>
      </c>
      <c r="F474" t="s">
        <v>922</v>
      </c>
      <c r="G474" t="str">
        <f>"00292182"</f>
        <v>00292182</v>
      </c>
      <c r="H474">
        <v>638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6</v>
      </c>
      <c r="Y474" t="s">
        <v>223</v>
      </c>
      <c r="Z474">
        <v>0</v>
      </c>
      <c r="AA474">
        <v>0</v>
      </c>
      <c r="AB474">
        <v>0</v>
      </c>
      <c r="AC474">
        <v>0</v>
      </c>
      <c r="AD474">
        <v>1226</v>
      </c>
    </row>
    <row r="475" spans="1:30" x14ac:dyDescent="0.25">
      <c r="H475" t="s">
        <v>440</v>
      </c>
    </row>
    <row r="476" spans="1:30" x14ac:dyDescent="0.25">
      <c r="A476">
        <v>235</v>
      </c>
      <c r="B476">
        <v>2265</v>
      </c>
      <c r="C476" t="s">
        <v>923</v>
      </c>
      <c r="D476" t="s">
        <v>170</v>
      </c>
      <c r="E476" t="s">
        <v>38</v>
      </c>
      <c r="F476" t="s">
        <v>924</v>
      </c>
      <c r="G476" t="str">
        <f>"201412002337"</f>
        <v>201412002337</v>
      </c>
      <c r="H476">
        <v>605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84</v>
      </c>
      <c r="W476">
        <v>588</v>
      </c>
      <c r="X476">
        <v>0</v>
      </c>
      <c r="Z476">
        <v>0</v>
      </c>
      <c r="AA476">
        <v>0</v>
      </c>
      <c r="AB476">
        <v>0</v>
      </c>
      <c r="AC476">
        <v>0</v>
      </c>
      <c r="AD476">
        <v>1223</v>
      </c>
    </row>
    <row r="477" spans="1:30" x14ac:dyDescent="0.25">
      <c r="H477" t="s">
        <v>925</v>
      </c>
    </row>
    <row r="478" spans="1:30" x14ac:dyDescent="0.25">
      <c r="A478">
        <v>236</v>
      </c>
      <c r="B478">
        <v>3679</v>
      </c>
      <c r="C478" t="s">
        <v>926</v>
      </c>
      <c r="D478" t="s">
        <v>169</v>
      </c>
      <c r="E478" t="s">
        <v>106</v>
      </c>
      <c r="F478" t="s">
        <v>927</v>
      </c>
      <c r="G478" t="str">
        <f>"201405002016"</f>
        <v>201405002016</v>
      </c>
      <c r="H478" t="s">
        <v>721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38</v>
      </c>
      <c r="W478">
        <v>266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928</v>
      </c>
    </row>
    <row r="479" spans="1:30" x14ac:dyDescent="0.25">
      <c r="H479" t="s">
        <v>929</v>
      </c>
    </row>
    <row r="480" spans="1:30" x14ac:dyDescent="0.25">
      <c r="A480">
        <v>237</v>
      </c>
      <c r="B480">
        <v>4017</v>
      </c>
      <c r="C480" t="s">
        <v>930</v>
      </c>
      <c r="D480" t="s">
        <v>90</v>
      </c>
      <c r="E480" t="s">
        <v>38</v>
      </c>
      <c r="F480" t="s">
        <v>931</v>
      </c>
      <c r="G480" t="str">
        <f>"00312827"</f>
        <v>00312827</v>
      </c>
      <c r="H480" t="s">
        <v>491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7</v>
      </c>
      <c r="W480">
        <v>49</v>
      </c>
      <c r="X480">
        <v>0</v>
      </c>
      <c r="Z480">
        <v>0</v>
      </c>
      <c r="AA480">
        <v>0</v>
      </c>
      <c r="AB480">
        <v>24</v>
      </c>
      <c r="AC480">
        <v>408</v>
      </c>
      <c r="AD480" t="s">
        <v>932</v>
      </c>
    </row>
    <row r="481" spans="1:30" x14ac:dyDescent="0.25">
      <c r="H481" t="s">
        <v>933</v>
      </c>
    </row>
    <row r="482" spans="1:30" x14ac:dyDescent="0.25">
      <c r="A482">
        <v>238</v>
      </c>
      <c r="B482">
        <v>1803</v>
      </c>
      <c r="C482" t="s">
        <v>934</v>
      </c>
      <c r="D482" t="s">
        <v>106</v>
      </c>
      <c r="E482" t="s">
        <v>38</v>
      </c>
      <c r="F482" t="s">
        <v>935</v>
      </c>
      <c r="G482" t="str">
        <f>"00314418"</f>
        <v>00314418</v>
      </c>
      <c r="H482">
        <v>627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2</v>
      </c>
      <c r="AA482">
        <v>0</v>
      </c>
      <c r="AB482">
        <v>0</v>
      </c>
      <c r="AC482">
        <v>0</v>
      </c>
      <c r="AD482">
        <v>1215</v>
      </c>
    </row>
    <row r="483" spans="1:30" x14ac:dyDescent="0.25">
      <c r="H483" t="s">
        <v>936</v>
      </c>
    </row>
    <row r="484" spans="1:30" x14ac:dyDescent="0.25">
      <c r="A484">
        <v>239</v>
      </c>
      <c r="B484">
        <v>3576</v>
      </c>
      <c r="C484" t="s">
        <v>937</v>
      </c>
      <c r="D484" t="s">
        <v>101</v>
      </c>
      <c r="E484" t="s">
        <v>192</v>
      </c>
      <c r="F484" t="s">
        <v>938</v>
      </c>
      <c r="G484" t="str">
        <f>"00009231"</f>
        <v>00009231</v>
      </c>
      <c r="H484" t="s">
        <v>685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Z484">
        <v>0</v>
      </c>
      <c r="AA484">
        <v>0</v>
      </c>
      <c r="AB484">
        <v>9</v>
      </c>
      <c r="AC484">
        <v>153</v>
      </c>
      <c r="AD484" t="s">
        <v>939</v>
      </c>
    </row>
    <row r="485" spans="1:30" x14ac:dyDescent="0.25">
      <c r="H485" t="s">
        <v>940</v>
      </c>
    </row>
    <row r="486" spans="1:30" x14ac:dyDescent="0.25">
      <c r="A486">
        <v>240</v>
      </c>
      <c r="B486">
        <v>284</v>
      </c>
      <c r="C486" t="s">
        <v>941</v>
      </c>
      <c r="D486" t="s">
        <v>26</v>
      </c>
      <c r="E486" t="s">
        <v>38</v>
      </c>
      <c r="F486" t="s">
        <v>942</v>
      </c>
      <c r="G486" t="str">
        <f>"00199345"</f>
        <v>00199345</v>
      </c>
      <c r="H486" t="s">
        <v>906</v>
      </c>
      <c r="I486">
        <v>0</v>
      </c>
      <c r="J486">
        <v>0</v>
      </c>
      <c r="K486">
        <v>0</v>
      </c>
      <c r="L486">
        <v>0</v>
      </c>
      <c r="M486">
        <v>100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60</v>
      </c>
      <c r="W486">
        <v>420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943</v>
      </c>
    </row>
    <row r="487" spans="1:30" x14ac:dyDescent="0.25">
      <c r="H487" t="s">
        <v>944</v>
      </c>
    </row>
    <row r="488" spans="1:30" x14ac:dyDescent="0.25">
      <c r="A488">
        <v>241</v>
      </c>
      <c r="B488">
        <v>2206</v>
      </c>
      <c r="C488" t="s">
        <v>945</v>
      </c>
      <c r="D488" t="s">
        <v>37</v>
      </c>
      <c r="E488" t="s">
        <v>27</v>
      </c>
      <c r="F488" t="s">
        <v>946</v>
      </c>
      <c r="G488" t="str">
        <f>"00297500"</f>
        <v>00297500</v>
      </c>
      <c r="H488">
        <v>737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36</v>
      </c>
      <c r="W488">
        <v>252</v>
      </c>
      <c r="X488">
        <v>0</v>
      </c>
      <c r="Z488">
        <v>0</v>
      </c>
      <c r="AA488">
        <v>0</v>
      </c>
      <c r="AB488">
        <v>0</v>
      </c>
      <c r="AC488">
        <v>0</v>
      </c>
      <c r="AD488">
        <v>1189</v>
      </c>
    </row>
    <row r="489" spans="1:30" x14ac:dyDescent="0.25">
      <c r="H489" t="s">
        <v>947</v>
      </c>
    </row>
    <row r="490" spans="1:30" x14ac:dyDescent="0.25">
      <c r="A490">
        <v>242</v>
      </c>
      <c r="B490">
        <v>6150</v>
      </c>
      <c r="C490" t="s">
        <v>948</v>
      </c>
      <c r="D490" t="s">
        <v>949</v>
      </c>
      <c r="E490" t="s">
        <v>20</v>
      </c>
      <c r="F490" t="s">
        <v>950</v>
      </c>
      <c r="G490" t="str">
        <f>"00370374"</f>
        <v>00370374</v>
      </c>
      <c r="H490" t="s">
        <v>213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69</v>
      </c>
      <c r="W490">
        <v>483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951</v>
      </c>
    </row>
    <row r="491" spans="1:30" x14ac:dyDescent="0.25">
      <c r="H491" t="s">
        <v>952</v>
      </c>
    </row>
    <row r="492" spans="1:30" x14ac:dyDescent="0.25">
      <c r="A492">
        <v>243</v>
      </c>
      <c r="B492">
        <v>5261</v>
      </c>
      <c r="C492" t="s">
        <v>233</v>
      </c>
      <c r="D492" t="s">
        <v>379</v>
      </c>
      <c r="E492" t="s">
        <v>53</v>
      </c>
      <c r="F492" t="s">
        <v>953</v>
      </c>
      <c r="G492" t="str">
        <f>"00199837"</f>
        <v>00199837</v>
      </c>
      <c r="H492" t="s">
        <v>632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66</v>
      </c>
      <c r="W492">
        <v>462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954</v>
      </c>
    </row>
    <row r="493" spans="1:30" x14ac:dyDescent="0.25">
      <c r="H493" t="s">
        <v>955</v>
      </c>
    </row>
    <row r="494" spans="1:30" x14ac:dyDescent="0.25">
      <c r="A494">
        <v>244</v>
      </c>
      <c r="B494">
        <v>1407</v>
      </c>
      <c r="C494" t="s">
        <v>956</v>
      </c>
      <c r="D494" t="s">
        <v>84</v>
      </c>
      <c r="E494" t="s">
        <v>38</v>
      </c>
      <c r="F494" t="s">
        <v>957</v>
      </c>
      <c r="G494" t="str">
        <f>"201412003520"</f>
        <v>201412003520</v>
      </c>
      <c r="H494" t="s">
        <v>958</v>
      </c>
      <c r="I494">
        <v>0</v>
      </c>
      <c r="J494">
        <v>0</v>
      </c>
      <c r="K494">
        <v>0</v>
      </c>
      <c r="L494">
        <v>0</v>
      </c>
      <c r="M494">
        <v>100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55</v>
      </c>
      <c r="W494">
        <v>385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959</v>
      </c>
    </row>
    <row r="495" spans="1:30" x14ac:dyDescent="0.25">
      <c r="H495">
        <v>1244</v>
      </c>
    </row>
    <row r="496" spans="1:30" x14ac:dyDescent="0.25">
      <c r="A496">
        <v>245</v>
      </c>
      <c r="B496">
        <v>3379</v>
      </c>
      <c r="C496" t="s">
        <v>960</v>
      </c>
      <c r="D496" t="s">
        <v>110</v>
      </c>
      <c r="E496" t="s">
        <v>38</v>
      </c>
      <c r="F496" t="s">
        <v>961</v>
      </c>
      <c r="G496" t="str">
        <f>"00369177"</f>
        <v>00369177</v>
      </c>
      <c r="H496">
        <v>682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50</v>
      </c>
      <c r="O496">
        <v>0</v>
      </c>
      <c r="P496">
        <v>30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60</v>
      </c>
      <c r="W496">
        <v>420</v>
      </c>
      <c r="X496">
        <v>0</v>
      </c>
      <c r="Z496">
        <v>2</v>
      </c>
      <c r="AA496">
        <v>0</v>
      </c>
      <c r="AB496">
        <v>0</v>
      </c>
      <c r="AC496">
        <v>0</v>
      </c>
      <c r="AD496">
        <v>1182</v>
      </c>
    </row>
    <row r="497" spans="1:30" x14ac:dyDescent="0.25">
      <c r="H497" t="s">
        <v>452</v>
      </c>
    </row>
    <row r="498" spans="1:30" x14ac:dyDescent="0.25">
      <c r="A498">
        <v>246</v>
      </c>
      <c r="B498">
        <v>586</v>
      </c>
      <c r="C498" t="s">
        <v>962</v>
      </c>
      <c r="D498" t="s">
        <v>15</v>
      </c>
      <c r="E498" t="s">
        <v>38</v>
      </c>
      <c r="F498" t="s">
        <v>963</v>
      </c>
      <c r="G498" t="str">
        <f>"00258673"</f>
        <v>00258673</v>
      </c>
      <c r="H498" t="s">
        <v>964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41</v>
      </c>
      <c r="W498">
        <v>287</v>
      </c>
      <c r="X498">
        <v>0</v>
      </c>
      <c r="Z498">
        <v>0</v>
      </c>
      <c r="AA498">
        <v>0</v>
      </c>
      <c r="AB498">
        <v>11</v>
      </c>
      <c r="AC498">
        <v>187</v>
      </c>
      <c r="AD498" t="s">
        <v>965</v>
      </c>
    </row>
    <row r="499" spans="1:30" x14ac:dyDescent="0.25">
      <c r="H499" t="s">
        <v>966</v>
      </c>
    </row>
    <row r="500" spans="1:30" x14ac:dyDescent="0.25">
      <c r="A500">
        <v>247</v>
      </c>
      <c r="B500">
        <v>1467</v>
      </c>
      <c r="C500" t="s">
        <v>967</v>
      </c>
      <c r="D500" t="s">
        <v>968</v>
      </c>
      <c r="E500" t="s">
        <v>191</v>
      </c>
      <c r="F500" t="s">
        <v>969</v>
      </c>
      <c r="G500" t="str">
        <f>"201406002971"</f>
        <v>201406002971</v>
      </c>
      <c r="H500">
        <v>770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30</v>
      </c>
      <c r="W500">
        <v>210</v>
      </c>
      <c r="X500">
        <v>0</v>
      </c>
      <c r="Z500">
        <v>1</v>
      </c>
      <c r="AA500">
        <v>0</v>
      </c>
      <c r="AB500">
        <v>10</v>
      </c>
      <c r="AC500">
        <v>170</v>
      </c>
      <c r="AD500">
        <v>1180</v>
      </c>
    </row>
    <row r="501" spans="1:30" x14ac:dyDescent="0.25">
      <c r="H501" t="s">
        <v>970</v>
      </c>
    </row>
    <row r="502" spans="1:30" x14ac:dyDescent="0.25">
      <c r="A502">
        <v>248</v>
      </c>
      <c r="B502">
        <v>4053</v>
      </c>
      <c r="C502" t="s">
        <v>971</v>
      </c>
      <c r="D502" t="s">
        <v>972</v>
      </c>
      <c r="E502" t="s">
        <v>26</v>
      </c>
      <c r="F502" t="s">
        <v>973</v>
      </c>
      <c r="G502" t="str">
        <f>"201511035157"</f>
        <v>201511035157</v>
      </c>
      <c r="H502">
        <v>726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60</v>
      </c>
      <c r="W502">
        <v>420</v>
      </c>
      <c r="X502">
        <v>0</v>
      </c>
      <c r="Z502">
        <v>0</v>
      </c>
      <c r="AA502">
        <v>0</v>
      </c>
      <c r="AB502">
        <v>0</v>
      </c>
      <c r="AC502">
        <v>0</v>
      </c>
      <c r="AD502">
        <v>1176</v>
      </c>
    </row>
    <row r="503" spans="1:30" x14ac:dyDescent="0.25">
      <c r="H503" t="s">
        <v>974</v>
      </c>
    </row>
    <row r="504" spans="1:30" x14ac:dyDescent="0.25">
      <c r="A504">
        <v>249</v>
      </c>
      <c r="B504">
        <v>4053</v>
      </c>
      <c r="C504" t="s">
        <v>971</v>
      </c>
      <c r="D504" t="s">
        <v>972</v>
      </c>
      <c r="E504" t="s">
        <v>26</v>
      </c>
      <c r="F504" t="s">
        <v>973</v>
      </c>
      <c r="G504" t="str">
        <f>"201511035157"</f>
        <v>201511035157</v>
      </c>
      <c r="H504">
        <v>726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60</v>
      </c>
      <c r="W504">
        <v>420</v>
      </c>
      <c r="X504">
        <v>6</v>
      </c>
      <c r="Y504" t="s">
        <v>223</v>
      </c>
      <c r="Z504">
        <v>0</v>
      </c>
      <c r="AA504">
        <v>0</v>
      </c>
      <c r="AB504">
        <v>0</v>
      </c>
      <c r="AC504">
        <v>0</v>
      </c>
      <c r="AD504">
        <v>1176</v>
      </c>
    </row>
    <row r="505" spans="1:30" x14ac:dyDescent="0.25">
      <c r="H505" t="s">
        <v>974</v>
      </c>
    </row>
    <row r="506" spans="1:30" x14ac:dyDescent="0.25">
      <c r="A506">
        <v>250</v>
      </c>
      <c r="B506">
        <v>2263</v>
      </c>
      <c r="C506" t="s">
        <v>975</v>
      </c>
      <c r="D506" t="s">
        <v>976</v>
      </c>
      <c r="E506" t="s">
        <v>49</v>
      </c>
      <c r="F506" t="s">
        <v>977</v>
      </c>
      <c r="G506" t="str">
        <f>"00157905"</f>
        <v>00157905</v>
      </c>
      <c r="H506" t="s">
        <v>705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67</v>
      </c>
      <c r="W506">
        <v>469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978</v>
      </c>
    </row>
    <row r="507" spans="1:30" x14ac:dyDescent="0.25">
      <c r="H507" t="s">
        <v>979</v>
      </c>
    </row>
    <row r="508" spans="1:30" x14ac:dyDescent="0.25">
      <c r="A508">
        <v>251</v>
      </c>
      <c r="B508">
        <v>4530</v>
      </c>
      <c r="C508" t="s">
        <v>980</v>
      </c>
      <c r="D508" t="s">
        <v>981</v>
      </c>
      <c r="E508" t="s">
        <v>379</v>
      </c>
      <c r="F508" t="s">
        <v>982</v>
      </c>
      <c r="G508" t="str">
        <f>"00249763"</f>
        <v>00249763</v>
      </c>
      <c r="H508" t="s">
        <v>251</v>
      </c>
      <c r="I508">
        <v>150</v>
      </c>
      <c r="J508">
        <v>0</v>
      </c>
      <c r="K508">
        <v>0</v>
      </c>
      <c r="L508">
        <v>200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14</v>
      </c>
      <c r="W508">
        <v>98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983</v>
      </c>
    </row>
    <row r="509" spans="1:30" x14ac:dyDescent="0.25">
      <c r="H509" t="s">
        <v>984</v>
      </c>
    </row>
    <row r="510" spans="1:30" x14ac:dyDescent="0.25">
      <c r="A510">
        <v>252</v>
      </c>
      <c r="B510">
        <v>5605</v>
      </c>
      <c r="C510" t="s">
        <v>985</v>
      </c>
      <c r="D510" t="s">
        <v>27</v>
      </c>
      <c r="E510" t="s">
        <v>741</v>
      </c>
      <c r="F510" t="s">
        <v>986</v>
      </c>
      <c r="G510" t="str">
        <f>"201503000465"</f>
        <v>201503000465</v>
      </c>
      <c r="H510" t="s">
        <v>918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13</v>
      </c>
      <c r="W510">
        <v>91</v>
      </c>
      <c r="X510">
        <v>0</v>
      </c>
      <c r="Z510">
        <v>0</v>
      </c>
      <c r="AA510">
        <v>0</v>
      </c>
      <c r="AB510">
        <v>24</v>
      </c>
      <c r="AC510">
        <v>408</v>
      </c>
      <c r="AD510" t="s">
        <v>983</v>
      </c>
    </row>
    <row r="511" spans="1:30" x14ac:dyDescent="0.25">
      <c r="H511" t="s">
        <v>987</v>
      </c>
    </row>
    <row r="512" spans="1:30" x14ac:dyDescent="0.25">
      <c r="A512">
        <v>253</v>
      </c>
      <c r="B512">
        <v>6135</v>
      </c>
      <c r="C512" t="s">
        <v>988</v>
      </c>
      <c r="D512" t="s">
        <v>49</v>
      </c>
      <c r="E512" t="s">
        <v>26</v>
      </c>
      <c r="F512" t="s">
        <v>989</v>
      </c>
      <c r="G512" t="str">
        <f>"00363156"</f>
        <v>00363156</v>
      </c>
      <c r="H512">
        <v>660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73</v>
      </c>
      <c r="W512">
        <v>511</v>
      </c>
      <c r="X512">
        <v>0</v>
      </c>
      <c r="Z512">
        <v>0</v>
      </c>
      <c r="AA512">
        <v>0</v>
      </c>
      <c r="AB512">
        <v>0</v>
      </c>
      <c r="AC512">
        <v>0</v>
      </c>
      <c r="AD512">
        <v>1171</v>
      </c>
    </row>
    <row r="513" spans="1:30" x14ac:dyDescent="0.25">
      <c r="H513" t="s">
        <v>990</v>
      </c>
    </row>
    <row r="514" spans="1:30" x14ac:dyDescent="0.25">
      <c r="A514">
        <v>254</v>
      </c>
      <c r="B514">
        <v>2169</v>
      </c>
      <c r="C514" t="s">
        <v>991</v>
      </c>
      <c r="D514" t="s">
        <v>49</v>
      </c>
      <c r="E514" t="s">
        <v>992</v>
      </c>
      <c r="F514" t="s">
        <v>993</v>
      </c>
      <c r="G514" t="str">
        <f>"201412001834"</f>
        <v>201412001834</v>
      </c>
      <c r="H514" t="s">
        <v>994</v>
      </c>
      <c r="I514">
        <v>150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31</v>
      </c>
      <c r="W514">
        <v>217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995</v>
      </c>
    </row>
    <row r="515" spans="1:30" x14ac:dyDescent="0.25">
      <c r="H515" t="s">
        <v>996</v>
      </c>
    </row>
    <row r="516" spans="1:30" x14ac:dyDescent="0.25">
      <c r="A516">
        <v>255</v>
      </c>
      <c r="B516">
        <v>4645</v>
      </c>
      <c r="C516" t="s">
        <v>997</v>
      </c>
      <c r="D516" t="s">
        <v>195</v>
      </c>
      <c r="E516" t="s">
        <v>170</v>
      </c>
      <c r="F516" t="s">
        <v>998</v>
      </c>
      <c r="G516" t="str">
        <f>"00359506"</f>
        <v>00359506</v>
      </c>
      <c r="H516" t="s">
        <v>906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73</v>
      </c>
      <c r="W516">
        <v>511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999</v>
      </c>
    </row>
    <row r="517" spans="1:30" x14ac:dyDescent="0.25">
      <c r="H517" t="s">
        <v>1000</v>
      </c>
    </row>
    <row r="518" spans="1:30" x14ac:dyDescent="0.25">
      <c r="A518">
        <v>256</v>
      </c>
      <c r="B518">
        <v>996</v>
      </c>
      <c r="C518" t="s">
        <v>1001</v>
      </c>
      <c r="D518" t="s">
        <v>1002</v>
      </c>
      <c r="E518" t="s">
        <v>390</v>
      </c>
      <c r="F518" t="s">
        <v>1003</v>
      </c>
      <c r="G518" t="str">
        <f>"201504001238"</f>
        <v>201504001238</v>
      </c>
      <c r="H518" t="s">
        <v>1004</v>
      </c>
      <c r="I518">
        <v>150</v>
      </c>
      <c r="J518">
        <v>0</v>
      </c>
      <c r="K518">
        <v>0</v>
      </c>
      <c r="L518">
        <v>200</v>
      </c>
      <c r="M518">
        <v>0</v>
      </c>
      <c r="N518">
        <v>30</v>
      </c>
      <c r="O518">
        <v>0</v>
      </c>
      <c r="P518">
        <v>30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1005</v>
      </c>
    </row>
    <row r="519" spans="1:30" x14ac:dyDescent="0.25">
      <c r="H519" t="s">
        <v>1006</v>
      </c>
    </row>
    <row r="520" spans="1:30" x14ac:dyDescent="0.25">
      <c r="A520">
        <v>257</v>
      </c>
      <c r="B520">
        <v>4765</v>
      </c>
      <c r="C520" t="s">
        <v>1007</v>
      </c>
      <c r="D520" t="s">
        <v>1008</v>
      </c>
      <c r="E520" t="s">
        <v>20</v>
      </c>
      <c r="F520" t="s">
        <v>1009</v>
      </c>
      <c r="G520" t="str">
        <f>"200801000945"</f>
        <v>200801000945</v>
      </c>
      <c r="H520" t="s">
        <v>632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60</v>
      </c>
      <c r="W520">
        <v>420</v>
      </c>
      <c r="X520">
        <v>0</v>
      </c>
      <c r="Z520">
        <v>1</v>
      </c>
      <c r="AA520">
        <v>0</v>
      </c>
      <c r="AB520">
        <v>0</v>
      </c>
      <c r="AC520">
        <v>0</v>
      </c>
      <c r="AD520" t="s">
        <v>1010</v>
      </c>
    </row>
    <row r="521" spans="1:30" x14ac:dyDescent="0.25">
      <c r="H521" t="s">
        <v>1011</v>
      </c>
    </row>
    <row r="522" spans="1:30" x14ac:dyDescent="0.25">
      <c r="A522">
        <v>258</v>
      </c>
      <c r="B522">
        <v>4765</v>
      </c>
      <c r="C522" t="s">
        <v>1007</v>
      </c>
      <c r="D522" t="s">
        <v>1008</v>
      </c>
      <c r="E522" t="s">
        <v>20</v>
      </c>
      <c r="F522" t="s">
        <v>1009</v>
      </c>
      <c r="G522" t="str">
        <f>"200801000945"</f>
        <v>200801000945</v>
      </c>
      <c r="H522" t="s">
        <v>632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60</v>
      </c>
      <c r="W522">
        <v>420</v>
      </c>
      <c r="X522">
        <v>6</v>
      </c>
      <c r="Y522">
        <v>1242</v>
      </c>
      <c r="Z522">
        <v>1</v>
      </c>
      <c r="AA522">
        <v>0</v>
      </c>
      <c r="AB522">
        <v>0</v>
      </c>
      <c r="AC522">
        <v>0</v>
      </c>
      <c r="AD522" t="s">
        <v>1010</v>
      </c>
    </row>
    <row r="523" spans="1:30" x14ac:dyDescent="0.25">
      <c r="H523" t="s">
        <v>1011</v>
      </c>
    </row>
    <row r="524" spans="1:30" x14ac:dyDescent="0.25">
      <c r="A524">
        <v>259</v>
      </c>
      <c r="B524">
        <v>3347</v>
      </c>
      <c r="C524" t="s">
        <v>1012</v>
      </c>
      <c r="D524" t="s">
        <v>552</v>
      </c>
      <c r="E524" t="s">
        <v>1013</v>
      </c>
      <c r="F524" t="s">
        <v>1014</v>
      </c>
      <c r="G524" t="str">
        <f>"00337645"</f>
        <v>00337645</v>
      </c>
      <c r="H524" t="s">
        <v>1015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67</v>
      </c>
      <c r="W524">
        <v>469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1016</v>
      </c>
    </row>
    <row r="525" spans="1:30" x14ac:dyDescent="0.25">
      <c r="H525" t="s">
        <v>1017</v>
      </c>
    </row>
    <row r="526" spans="1:30" x14ac:dyDescent="0.25">
      <c r="A526">
        <v>260</v>
      </c>
      <c r="B526">
        <v>4808</v>
      </c>
      <c r="C526" t="s">
        <v>1018</v>
      </c>
      <c r="D526" t="s">
        <v>882</v>
      </c>
      <c r="E526" t="s">
        <v>170</v>
      </c>
      <c r="F526" t="s">
        <v>1019</v>
      </c>
      <c r="G526" t="str">
        <f>"00272678"</f>
        <v>00272678</v>
      </c>
      <c r="H526">
        <v>671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30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57</v>
      </c>
      <c r="W526">
        <v>399</v>
      </c>
      <c r="X526">
        <v>0</v>
      </c>
      <c r="Z526">
        <v>0</v>
      </c>
      <c r="AA526">
        <v>0</v>
      </c>
      <c r="AB526">
        <v>0</v>
      </c>
      <c r="AC526">
        <v>0</v>
      </c>
      <c r="AD526">
        <v>1130</v>
      </c>
    </row>
    <row r="527" spans="1:30" x14ac:dyDescent="0.25">
      <c r="H527" t="s">
        <v>1020</v>
      </c>
    </row>
    <row r="528" spans="1:30" x14ac:dyDescent="0.25">
      <c r="A528">
        <v>261</v>
      </c>
      <c r="B528">
        <v>4329</v>
      </c>
      <c r="C528" t="s">
        <v>1021</v>
      </c>
      <c r="D528" t="s">
        <v>1022</v>
      </c>
      <c r="E528" t="s">
        <v>26</v>
      </c>
      <c r="F528" t="s">
        <v>1023</v>
      </c>
      <c r="G528" t="str">
        <f>"00345174"</f>
        <v>00345174</v>
      </c>
      <c r="H528" t="s">
        <v>251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63</v>
      </c>
      <c r="W528">
        <v>441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1024</v>
      </c>
    </row>
    <row r="529" spans="1:30" x14ac:dyDescent="0.25">
      <c r="H529">
        <v>1237</v>
      </c>
    </row>
    <row r="530" spans="1:30" x14ac:dyDescent="0.25">
      <c r="A530">
        <v>262</v>
      </c>
      <c r="B530">
        <v>1074</v>
      </c>
      <c r="C530" t="s">
        <v>1025</v>
      </c>
      <c r="D530" t="s">
        <v>191</v>
      </c>
      <c r="E530" t="s">
        <v>48</v>
      </c>
      <c r="F530" t="s">
        <v>1026</v>
      </c>
      <c r="G530" t="str">
        <f>"00250892"</f>
        <v>00250892</v>
      </c>
      <c r="H530" t="s">
        <v>516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50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48</v>
      </c>
      <c r="W530">
        <v>336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1027</v>
      </c>
    </row>
    <row r="531" spans="1:30" x14ac:dyDescent="0.25">
      <c r="H531">
        <v>1244</v>
      </c>
    </row>
    <row r="532" spans="1:30" x14ac:dyDescent="0.25">
      <c r="A532">
        <v>263</v>
      </c>
      <c r="B532">
        <v>1699</v>
      </c>
      <c r="C532" t="s">
        <v>1028</v>
      </c>
      <c r="D532" t="s">
        <v>49</v>
      </c>
      <c r="E532" t="s">
        <v>1029</v>
      </c>
      <c r="F532" t="s">
        <v>1030</v>
      </c>
      <c r="G532" t="str">
        <f>"00008961"</f>
        <v>00008961</v>
      </c>
      <c r="H532" t="s">
        <v>1031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53</v>
      </c>
      <c r="W532">
        <v>371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1032</v>
      </c>
    </row>
    <row r="533" spans="1:30" x14ac:dyDescent="0.25">
      <c r="H533" t="s">
        <v>1033</v>
      </c>
    </row>
    <row r="534" spans="1:30" x14ac:dyDescent="0.25">
      <c r="A534">
        <v>264</v>
      </c>
      <c r="B534">
        <v>1188</v>
      </c>
      <c r="C534" t="s">
        <v>1034</v>
      </c>
      <c r="D534" t="s">
        <v>1035</v>
      </c>
      <c r="E534" t="s">
        <v>38</v>
      </c>
      <c r="F534" t="s">
        <v>1036</v>
      </c>
      <c r="G534" t="str">
        <f>"201507002264"</f>
        <v>201507002264</v>
      </c>
      <c r="H534" t="s">
        <v>1037</v>
      </c>
      <c r="I534">
        <v>150</v>
      </c>
      <c r="J534">
        <v>0</v>
      </c>
      <c r="K534">
        <v>0</v>
      </c>
      <c r="L534">
        <v>0</v>
      </c>
      <c r="M534">
        <v>0</v>
      </c>
      <c r="N534">
        <v>70</v>
      </c>
      <c r="O534">
        <v>0</v>
      </c>
      <c r="P534">
        <v>30</v>
      </c>
      <c r="Q534">
        <v>0</v>
      </c>
      <c r="R534">
        <v>30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6</v>
      </c>
      <c r="Y534" t="s">
        <v>223</v>
      </c>
      <c r="Z534">
        <v>0</v>
      </c>
      <c r="AA534">
        <v>0</v>
      </c>
      <c r="AB534">
        <v>0</v>
      </c>
      <c r="AC534">
        <v>0</v>
      </c>
      <c r="AD534" t="s">
        <v>1038</v>
      </c>
    </row>
    <row r="535" spans="1:30" x14ac:dyDescent="0.25">
      <c r="H535" t="s">
        <v>440</v>
      </c>
    </row>
    <row r="536" spans="1:30" x14ac:dyDescent="0.25">
      <c r="A536">
        <v>265</v>
      </c>
      <c r="B536">
        <v>2993</v>
      </c>
      <c r="C536" t="s">
        <v>1039</v>
      </c>
      <c r="D536" t="s">
        <v>37</v>
      </c>
      <c r="E536" t="s">
        <v>26</v>
      </c>
      <c r="F536" t="s">
        <v>1040</v>
      </c>
      <c r="G536" t="str">
        <f>"201504002201"</f>
        <v>201504002201</v>
      </c>
      <c r="H536" t="s">
        <v>60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60</v>
      </c>
      <c r="W536">
        <v>420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1041</v>
      </c>
    </row>
    <row r="537" spans="1:30" x14ac:dyDescent="0.25">
      <c r="H537" t="s">
        <v>1042</v>
      </c>
    </row>
    <row r="538" spans="1:30" x14ac:dyDescent="0.25">
      <c r="A538">
        <v>266</v>
      </c>
      <c r="B538">
        <v>3982</v>
      </c>
      <c r="C538" t="s">
        <v>1043</v>
      </c>
      <c r="D538" t="s">
        <v>53</v>
      </c>
      <c r="E538" t="s">
        <v>268</v>
      </c>
      <c r="F538" t="s">
        <v>1044</v>
      </c>
      <c r="G538" t="str">
        <f>"00355974"</f>
        <v>00355974</v>
      </c>
      <c r="H538">
        <v>660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50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57</v>
      </c>
      <c r="W538">
        <v>399</v>
      </c>
      <c r="X538">
        <v>6</v>
      </c>
      <c r="Y538">
        <v>1236</v>
      </c>
      <c r="Z538">
        <v>0</v>
      </c>
      <c r="AA538">
        <v>0</v>
      </c>
      <c r="AB538">
        <v>0</v>
      </c>
      <c r="AC538">
        <v>0</v>
      </c>
      <c r="AD538">
        <v>1109</v>
      </c>
    </row>
    <row r="539" spans="1:30" x14ac:dyDescent="0.25">
      <c r="H539">
        <v>1236</v>
      </c>
    </row>
    <row r="540" spans="1:30" x14ac:dyDescent="0.25">
      <c r="A540">
        <v>267</v>
      </c>
      <c r="B540">
        <v>5403</v>
      </c>
      <c r="C540" t="s">
        <v>1045</v>
      </c>
      <c r="D540" t="s">
        <v>352</v>
      </c>
      <c r="E540" t="s">
        <v>170</v>
      </c>
      <c r="F540" t="s">
        <v>1046</v>
      </c>
      <c r="G540" t="str">
        <f>"201412001484"</f>
        <v>201412001484</v>
      </c>
      <c r="H540" t="s">
        <v>1047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30</v>
      </c>
      <c r="R540">
        <v>0</v>
      </c>
      <c r="S540">
        <v>0</v>
      </c>
      <c r="T540">
        <v>0</v>
      </c>
      <c r="U540">
        <v>0</v>
      </c>
      <c r="V540">
        <v>55</v>
      </c>
      <c r="W540">
        <v>385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1048</v>
      </c>
    </row>
    <row r="541" spans="1:30" x14ac:dyDescent="0.25">
      <c r="H541" t="s">
        <v>1049</v>
      </c>
    </row>
    <row r="542" spans="1:30" x14ac:dyDescent="0.25">
      <c r="A542">
        <v>268</v>
      </c>
      <c r="B542">
        <v>1456</v>
      </c>
      <c r="C542" t="s">
        <v>1050</v>
      </c>
      <c r="D542" t="s">
        <v>15</v>
      </c>
      <c r="E542" t="s">
        <v>411</v>
      </c>
      <c r="F542" t="s">
        <v>1051</v>
      </c>
      <c r="G542" t="str">
        <f>"00216706"</f>
        <v>00216706</v>
      </c>
      <c r="H542">
        <v>550</v>
      </c>
      <c r="I542">
        <v>150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58</v>
      </c>
      <c r="W542">
        <v>406</v>
      </c>
      <c r="X542">
        <v>0</v>
      </c>
      <c r="Z542">
        <v>2</v>
      </c>
      <c r="AA542">
        <v>0</v>
      </c>
      <c r="AB542">
        <v>0</v>
      </c>
      <c r="AC542">
        <v>0</v>
      </c>
      <c r="AD542">
        <v>1106</v>
      </c>
    </row>
    <row r="543" spans="1:30" x14ac:dyDescent="0.25">
      <c r="H543" t="s">
        <v>1052</v>
      </c>
    </row>
    <row r="544" spans="1:30" x14ac:dyDescent="0.25">
      <c r="A544">
        <v>269</v>
      </c>
      <c r="B544">
        <v>1456</v>
      </c>
      <c r="C544" t="s">
        <v>1050</v>
      </c>
      <c r="D544" t="s">
        <v>15</v>
      </c>
      <c r="E544" t="s">
        <v>411</v>
      </c>
      <c r="F544" t="s">
        <v>1051</v>
      </c>
      <c r="G544" t="str">
        <f>"00216706"</f>
        <v>00216706</v>
      </c>
      <c r="H544">
        <v>550</v>
      </c>
      <c r="I544">
        <v>150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58</v>
      </c>
      <c r="W544">
        <v>406</v>
      </c>
      <c r="X544">
        <v>6</v>
      </c>
      <c r="Y544" t="s">
        <v>223</v>
      </c>
      <c r="Z544">
        <v>2</v>
      </c>
      <c r="AA544">
        <v>0</v>
      </c>
      <c r="AB544">
        <v>0</v>
      </c>
      <c r="AC544">
        <v>0</v>
      </c>
      <c r="AD544">
        <v>1106</v>
      </c>
    </row>
    <row r="545" spans="1:30" x14ac:dyDescent="0.25">
      <c r="H545" t="s">
        <v>1052</v>
      </c>
    </row>
    <row r="546" spans="1:30" x14ac:dyDescent="0.25">
      <c r="A546">
        <v>270</v>
      </c>
      <c r="B546">
        <v>3857</v>
      </c>
      <c r="C546" t="s">
        <v>1053</v>
      </c>
      <c r="D546" t="s">
        <v>557</v>
      </c>
      <c r="E546" t="s">
        <v>191</v>
      </c>
      <c r="F546" t="s">
        <v>1054</v>
      </c>
      <c r="G546" t="str">
        <f>"00366549"</f>
        <v>00366549</v>
      </c>
      <c r="H546" t="s">
        <v>251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60</v>
      </c>
      <c r="W546">
        <v>420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1055</v>
      </c>
    </row>
    <row r="547" spans="1:30" x14ac:dyDescent="0.25">
      <c r="H547" t="s">
        <v>1056</v>
      </c>
    </row>
    <row r="548" spans="1:30" x14ac:dyDescent="0.25">
      <c r="A548">
        <v>271</v>
      </c>
      <c r="B548">
        <v>5711</v>
      </c>
      <c r="C548" t="s">
        <v>589</v>
      </c>
      <c r="D548" t="s">
        <v>192</v>
      </c>
      <c r="E548" t="s">
        <v>38</v>
      </c>
      <c r="F548" t="s">
        <v>1057</v>
      </c>
      <c r="G548" t="str">
        <f>"201410005651"</f>
        <v>201410005651</v>
      </c>
      <c r="H548">
        <v>627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63</v>
      </c>
      <c r="W548">
        <v>441</v>
      </c>
      <c r="X548">
        <v>0</v>
      </c>
      <c r="Z548">
        <v>0</v>
      </c>
      <c r="AA548">
        <v>0</v>
      </c>
      <c r="AB548">
        <v>0</v>
      </c>
      <c r="AC548">
        <v>0</v>
      </c>
      <c r="AD548">
        <v>1098</v>
      </c>
    </row>
    <row r="549" spans="1:30" x14ac:dyDescent="0.25">
      <c r="H549" t="s">
        <v>1058</v>
      </c>
    </row>
    <row r="550" spans="1:30" x14ac:dyDescent="0.25">
      <c r="A550">
        <v>272</v>
      </c>
      <c r="B550">
        <v>3308</v>
      </c>
      <c r="C550" t="s">
        <v>1059</v>
      </c>
      <c r="D550" t="s">
        <v>1060</v>
      </c>
      <c r="E550" t="s">
        <v>37</v>
      </c>
      <c r="F550" t="s">
        <v>1061</v>
      </c>
      <c r="G550" t="str">
        <f>"00009154"</f>
        <v>00009154</v>
      </c>
      <c r="H550">
        <v>693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52</v>
      </c>
      <c r="W550">
        <v>364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1087</v>
      </c>
    </row>
    <row r="551" spans="1:30" x14ac:dyDescent="0.25">
      <c r="H551" t="s">
        <v>1062</v>
      </c>
    </row>
    <row r="552" spans="1:30" x14ac:dyDescent="0.25">
      <c r="A552">
        <v>273</v>
      </c>
      <c r="B552">
        <v>5935</v>
      </c>
      <c r="C552" t="s">
        <v>1063</v>
      </c>
      <c r="D552" t="s">
        <v>1064</v>
      </c>
      <c r="E552" t="s">
        <v>15</v>
      </c>
      <c r="F552" t="s">
        <v>1065</v>
      </c>
      <c r="G552" t="str">
        <f>"201411001393"</f>
        <v>201411001393</v>
      </c>
      <c r="H552">
        <v>693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52</v>
      </c>
      <c r="W552">
        <v>364</v>
      </c>
      <c r="X552">
        <v>0</v>
      </c>
      <c r="Z552">
        <v>0</v>
      </c>
      <c r="AA552">
        <v>0</v>
      </c>
      <c r="AB552">
        <v>0</v>
      </c>
      <c r="AC552">
        <v>0</v>
      </c>
      <c r="AD552">
        <v>1087</v>
      </c>
    </row>
    <row r="553" spans="1:30" x14ac:dyDescent="0.25">
      <c r="H553" t="s">
        <v>1066</v>
      </c>
    </row>
    <row r="554" spans="1:30" x14ac:dyDescent="0.25">
      <c r="A554">
        <v>274</v>
      </c>
      <c r="B554">
        <v>4794</v>
      </c>
      <c r="C554" t="s">
        <v>1067</v>
      </c>
      <c r="D554" t="s">
        <v>48</v>
      </c>
      <c r="E554" t="s">
        <v>1068</v>
      </c>
      <c r="F554" t="s">
        <v>1069</v>
      </c>
      <c r="G554" t="str">
        <f>"00351649"</f>
        <v>00351649</v>
      </c>
      <c r="H554" t="s">
        <v>1070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50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21</v>
      </c>
      <c r="W554">
        <v>147</v>
      </c>
      <c r="X554">
        <v>6</v>
      </c>
      <c r="Y554">
        <v>1236</v>
      </c>
      <c r="Z554">
        <v>0</v>
      </c>
      <c r="AA554">
        <v>0</v>
      </c>
      <c r="AB554">
        <v>0</v>
      </c>
      <c r="AC554">
        <v>0</v>
      </c>
      <c r="AD554" t="s">
        <v>1071</v>
      </c>
    </row>
    <row r="555" spans="1:30" x14ac:dyDescent="0.25">
      <c r="H555">
        <v>1236</v>
      </c>
    </row>
    <row r="556" spans="1:30" x14ac:dyDescent="0.25">
      <c r="A556">
        <v>275</v>
      </c>
      <c r="B556">
        <v>3617</v>
      </c>
      <c r="C556" t="s">
        <v>1072</v>
      </c>
      <c r="D556" t="s">
        <v>58</v>
      </c>
      <c r="E556" t="s">
        <v>606</v>
      </c>
      <c r="F556" t="s">
        <v>1073</v>
      </c>
      <c r="G556" t="str">
        <f>"00359900"</f>
        <v>00359900</v>
      </c>
      <c r="H556" t="s">
        <v>213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30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53</v>
      </c>
      <c r="W556">
        <v>371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1074</v>
      </c>
    </row>
    <row r="557" spans="1:30" x14ac:dyDescent="0.25">
      <c r="H557" t="s">
        <v>373</v>
      </c>
    </row>
    <row r="558" spans="1:30" x14ac:dyDescent="0.25">
      <c r="A558">
        <v>276</v>
      </c>
      <c r="B558">
        <v>3256</v>
      </c>
      <c r="C558" t="s">
        <v>1075</v>
      </c>
      <c r="D558" t="s">
        <v>268</v>
      </c>
      <c r="E558" t="s">
        <v>26</v>
      </c>
      <c r="F558" t="s">
        <v>1076</v>
      </c>
      <c r="G558" t="str">
        <f>"00147920"</f>
        <v>00147920</v>
      </c>
      <c r="H558" t="s">
        <v>1077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56</v>
      </c>
      <c r="W558">
        <v>392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1078</v>
      </c>
    </row>
    <row r="559" spans="1:30" x14ac:dyDescent="0.25">
      <c r="H559" t="s">
        <v>1079</v>
      </c>
    </row>
    <row r="560" spans="1:30" x14ac:dyDescent="0.25">
      <c r="A560">
        <v>277</v>
      </c>
      <c r="B560">
        <v>1090</v>
      </c>
      <c r="C560" t="s">
        <v>1080</v>
      </c>
      <c r="D560" t="s">
        <v>58</v>
      </c>
      <c r="E560" t="s">
        <v>463</v>
      </c>
      <c r="F560" t="s">
        <v>1081</v>
      </c>
      <c r="G560" t="str">
        <f>"00289912"</f>
        <v>00289912</v>
      </c>
      <c r="H560">
        <v>704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53</v>
      </c>
      <c r="W560">
        <v>371</v>
      </c>
      <c r="X560">
        <v>0</v>
      </c>
      <c r="Z560">
        <v>0</v>
      </c>
      <c r="AA560">
        <v>0</v>
      </c>
      <c r="AB560">
        <v>0</v>
      </c>
      <c r="AC560">
        <v>0</v>
      </c>
      <c r="AD560">
        <v>1075</v>
      </c>
    </row>
    <row r="561" spans="1:30" x14ac:dyDescent="0.25">
      <c r="H561" t="s">
        <v>326</v>
      </c>
    </row>
    <row r="562" spans="1:30" x14ac:dyDescent="0.25">
      <c r="A562">
        <v>278</v>
      </c>
      <c r="B562">
        <v>5092</v>
      </c>
      <c r="C562" t="s">
        <v>1082</v>
      </c>
      <c r="D562" t="s">
        <v>48</v>
      </c>
      <c r="E562" t="s">
        <v>49</v>
      </c>
      <c r="F562" t="s">
        <v>1083</v>
      </c>
      <c r="G562" t="str">
        <f>"00335198"</f>
        <v>00335198</v>
      </c>
      <c r="H562" t="s">
        <v>1084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Z562">
        <v>0</v>
      </c>
      <c r="AA562">
        <v>0</v>
      </c>
      <c r="AB562">
        <v>24</v>
      </c>
      <c r="AC562">
        <v>408</v>
      </c>
      <c r="AD562" t="s">
        <v>1085</v>
      </c>
    </row>
    <row r="563" spans="1:30" x14ac:dyDescent="0.25">
      <c r="H563" t="s">
        <v>700</v>
      </c>
    </row>
    <row r="564" spans="1:30" x14ac:dyDescent="0.25">
      <c r="A564">
        <v>279</v>
      </c>
      <c r="B564">
        <v>4510</v>
      </c>
      <c r="C564" t="s">
        <v>1086</v>
      </c>
      <c r="D564" t="s">
        <v>49</v>
      </c>
      <c r="E564" t="s">
        <v>741</v>
      </c>
      <c r="F564" t="s">
        <v>1087</v>
      </c>
      <c r="G564" t="str">
        <f>"00182181"</f>
        <v>00182181</v>
      </c>
      <c r="H564" t="s">
        <v>273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41</v>
      </c>
      <c r="W564">
        <v>287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1088</v>
      </c>
    </row>
    <row r="565" spans="1:30" x14ac:dyDescent="0.25">
      <c r="H565" t="s">
        <v>1089</v>
      </c>
    </row>
    <row r="566" spans="1:30" x14ac:dyDescent="0.25">
      <c r="A566">
        <v>280</v>
      </c>
      <c r="B566">
        <v>586</v>
      </c>
      <c r="C566" t="s">
        <v>962</v>
      </c>
      <c r="D566" t="s">
        <v>15</v>
      </c>
      <c r="E566" t="s">
        <v>38</v>
      </c>
      <c r="F566" t="s">
        <v>963</v>
      </c>
      <c r="G566" t="str">
        <f>"00258673"</f>
        <v>00258673</v>
      </c>
      <c r="H566" t="s">
        <v>964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52</v>
      </c>
      <c r="W566">
        <v>364</v>
      </c>
      <c r="X566">
        <v>6</v>
      </c>
      <c r="Y566" t="s">
        <v>223</v>
      </c>
      <c r="Z566">
        <v>0</v>
      </c>
      <c r="AA566">
        <v>0</v>
      </c>
      <c r="AB566">
        <v>0</v>
      </c>
      <c r="AC566">
        <v>0</v>
      </c>
      <c r="AD566" t="s">
        <v>1090</v>
      </c>
    </row>
    <row r="567" spans="1:30" x14ac:dyDescent="0.25">
      <c r="H567" t="s">
        <v>966</v>
      </c>
    </row>
    <row r="568" spans="1:30" x14ac:dyDescent="0.25">
      <c r="A568">
        <v>281</v>
      </c>
      <c r="B568">
        <v>2771</v>
      </c>
      <c r="C568" t="s">
        <v>1091</v>
      </c>
      <c r="D568" t="s">
        <v>1092</v>
      </c>
      <c r="E568" t="s">
        <v>192</v>
      </c>
      <c r="F568" t="s">
        <v>1093</v>
      </c>
      <c r="G568" t="str">
        <f>"201405001092"</f>
        <v>201405001092</v>
      </c>
      <c r="H568">
        <v>627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59</v>
      </c>
      <c r="W568">
        <v>413</v>
      </c>
      <c r="X568">
        <v>0</v>
      </c>
      <c r="Z568">
        <v>2</v>
      </c>
      <c r="AA568">
        <v>0</v>
      </c>
      <c r="AB568">
        <v>0</v>
      </c>
      <c r="AC568">
        <v>0</v>
      </c>
      <c r="AD568">
        <v>1070</v>
      </c>
    </row>
    <row r="569" spans="1:30" x14ac:dyDescent="0.25">
      <c r="H569" t="s">
        <v>1094</v>
      </c>
    </row>
    <row r="570" spans="1:30" x14ac:dyDescent="0.25">
      <c r="A570">
        <v>282</v>
      </c>
      <c r="B570">
        <v>2771</v>
      </c>
      <c r="C570" t="s">
        <v>1091</v>
      </c>
      <c r="D570" t="s">
        <v>1092</v>
      </c>
      <c r="E570" t="s">
        <v>192</v>
      </c>
      <c r="F570" t="s">
        <v>1093</v>
      </c>
      <c r="G570" t="str">
        <f>"201405001092"</f>
        <v>201405001092</v>
      </c>
      <c r="H570">
        <v>627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59</v>
      </c>
      <c r="W570">
        <v>413</v>
      </c>
      <c r="X570">
        <v>6</v>
      </c>
      <c r="Y570" t="s">
        <v>223</v>
      </c>
      <c r="Z570">
        <v>2</v>
      </c>
      <c r="AA570">
        <v>0</v>
      </c>
      <c r="AB570">
        <v>0</v>
      </c>
      <c r="AC570">
        <v>0</v>
      </c>
      <c r="AD570">
        <v>1070</v>
      </c>
    </row>
    <row r="571" spans="1:30" x14ac:dyDescent="0.25">
      <c r="H571" t="s">
        <v>1094</v>
      </c>
    </row>
    <row r="572" spans="1:30" x14ac:dyDescent="0.25">
      <c r="A572">
        <v>283</v>
      </c>
      <c r="B572">
        <v>6186</v>
      </c>
      <c r="C572" t="s">
        <v>1095</v>
      </c>
      <c r="D572" t="s">
        <v>402</v>
      </c>
      <c r="E572" t="s">
        <v>411</v>
      </c>
      <c r="F572" t="s">
        <v>1096</v>
      </c>
      <c r="G572" t="str">
        <f>"00371148"</f>
        <v>00371148</v>
      </c>
      <c r="H572" t="s">
        <v>245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50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46</v>
      </c>
      <c r="W572">
        <v>322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1097</v>
      </c>
    </row>
    <row r="573" spans="1:30" x14ac:dyDescent="0.25">
      <c r="H573" t="s">
        <v>1098</v>
      </c>
    </row>
    <row r="574" spans="1:30" x14ac:dyDescent="0.25">
      <c r="A574">
        <v>284</v>
      </c>
      <c r="B574">
        <v>4332</v>
      </c>
      <c r="C574" t="s">
        <v>1099</v>
      </c>
      <c r="D574" t="s">
        <v>514</v>
      </c>
      <c r="E574" t="s">
        <v>49</v>
      </c>
      <c r="F574" t="s">
        <v>1100</v>
      </c>
      <c r="G574" t="str">
        <f>"00343671"</f>
        <v>00343671</v>
      </c>
      <c r="H574" t="s">
        <v>60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56</v>
      </c>
      <c r="W574">
        <v>392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1101</v>
      </c>
    </row>
    <row r="575" spans="1:30" x14ac:dyDescent="0.25">
      <c r="H575" t="s">
        <v>1102</v>
      </c>
    </row>
    <row r="576" spans="1:30" x14ac:dyDescent="0.25">
      <c r="A576">
        <v>285</v>
      </c>
      <c r="B576">
        <v>1725</v>
      </c>
      <c r="C576" t="s">
        <v>1103</v>
      </c>
      <c r="D576" t="s">
        <v>1104</v>
      </c>
      <c r="E576" t="s">
        <v>379</v>
      </c>
      <c r="F576" t="s">
        <v>1105</v>
      </c>
      <c r="G576" t="str">
        <f>"201412004614"</f>
        <v>201412004614</v>
      </c>
      <c r="H576">
        <v>682</v>
      </c>
      <c r="I576">
        <v>0</v>
      </c>
      <c r="J576">
        <v>0</v>
      </c>
      <c r="K576">
        <v>0</v>
      </c>
      <c r="L576">
        <v>200</v>
      </c>
      <c r="M576">
        <v>0</v>
      </c>
      <c r="N576">
        <v>50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Z576">
        <v>0</v>
      </c>
      <c r="AA576">
        <v>0</v>
      </c>
      <c r="AB576">
        <v>7</v>
      </c>
      <c r="AC576">
        <v>119</v>
      </c>
      <c r="AD576">
        <v>1051</v>
      </c>
    </row>
    <row r="577" spans="1:30" x14ac:dyDescent="0.25">
      <c r="H577" t="s">
        <v>1106</v>
      </c>
    </row>
    <row r="578" spans="1:30" x14ac:dyDescent="0.25">
      <c r="A578">
        <v>286</v>
      </c>
      <c r="B578">
        <v>3232</v>
      </c>
      <c r="C578" t="s">
        <v>1107</v>
      </c>
      <c r="D578" t="s">
        <v>1108</v>
      </c>
      <c r="E578" t="s">
        <v>552</v>
      </c>
      <c r="F578" t="s">
        <v>1109</v>
      </c>
      <c r="G578" t="str">
        <f>"00339755"</f>
        <v>00339755</v>
      </c>
      <c r="H578">
        <v>726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70</v>
      </c>
      <c r="R578">
        <v>0</v>
      </c>
      <c r="S578">
        <v>0</v>
      </c>
      <c r="T578">
        <v>0</v>
      </c>
      <c r="U578">
        <v>0</v>
      </c>
      <c r="V578">
        <v>36</v>
      </c>
      <c r="W578">
        <v>252</v>
      </c>
      <c r="X578">
        <v>0</v>
      </c>
      <c r="Z578">
        <v>0</v>
      </c>
      <c r="AA578">
        <v>0</v>
      </c>
      <c r="AB578">
        <v>0</v>
      </c>
      <c r="AC578">
        <v>0</v>
      </c>
      <c r="AD578">
        <v>1048</v>
      </c>
    </row>
    <row r="579" spans="1:30" x14ac:dyDescent="0.25">
      <c r="H579" t="s">
        <v>1110</v>
      </c>
    </row>
    <row r="580" spans="1:30" x14ac:dyDescent="0.25">
      <c r="A580">
        <v>287</v>
      </c>
      <c r="B580">
        <v>4395</v>
      </c>
      <c r="C580" t="s">
        <v>1111</v>
      </c>
      <c r="D580" t="s">
        <v>379</v>
      </c>
      <c r="E580" t="s">
        <v>110</v>
      </c>
      <c r="F580" t="s">
        <v>1112</v>
      </c>
      <c r="G580" t="str">
        <f>"00352583"</f>
        <v>00352583</v>
      </c>
      <c r="H580" t="s">
        <v>1113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42</v>
      </c>
      <c r="W580">
        <v>294</v>
      </c>
      <c r="X580">
        <v>6</v>
      </c>
      <c r="Y580" t="s">
        <v>223</v>
      </c>
      <c r="Z580">
        <v>0</v>
      </c>
      <c r="AA580">
        <v>0</v>
      </c>
      <c r="AB580">
        <v>0</v>
      </c>
      <c r="AC580">
        <v>0</v>
      </c>
      <c r="AD580" t="s">
        <v>1114</v>
      </c>
    </row>
    <row r="581" spans="1:30" x14ac:dyDescent="0.25">
      <c r="H581" t="s">
        <v>440</v>
      </c>
    </row>
    <row r="582" spans="1:30" x14ac:dyDescent="0.25">
      <c r="A582">
        <v>288</v>
      </c>
      <c r="B582">
        <v>381</v>
      </c>
      <c r="C582" t="s">
        <v>1115</v>
      </c>
      <c r="D582" t="s">
        <v>145</v>
      </c>
      <c r="E582" t="s">
        <v>37</v>
      </c>
      <c r="F582" t="s">
        <v>1116</v>
      </c>
      <c r="G582" t="str">
        <f>"201512002358"</f>
        <v>201512002358</v>
      </c>
      <c r="H582" t="s">
        <v>1117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30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36</v>
      </c>
      <c r="W582">
        <v>252</v>
      </c>
      <c r="X582">
        <v>0</v>
      </c>
      <c r="Z582">
        <v>2</v>
      </c>
      <c r="AA582">
        <v>0</v>
      </c>
      <c r="AB582">
        <v>6</v>
      </c>
      <c r="AC582">
        <v>102</v>
      </c>
      <c r="AD582" t="s">
        <v>1118</v>
      </c>
    </row>
    <row r="583" spans="1:30" x14ac:dyDescent="0.25">
      <c r="H583" t="s">
        <v>1119</v>
      </c>
    </row>
    <row r="584" spans="1:30" x14ac:dyDescent="0.25">
      <c r="A584">
        <v>289</v>
      </c>
      <c r="B584">
        <v>1122</v>
      </c>
      <c r="C584" t="s">
        <v>1120</v>
      </c>
      <c r="D584" t="s">
        <v>53</v>
      </c>
      <c r="E584" t="s">
        <v>38</v>
      </c>
      <c r="F584" t="s">
        <v>1121</v>
      </c>
      <c r="G584" t="str">
        <f>"00278859"</f>
        <v>00278859</v>
      </c>
      <c r="H584" t="s">
        <v>958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48</v>
      </c>
      <c r="W584">
        <v>336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1122</v>
      </c>
    </row>
    <row r="585" spans="1:30" x14ac:dyDescent="0.25">
      <c r="H585" t="s">
        <v>1123</v>
      </c>
    </row>
    <row r="586" spans="1:30" x14ac:dyDescent="0.25">
      <c r="A586">
        <v>290</v>
      </c>
      <c r="B586">
        <v>894</v>
      </c>
      <c r="C586" t="s">
        <v>1124</v>
      </c>
      <c r="D586" t="s">
        <v>1125</v>
      </c>
      <c r="E586" t="s">
        <v>110</v>
      </c>
      <c r="F586" t="s">
        <v>1126</v>
      </c>
      <c r="G586" t="str">
        <f>"200812000652"</f>
        <v>200812000652</v>
      </c>
      <c r="H586" t="s">
        <v>1127</v>
      </c>
      <c r="I586">
        <v>150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37</v>
      </c>
      <c r="W586">
        <v>259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1128</v>
      </c>
    </row>
    <row r="587" spans="1:30" x14ac:dyDescent="0.25">
      <c r="H587" t="s">
        <v>1129</v>
      </c>
    </row>
    <row r="588" spans="1:30" x14ac:dyDescent="0.25">
      <c r="A588">
        <v>291</v>
      </c>
      <c r="B588">
        <v>3150</v>
      </c>
      <c r="C588" t="s">
        <v>1130</v>
      </c>
      <c r="D588" t="s">
        <v>552</v>
      </c>
      <c r="E588" t="s">
        <v>170</v>
      </c>
      <c r="F588" t="s">
        <v>1131</v>
      </c>
      <c r="G588" t="str">
        <f>"00284133"</f>
        <v>00284133</v>
      </c>
      <c r="H588" t="s">
        <v>808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50</v>
      </c>
      <c r="W588">
        <v>350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1132</v>
      </c>
    </row>
    <row r="589" spans="1:30" x14ac:dyDescent="0.25">
      <c r="H589" t="s">
        <v>1133</v>
      </c>
    </row>
    <row r="590" spans="1:30" x14ac:dyDescent="0.25">
      <c r="A590">
        <v>292</v>
      </c>
      <c r="B590">
        <v>4222</v>
      </c>
      <c r="C590" t="s">
        <v>1134</v>
      </c>
      <c r="D590" t="s">
        <v>449</v>
      </c>
      <c r="E590" t="s">
        <v>38</v>
      </c>
      <c r="F590" t="s">
        <v>1135</v>
      </c>
      <c r="G590" t="str">
        <f>"00186096"</f>
        <v>00186096</v>
      </c>
      <c r="H590" t="s">
        <v>1136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23</v>
      </c>
      <c r="W590">
        <v>161</v>
      </c>
      <c r="X590">
        <v>0</v>
      </c>
      <c r="Z590">
        <v>0</v>
      </c>
      <c r="AA590">
        <v>0</v>
      </c>
      <c r="AB590">
        <v>10</v>
      </c>
      <c r="AC590">
        <v>170</v>
      </c>
      <c r="AD590" t="s">
        <v>1137</v>
      </c>
    </row>
    <row r="591" spans="1:30" x14ac:dyDescent="0.25">
      <c r="H591" t="s">
        <v>1138</v>
      </c>
    </row>
    <row r="592" spans="1:30" x14ac:dyDescent="0.25">
      <c r="A592">
        <v>293</v>
      </c>
      <c r="B592">
        <v>6293</v>
      </c>
      <c r="C592" t="s">
        <v>1139</v>
      </c>
      <c r="D592" t="s">
        <v>106</v>
      </c>
      <c r="E592" t="s">
        <v>616</v>
      </c>
      <c r="F592" t="s">
        <v>1140</v>
      </c>
      <c r="G592" t="str">
        <f>"00369422"</f>
        <v>00369422</v>
      </c>
      <c r="H592" t="s">
        <v>315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44</v>
      </c>
      <c r="W592">
        <v>308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1141</v>
      </c>
    </row>
    <row r="593" spans="1:30" x14ac:dyDescent="0.25">
      <c r="H593" t="s">
        <v>966</v>
      </c>
    </row>
    <row r="594" spans="1:30" x14ac:dyDescent="0.25">
      <c r="A594">
        <v>294</v>
      </c>
      <c r="B594">
        <v>672</v>
      </c>
      <c r="C594" t="s">
        <v>1142</v>
      </c>
      <c r="D594" t="s">
        <v>26</v>
      </c>
      <c r="E594" t="s">
        <v>195</v>
      </c>
      <c r="F594" t="s">
        <v>1143</v>
      </c>
      <c r="G594" t="str">
        <f>"201406004933"</f>
        <v>201406004933</v>
      </c>
      <c r="H594" t="s">
        <v>1144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34</v>
      </c>
      <c r="W594">
        <v>238</v>
      </c>
      <c r="X594">
        <v>0</v>
      </c>
      <c r="Z594">
        <v>1</v>
      </c>
      <c r="AA594">
        <v>0</v>
      </c>
      <c r="AB594">
        <v>6</v>
      </c>
      <c r="AC594">
        <v>102</v>
      </c>
      <c r="AD594" t="s">
        <v>1145</v>
      </c>
    </row>
    <row r="595" spans="1:30" x14ac:dyDescent="0.25">
      <c r="H595">
        <v>1244</v>
      </c>
    </row>
    <row r="596" spans="1:30" x14ac:dyDescent="0.25">
      <c r="A596">
        <v>295</v>
      </c>
      <c r="B596">
        <v>5718</v>
      </c>
      <c r="C596" t="s">
        <v>1146</v>
      </c>
      <c r="D596" t="s">
        <v>1147</v>
      </c>
      <c r="E596" t="s">
        <v>27</v>
      </c>
      <c r="F596" t="s">
        <v>1148</v>
      </c>
      <c r="G596" t="str">
        <f>"00299060"</f>
        <v>00299060</v>
      </c>
      <c r="H596" t="s">
        <v>632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Z596">
        <v>0</v>
      </c>
      <c r="AA596">
        <v>0</v>
      </c>
      <c r="AB596">
        <v>6</v>
      </c>
      <c r="AC596">
        <v>102</v>
      </c>
      <c r="AD596" t="s">
        <v>1149</v>
      </c>
    </row>
    <row r="597" spans="1:30" x14ac:dyDescent="0.25">
      <c r="H597" t="s">
        <v>1150</v>
      </c>
    </row>
    <row r="598" spans="1:30" x14ac:dyDescent="0.25">
      <c r="A598">
        <v>296</v>
      </c>
      <c r="B598">
        <v>3544</v>
      </c>
      <c r="C598" t="s">
        <v>1151</v>
      </c>
      <c r="D598" t="s">
        <v>191</v>
      </c>
      <c r="E598" t="s">
        <v>268</v>
      </c>
      <c r="F598" t="s">
        <v>1152</v>
      </c>
      <c r="G598" t="str">
        <f>"00360556"</f>
        <v>00360556</v>
      </c>
      <c r="H598" t="s">
        <v>86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39</v>
      </c>
      <c r="W598">
        <v>273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1153</v>
      </c>
    </row>
    <row r="599" spans="1:30" x14ac:dyDescent="0.25">
      <c r="H599" t="s">
        <v>1154</v>
      </c>
    </row>
    <row r="600" spans="1:30" x14ac:dyDescent="0.25">
      <c r="A600">
        <v>297</v>
      </c>
      <c r="B600">
        <v>2704</v>
      </c>
      <c r="C600" t="s">
        <v>1155</v>
      </c>
      <c r="D600" t="s">
        <v>352</v>
      </c>
      <c r="E600" t="s">
        <v>38</v>
      </c>
      <c r="F600" t="s">
        <v>1156</v>
      </c>
      <c r="G600" t="str">
        <f>"00038169"</f>
        <v>00038169</v>
      </c>
      <c r="H600" t="s">
        <v>1031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39</v>
      </c>
      <c r="W600">
        <v>273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1157</v>
      </c>
    </row>
    <row r="601" spans="1:30" x14ac:dyDescent="0.25">
      <c r="H601" t="s">
        <v>1158</v>
      </c>
    </row>
    <row r="602" spans="1:30" x14ac:dyDescent="0.25">
      <c r="A602">
        <v>298</v>
      </c>
      <c r="B602">
        <v>900</v>
      </c>
      <c r="C602" t="s">
        <v>1159</v>
      </c>
      <c r="D602" t="s">
        <v>352</v>
      </c>
      <c r="E602" t="s">
        <v>26</v>
      </c>
      <c r="F602" t="s">
        <v>1160</v>
      </c>
      <c r="G602" t="str">
        <f>"201412005741"</f>
        <v>201412005741</v>
      </c>
      <c r="H602" t="s">
        <v>632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30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6</v>
      </c>
      <c r="W602">
        <v>42</v>
      </c>
      <c r="X602">
        <v>6</v>
      </c>
      <c r="Y602">
        <v>1242</v>
      </c>
      <c r="Z602">
        <v>0</v>
      </c>
      <c r="AA602">
        <v>0</v>
      </c>
      <c r="AB602">
        <v>13</v>
      </c>
      <c r="AC602">
        <v>221</v>
      </c>
      <c r="AD602" t="s">
        <v>1161</v>
      </c>
    </row>
    <row r="603" spans="1:30" x14ac:dyDescent="0.25">
      <c r="H603" t="s">
        <v>1162</v>
      </c>
    </row>
    <row r="604" spans="1:30" x14ac:dyDescent="0.25">
      <c r="A604">
        <v>299</v>
      </c>
      <c r="B604">
        <v>900</v>
      </c>
      <c r="C604" t="s">
        <v>1159</v>
      </c>
      <c r="D604" t="s">
        <v>352</v>
      </c>
      <c r="E604" t="s">
        <v>26</v>
      </c>
      <c r="F604" t="s">
        <v>1160</v>
      </c>
      <c r="G604" t="str">
        <f>"201412005741"</f>
        <v>201412005741</v>
      </c>
      <c r="H604" t="s">
        <v>632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30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6</v>
      </c>
      <c r="W604">
        <v>42</v>
      </c>
      <c r="X604">
        <v>0</v>
      </c>
      <c r="Z604">
        <v>0</v>
      </c>
      <c r="AA604">
        <v>0</v>
      </c>
      <c r="AB604">
        <v>13</v>
      </c>
      <c r="AC604">
        <v>221</v>
      </c>
      <c r="AD604" t="s">
        <v>1161</v>
      </c>
    </row>
    <row r="605" spans="1:30" x14ac:dyDescent="0.25">
      <c r="H605" t="s">
        <v>1162</v>
      </c>
    </row>
    <row r="606" spans="1:30" x14ac:dyDescent="0.25">
      <c r="A606">
        <v>300</v>
      </c>
      <c r="B606">
        <v>3632</v>
      </c>
      <c r="C606" t="s">
        <v>1163</v>
      </c>
      <c r="D606" t="s">
        <v>27</v>
      </c>
      <c r="E606" t="s">
        <v>37</v>
      </c>
      <c r="F606" t="s">
        <v>1164</v>
      </c>
      <c r="G606" t="str">
        <f>"00330921"</f>
        <v>00330921</v>
      </c>
      <c r="H606" t="s">
        <v>964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10</v>
      </c>
      <c r="W606">
        <v>70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1165</v>
      </c>
    </row>
    <row r="607" spans="1:30" x14ac:dyDescent="0.25">
      <c r="H607" t="s">
        <v>1166</v>
      </c>
    </row>
    <row r="608" spans="1:30" x14ac:dyDescent="0.25">
      <c r="A608">
        <v>301</v>
      </c>
      <c r="B608">
        <v>5328</v>
      </c>
      <c r="C608" t="s">
        <v>1167</v>
      </c>
      <c r="D608" t="s">
        <v>624</v>
      </c>
      <c r="E608" t="s">
        <v>26</v>
      </c>
      <c r="F608" t="s">
        <v>1168</v>
      </c>
      <c r="G608" t="str">
        <f>"00298124"</f>
        <v>00298124</v>
      </c>
      <c r="H608">
        <v>737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19</v>
      </c>
      <c r="W608">
        <v>133</v>
      </c>
      <c r="X608">
        <v>6</v>
      </c>
      <c r="Y608">
        <v>1238</v>
      </c>
      <c r="Z608">
        <v>0</v>
      </c>
      <c r="AA608">
        <v>0</v>
      </c>
      <c r="AB608">
        <v>8</v>
      </c>
      <c r="AC608">
        <v>136</v>
      </c>
      <c r="AD608">
        <v>1006</v>
      </c>
    </row>
    <row r="609" spans="1:30" x14ac:dyDescent="0.25">
      <c r="H609">
        <v>1238</v>
      </c>
    </row>
    <row r="610" spans="1:30" x14ac:dyDescent="0.25">
      <c r="A610">
        <v>302</v>
      </c>
      <c r="B610">
        <v>2491</v>
      </c>
      <c r="C610" t="s">
        <v>1169</v>
      </c>
      <c r="D610" t="s">
        <v>27</v>
      </c>
      <c r="E610" t="s">
        <v>26</v>
      </c>
      <c r="F610" t="s">
        <v>1170</v>
      </c>
      <c r="G610" t="str">
        <f>"201409001145"</f>
        <v>201409001145</v>
      </c>
      <c r="H610" t="s">
        <v>1171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32</v>
      </c>
      <c r="W610">
        <v>224</v>
      </c>
      <c r="X610">
        <v>0</v>
      </c>
      <c r="Z610">
        <v>2</v>
      </c>
      <c r="AA610">
        <v>0</v>
      </c>
      <c r="AB610">
        <v>0</v>
      </c>
      <c r="AC610">
        <v>0</v>
      </c>
      <c r="AD610" t="s">
        <v>1172</v>
      </c>
    </row>
    <row r="611" spans="1:30" x14ac:dyDescent="0.25">
      <c r="H611" t="s">
        <v>1173</v>
      </c>
    </row>
    <row r="612" spans="1:30" x14ac:dyDescent="0.25">
      <c r="A612">
        <v>303</v>
      </c>
      <c r="B612">
        <v>5937</v>
      </c>
      <c r="C612" t="s">
        <v>1174</v>
      </c>
      <c r="D612" t="s">
        <v>1175</v>
      </c>
      <c r="E612" t="s">
        <v>586</v>
      </c>
      <c r="F612" t="s">
        <v>1176</v>
      </c>
      <c r="G612" t="str">
        <f>"201410011940"</f>
        <v>201410011940</v>
      </c>
      <c r="H612" t="s">
        <v>404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44</v>
      </c>
      <c r="W612">
        <v>308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1177</v>
      </c>
    </row>
    <row r="613" spans="1:30" x14ac:dyDescent="0.25">
      <c r="H613" t="s">
        <v>540</v>
      </c>
    </row>
    <row r="614" spans="1:30" x14ac:dyDescent="0.25">
      <c r="A614">
        <v>304</v>
      </c>
      <c r="B614">
        <v>2183</v>
      </c>
      <c r="C614" t="s">
        <v>116</v>
      </c>
      <c r="D614" t="s">
        <v>823</v>
      </c>
      <c r="E614" t="s">
        <v>49</v>
      </c>
      <c r="F614" t="s">
        <v>1178</v>
      </c>
      <c r="G614" t="str">
        <f>"201410001117"</f>
        <v>201410001117</v>
      </c>
      <c r="H614" t="s">
        <v>213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40</v>
      </c>
      <c r="W614">
        <v>280</v>
      </c>
      <c r="X614">
        <v>0</v>
      </c>
      <c r="Z614">
        <v>2</v>
      </c>
      <c r="AA614">
        <v>0</v>
      </c>
      <c r="AB614">
        <v>0</v>
      </c>
      <c r="AC614">
        <v>0</v>
      </c>
      <c r="AD614" t="s">
        <v>1179</v>
      </c>
    </row>
    <row r="615" spans="1:30" x14ac:dyDescent="0.25">
      <c r="H615" t="s">
        <v>1180</v>
      </c>
    </row>
    <row r="616" spans="1:30" x14ac:dyDescent="0.25">
      <c r="A616">
        <v>305</v>
      </c>
      <c r="B616">
        <v>5509</v>
      </c>
      <c r="C616" t="s">
        <v>502</v>
      </c>
      <c r="D616" t="s">
        <v>26</v>
      </c>
      <c r="E616" t="s">
        <v>1181</v>
      </c>
      <c r="F616" t="s">
        <v>1182</v>
      </c>
      <c r="G616" t="str">
        <f>"00358650"</f>
        <v>00358650</v>
      </c>
      <c r="H616" t="s">
        <v>958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45</v>
      </c>
      <c r="W616">
        <v>315</v>
      </c>
      <c r="X616">
        <v>0</v>
      </c>
      <c r="Z616">
        <v>1</v>
      </c>
      <c r="AA616">
        <v>0</v>
      </c>
      <c r="AB616">
        <v>0</v>
      </c>
      <c r="AC616">
        <v>0</v>
      </c>
      <c r="AD616" t="s">
        <v>1183</v>
      </c>
    </row>
    <row r="617" spans="1:30" x14ac:dyDescent="0.25">
      <c r="H617" t="s">
        <v>1184</v>
      </c>
    </row>
    <row r="618" spans="1:30" x14ac:dyDescent="0.25">
      <c r="A618">
        <v>306</v>
      </c>
      <c r="B618">
        <v>4915</v>
      </c>
      <c r="C618" t="s">
        <v>600</v>
      </c>
      <c r="D618" t="s">
        <v>26</v>
      </c>
      <c r="E618" t="s">
        <v>156</v>
      </c>
      <c r="F618" t="s">
        <v>1185</v>
      </c>
      <c r="G618" t="str">
        <f>"00319793"</f>
        <v>00319793</v>
      </c>
      <c r="H618" t="s">
        <v>602</v>
      </c>
      <c r="I618">
        <v>0</v>
      </c>
      <c r="J618">
        <v>0</v>
      </c>
      <c r="K618">
        <v>0</v>
      </c>
      <c r="L618">
        <v>0</v>
      </c>
      <c r="M618">
        <v>100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28</v>
      </c>
      <c r="W618">
        <v>196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1183</v>
      </c>
    </row>
    <row r="619" spans="1:30" x14ac:dyDescent="0.25">
      <c r="H619" t="s">
        <v>1186</v>
      </c>
    </row>
    <row r="620" spans="1:30" x14ac:dyDescent="0.25">
      <c r="A620">
        <v>307</v>
      </c>
      <c r="B620">
        <v>4915</v>
      </c>
      <c r="C620" t="s">
        <v>600</v>
      </c>
      <c r="D620" t="s">
        <v>26</v>
      </c>
      <c r="E620" t="s">
        <v>156</v>
      </c>
      <c r="F620" t="s">
        <v>1185</v>
      </c>
      <c r="G620" t="str">
        <f>"00319793"</f>
        <v>00319793</v>
      </c>
      <c r="H620" t="s">
        <v>602</v>
      </c>
      <c r="I620">
        <v>0</v>
      </c>
      <c r="J620">
        <v>0</v>
      </c>
      <c r="K620">
        <v>0</v>
      </c>
      <c r="L620">
        <v>0</v>
      </c>
      <c r="M620">
        <v>100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28</v>
      </c>
      <c r="W620">
        <v>196</v>
      </c>
      <c r="X620">
        <v>6</v>
      </c>
      <c r="Y620" t="s">
        <v>675</v>
      </c>
      <c r="Z620">
        <v>0</v>
      </c>
      <c r="AA620">
        <v>0</v>
      </c>
      <c r="AB620">
        <v>0</v>
      </c>
      <c r="AC620">
        <v>0</v>
      </c>
      <c r="AD620" t="s">
        <v>1183</v>
      </c>
    </row>
    <row r="621" spans="1:30" x14ac:dyDescent="0.25">
      <c r="H621" t="s">
        <v>1186</v>
      </c>
    </row>
    <row r="622" spans="1:30" x14ac:dyDescent="0.25">
      <c r="A622">
        <v>308</v>
      </c>
      <c r="B622">
        <v>1721</v>
      </c>
      <c r="C622" t="s">
        <v>1187</v>
      </c>
      <c r="D622" t="s">
        <v>1188</v>
      </c>
      <c r="E622" t="s">
        <v>68</v>
      </c>
      <c r="F622" t="s">
        <v>1189</v>
      </c>
      <c r="G622" t="str">
        <f>"00143937"</f>
        <v>00143937</v>
      </c>
      <c r="H622">
        <v>693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37</v>
      </c>
      <c r="W622">
        <v>259</v>
      </c>
      <c r="X622">
        <v>0</v>
      </c>
      <c r="Z622">
        <v>0</v>
      </c>
      <c r="AA622">
        <v>0</v>
      </c>
      <c r="AB622">
        <v>0</v>
      </c>
      <c r="AC622">
        <v>0</v>
      </c>
      <c r="AD622">
        <v>982</v>
      </c>
    </row>
    <row r="623" spans="1:30" x14ac:dyDescent="0.25">
      <c r="H623" t="s">
        <v>944</v>
      </c>
    </row>
    <row r="624" spans="1:30" x14ac:dyDescent="0.25">
      <c r="A624">
        <v>309</v>
      </c>
      <c r="B624">
        <v>3088</v>
      </c>
      <c r="C624" t="s">
        <v>1190</v>
      </c>
      <c r="D624" t="s">
        <v>26</v>
      </c>
      <c r="E624" t="s">
        <v>379</v>
      </c>
      <c r="F624" t="s">
        <v>1191</v>
      </c>
      <c r="G624" t="str">
        <f>"00362187"</f>
        <v>00362187</v>
      </c>
      <c r="H624" t="s">
        <v>1192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1192</v>
      </c>
    </row>
    <row r="625" spans="1:30" x14ac:dyDescent="0.25">
      <c r="H625" t="s">
        <v>1193</v>
      </c>
    </row>
    <row r="626" spans="1:30" x14ac:dyDescent="0.25">
      <c r="A626">
        <v>310</v>
      </c>
      <c r="B626">
        <v>3292</v>
      </c>
      <c r="C626" t="s">
        <v>1194</v>
      </c>
      <c r="D626" t="s">
        <v>169</v>
      </c>
      <c r="E626" t="s">
        <v>38</v>
      </c>
      <c r="F626" t="s">
        <v>1195</v>
      </c>
      <c r="G626" t="str">
        <f>"00152017"</f>
        <v>00152017</v>
      </c>
      <c r="H626" t="s">
        <v>251</v>
      </c>
      <c r="I626">
        <v>150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Z626">
        <v>0</v>
      </c>
      <c r="AA626">
        <v>0</v>
      </c>
      <c r="AB626">
        <v>8</v>
      </c>
      <c r="AC626">
        <v>136</v>
      </c>
      <c r="AD626" t="s">
        <v>1196</v>
      </c>
    </row>
    <row r="627" spans="1:30" x14ac:dyDescent="0.25">
      <c r="H627" t="s">
        <v>1197</v>
      </c>
    </row>
    <row r="628" spans="1:30" x14ac:dyDescent="0.25">
      <c r="A628">
        <v>311</v>
      </c>
      <c r="B628">
        <v>6193</v>
      </c>
      <c r="C628" t="s">
        <v>1198</v>
      </c>
      <c r="D628" t="s">
        <v>49</v>
      </c>
      <c r="E628" t="s">
        <v>26</v>
      </c>
      <c r="F628" t="s">
        <v>1199</v>
      </c>
      <c r="G628" t="str">
        <f>"00368698"</f>
        <v>00368698</v>
      </c>
      <c r="H628" t="s">
        <v>1200</v>
      </c>
      <c r="I628">
        <v>150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1201</v>
      </c>
    </row>
    <row r="629" spans="1:30" x14ac:dyDescent="0.25">
      <c r="H629" t="s">
        <v>1202</v>
      </c>
    </row>
    <row r="630" spans="1:30" x14ac:dyDescent="0.25">
      <c r="A630">
        <v>312</v>
      </c>
      <c r="B630">
        <v>1222</v>
      </c>
      <c r="C630" t="s">
        <v>1203</v>
      </c>
      <c r="D630" t="s">
        <v>1204</v>
      </c>
      <c r="E630" t="s">
        <v>49</v>
      </c>
      <c r="F630" t="s">
        <v>1205</v>
      </c>
      <c r="G630" t="str">
        <f>"201412004958"</f>
        <v>201412004958</v>
      </c>
      <c r="H630" t="s">
        <v>1206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33</v>
      </c>
      <c r="W630">
        <v>231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1207</v>
      </c>
    </row>
    <row r="631" spans="1:30" x14ac:dyDescent="0.25">
      <c r="H631" t="s">
        <v>1208</v>
      </c>
    </row>
    <row r="632" spans="1:30" x14ac:dyDescent="0.25">
      <c r="A632">
        <v>313</v>
      </c>
      <c r="B632">
        <v>1573</v>
      </c>
      <c r="C632" t="s">
        <v>1209</v>
      </c>
      <c r="D632" t="s">
        <v>26</v>
      </c>
      <c r="E632" t="s">
        <v>38</v>
      </c>
      <c r="F632" t="s">
        <v>1210</v>
      </c>
      <c r="G632" t="str">
        <f>"201402007671"</f>
        <v>201402007671</v>
      </c>
      <c r="H632">
        <v>682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50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33</v>
      </c>
      <c r="W632">
        <v>231</v>
      </c>
      <c r="X632">
        <v>0</v>
      </c>
      <c r="Z632">
        <v>0</v>
      </c>
      <c r="AA632">
        <v>0</v>
      </c>
      <c r="AB632">
        <v>0</v>
      </c>
      <c r="AC632">
        <v>0</v>
      </c>
      <c r="AD632">
        <v>963</v>
      </c>
    </row>
    <row r="633" spans="1:30" x14ac:dyDescent="0.25">
      <c r="H633" t="s">
        <v>1211</v>
      </c>
    </row>
    <row r="634" spans="1:30" x14ac:dyDescent="0.25">
      <c r="A634">
        <v>314</v>
      </c>
      <c r="B634">
        <v>3545</v>
      </c>
      <c r="C634" t="s">
        <v>1212</v>
      </c>
      <c r="D634" t="s">
        <v>106</v>
      </c>
      <c r="E634" t="s">
        <v>26</v>
      </c>
      <c r="F634" t="s">
        <v>1213</v>
      </c>
      <c r="G634" t="str">
        <f>"00362328"</f>
        <v>00362328</v>
      </c>
      <c r="H634" t="s">
        <v>301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33</v>
      </c>
      <c r="W634">
        <v>231</v>
      </c>
      <c r="X634">
        <v>0</v>
      </c>
      <c r="Z634">
        <v>2</v>
      </c>
      <c r="AA634">
        <v>0</v>
      </c>
      <c r="AB634">
        <v>0</v>
      </c>
      <c r="AC634">
        <v>0</v>
      </c>
      <c r="AD634" t="s">
        <v>1214</v>
      </c>
    </row>
    <row r="635" spans="1:30" x14ac:dyDescent="0.25">
      <c r="H635" t="s">
        <v>1215</v>
      </c>
    </row>
    <row r="636" spans="1:30" x14ac:dyDescent="0.25">
      <c r="A636">
        <v>315</v>
      </c>
      <c r="B636">
        <v>5154</v>
      </c>
      <c r="C636" t="s">
        <v>1216</v>
      </c>
      <c r="D636" t="s">
        <v>170</v>
      </c>
      <c r="E636" t="s">
        <v>552</v>
      </c>
      <c r="F636" t="s">
        <v>1217</v>
      </c>
      <c r="G636" t="str">
        <f>"00220599"</f>
        <v>00220599</v>
      </c>
      <c r="H636" t="s">
        <v>86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50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26</v>
      </c>
      <c r="W636">
        <v>182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1218</v>
      </c>
    </row>
    <row r="637" spans="1:30" x14ac:dyDescent="0.25">
      <c r="H637" t="s">
        <v>1219</v>
      </c>
    </row>
    <row r="638" spans="1:30" x14ac:dyDescent="0.25">
      <c r="A638">
        <v>316</v>
      </c>
      <c r="B638">
        <v>750</v>
      </c>
      <c r="C638" t="s">
        <v>1220</v>
      </c>
      <c r="D638" t="s">
        <v>26</v>
      </c>
      <c r="E638" t="s">
        <v>185</v>
      </c>
      <c r="F638" t="s">
        <v>1221</v>
      </c>
      <c r="G638" t="str">
        <f>"201507002010"</f>
        <v>201507002010</v>
      </c>
      <c r="H638" t="s">
        <v>1222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19</v>
      </c>
      <c r="W638">
        <v>133</v>
      </c>
      <c r="X638">
        <v>0</v>
      </c>
      <c r="Z638">
        <v>0</v>
      </c>
      <c r="AA638">
        <v>0</v>
      </c>
      <c r="AB638">
        <v>2</v>
      </c>
      <c r="AC638">
        <v>34</v>
      </c>
      <c r="AD638" t="s">
        <v>1223</v>
      </c>
    </row>
    <row r="639" spans="1:30" x14ac:dyDescent="0.25">
      <c r="H639">
        <v>1244</v>
      </c>
    </row>
    <row r="640" spans="1:30" x14ac:dyDescent="0.25">
      <c r="A640">
        <v>317</v>
      </c>
      <c r="B640">
        <v>5030</v>
      </c>
      <c r="C640" t="s">
        <v>1224</v>
      </c>
      <c r="D640" t="s">
        <v>134</v>
      </c>
      <c r="E640" t="s">
        <v>1225</v>
      </c>
      <c r="F640" t="s">
        <v>1226</v>
      </c>
      <c r="G640" t="str">
        <f>"00193368"</f>
        <v>00193368</v>
      </c>
      <c r="H640" t="s">
        <v>1227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30</v>
      </c>
      <c r="W640">
        <v>210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1228</v>
      </c>
    </row>
    <row r="641" spans="1:30" x14ac:dyDescent="0.25">
      <c r="H641" t="s">
        <v>1229</v>
      </c>
    </row>
    <row r="642" spans="1:30" x14ac:dyDescent="0.25">
      <c r="A642">
        <v>318</v>
      </c>
      <c r="B642">
        <v>5508</v>
      </c>
      <c r="C642" t="s">
        <v>1230</v>
      </c>
      <c r="D642" t="s">
        <v>48</v>
      </c>
      <c r="E642" t="s">
        <v>1231</v>
      </c>
      <c r="F642" t="s">
        <v>1232</v>
      </c>
      <c r="G642" t="str">
        <f>"00170121"</f>
        <v>00170121</v>
      </c>
      <c r="H642" t="s">
        <v>566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70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1233</v>
      </c>
    </row>
    <row r="643" spans="1:30" x14ac:dyDescent="0.25">
      <c r="H643" t="s">
        <v>1234</v>
      </c>
    </row>
    <row r="644" spans="1:30" x14ac:dyDescent="0.25">
      <c r="A644">
        <v>319</v>
      </c>
      <c r="B644">
        <v>1946</v>
      </c>
      <c r="C644" t="s">
        <v>1235</v>
      </c>
      <c r="D644" t="s">
        <v>1236</v>
      </c>
      <c r="E644" t="s">
        <v>26</v>
      </c>
      <c r="F644" t="s">
        <v>1237</v>
      </c>
      <c r="G644" t="str">
        <f>"201504002009"</f>
        <v>201504002009</v>
      </c>
      <c r="H644">
        <v>660</v>
      </c>
      <c r="I644">
        <v>150</v>
      </c>
      <c r="J644">
        <v>0</v>
      </c>
      <c r="K644">
        <v>0</v>
      </c>
      <c r="L644">
        <v>0</v>
      </c>
      <c r="M644">
        <v>0</v>
      </c>
      <c r="N644">
        <v>50</v>
      </c>
      <c r="O644">
        <v>0</v>
      </c>
      <c r="P644">
        <v>70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Z644">
        <v>0</v>
      </c>
      <c r="AA644">
        <v>0</v>
      </c>
      <c r="AB644">
        <v>0</v>
      </c>
      <c r="AC644">
        <v>0</v>
      </c>
      <c r="AD644">
        <v>930</v>
      </c>
    </row>
    <row r="645" spans="1:30" x14ac:dyDescent="0.25">
      <c r="H645" t="s">
        <v>1238</v>
      </c>
    </row>
    <row r="646" spans="1:30" x14ac:dyDescent="0.25">
      <c r="A646">
        <v>320</v>
      </c>
      <c r="B646">
        <v>4855</v>
      </c>
      <c r="C646" t="s">
        <v>1239</v>
      </c>
      <c r="D646" t="s">
        <v>552</v>
      </c>
      <c r="E646" t="s">
        <v>27</v>
      </c>
      <c r="F646" t="s">
        <v>1240</v>
      </c>
      <c r="G646" t="str">
        <f>"00138449"</f>
        <v>00138449</v>
      </c>
      <c r="H646" t="s">
        <v>251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35</v>
      </c>
      <c r="W646">
        <v>245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1241</v>
      </c>
    </row>
    <row r="647" spans="1:30" x14ac:dyDescent="0.25">
      <c r="H647" t="s">
        <v>1242</v>
      </c>
    </row>
    <row r="648" spans="1:30" x14ac:dyDescent="0.25">
      <c r="A648">
        <v>321</v>
      </c>
      <c r="B648">
        <v>662</v>
      </c>
      <c r="C648" t="s">
        <v>1243</v>
      </c>
      <c r="D648" t="s">
        <v>170</v>
      </c>
      <c r="E648" t="s">
        <v>192</v>
      </c>
      <c r="F648" t="s">
        <v>1244</v>
      </c>
      <c r="G648" t="str">
        <f>"00276044"</f>
        <v>00276044</v>
      </c>
      <c r="H648" t="s">
        <v>651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26</v>
      </c>
      <c r="W648">
        <v>182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1245</v>
      </c>
    </row>
    <row r="649" spans="1:30" x14ac:dyDescent="0.25">
      <c r="H649" t="s">
        <v>512</v>
      </c>
    </row>
    <row r="650" spans="1:30" x14ac:dyDescent="0.25">
      <c r="A650">
        <v>322</v>
      </c>
      <c r="B650">
        <v>1413</v>
      </c>
      <c r="C650" t="s">
        <v>1246</v>
      </c>
      <c r="D650" t="s">
        <v>156</v>
      </c>
      <c r="E650" t="s">
        <v>1247</v>
      </c>
      <c r="F650" t="s">
        <v>1248</v>
      </c>
      <c r="G650" t="str">
        <f>"00184710"</f>
        <v>00184710</v>
      </c>
      <c r="H650">
        <v>682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31</v>
      </c>
      <c r="W650">
        <v>217</v>
      </c>
      <c r="X650">
        <v>0</v>
      </c>
      <c r="Z650">
        <v>0</v>
      </c>
      <c r="AA650">
        <v>0</v>
      </c>
      <c r="AB650">
        <v>0</v>
      </c>
      <c r="AC650">
        <v>0</v>
      </c>
      <c r="AD650">
        <v>929</v>
      </c>
    </row>
    <row r="651" spans="1:30" x14ac:dyDescent="0.25">
      <c r="H651" t="s">
        <v>1249</v>
      </c>
    </row>
    <row r="652" spans="1:30" x14ac:dyDescent="0.25">
      <c r="A652">
        <v>323</v>
      </c>
      <c r="B652">
        <v>5427</v>
      </c>
      <c r="C652" t="s">
        <v>1250</v>
      </c>
      <c r="D652" t="s">
        <v>174</v>
      </c>
      <c r="E652" t="s">
        <v>268</v>
      </c>
      <c r="F652" t="s">
        <v>1251</v>
      </c>
      <c r="G652" t="str">
        <f>"00360905"</f>
        <v>00360905</v>
      </c>
      <c r="H652" t="s">
        <v>256</v>
      </c>
      <c r="I652">
        <v>150</v>
      </c>
      <c r="J652">
        <v>0</v>
      </c>
      <c r="K652">
        <v>0</v>
      </c>
      <c r="L652">
        <v>0</v>
      </c>
      <c r="M652">
        <v>0</v>
      </c>
      <c r="N652">
        <v>70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Z652">
        <v>1</v>
      </c>
      <c r="AA652">
        <v>0</v>
      </c>
      <c r="AB652">
        <v>0</v>
      </c>
      <c r="AC652">
        <v>0</v>
      </c>
      <c r="AD652" t="s">
        <v>1252</v>
      </c>
    </row>
    <row r="653" spans="1:30" x14ac:dyDescent="0.25">
      <c r="H653" t="s">
        <v>1253</v>
      </c>
    </row>
    <row r="654" spans="1:30" x14ac:dyDescent="0.25">
      <c r="A654">
        <v>324</v>
      </c>
      <c r="B654">
        <v>3922</v>
      </c>
      <c r="C654" t="s">
        <v>1254</v>
      </c>
      <c r="D654" t="s">
        <v>37</v>
      </c>
      <c r="E654" t="s">
        <v>116</v>
      </c>
      <c r="F654" t="s">
        <v>1255</v>
      </c>
      <c r="G654" t="str">
        <f>"201412007084"</f>
        <v>201412007084</v>
      </c>
      <c r="H654" t="s">
        <v>1256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21</v>
      </c>
      <c r="W654">
        <v>147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1257</v>
      </c>
    </row>
    <row r="655" spans="1:30" x14ac:dyDescent="0.25">
      <c r="H655" t="s">
        <v>1258</v>
      </c>
    </row>
    <row r="656" spans="1:30" x14ac:dyDescent="0.25">
      <c r="A656">
        <v>325</v>
      </c>
      <c r="B656">
        <v>700</v>
      </c>
      <c r="C656" t="s">
        <v>1259</v>
      </c>
      <c r="D656" t="s">
        <v>1260</v>
      </c>
      <c r="E656" t="s">
        <v>38</v>
      </c>
      <c r="F656" t="s">
        <v>1261</v>
      </c>
      <c r="G656" t="str">
        <f>"00257844"</f>
        <v>00257844</v>
      </c>
      <c r="H656" t="s">
        <v>60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37</v>
      </c>
      <c r="W656">
        <v>259</v>
      </c>
      <c r="X656">
        <v>6</v>
      </c>
      <c r="Y656" t="s">
        <v>223</v>
      </c>
      <c r="Z656">
        <v>0</v>
      </c>
      <c r="AA656">
        <v>0</v>
      </c>
      <c r="AB656">
        <v>0</v>
      </c>
      <c r="AC656">
        <v>0</v>
      </c>
      <c r="AD656" t="s">
        <v>1262</v>
      </c>
    </row>
    <row r="657" spans="1:30" x14ac:dyDescent="0.25">
      <c r="H657" t="s">
        <v>440</v>
      </c>
    </row>
    <row r="658" spans="1:30" x14ac:dyDescent="0.25">
      <c r="A658">
        <v>326</v>
      </c>
      <c r="B658">
        <v>1062</v>
      </c>
      <c r="C658" t="s">
        <v>1263</v>
      </c>
      <c r="D658" t="s">
        <v>34</v>
      </c>
      <c r="E658" t="s">
        <v>49</v>
      </c>
      <c r="F658" t="s">
        <v>1264</v>
      </c>
      <c r="G658" t="str">
        <f>"201410004620"</f>
        <v>201410004620</v>
      </c>
      <c r="H658" t="s">
        <v>1265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1266</v>
      </c>
    </row>
    <row r="659" spans="1:30" x14ac:dyDescent="0.25">
      <c r="H659" t="s">
        <v>1267</v>
      </c>
    </row>
    <row r="660" spans="1:30" x14ac:dyDescent="0.25">
      <c r="A660">
        <v>327</v>
      </c>
      <c r="B660">
        <v>1062</v>
      </c>
      <c r="C660" t="s">
        <v>1263</v>
      </c>
      <c r="D660" t="s">
        <v>34</v>
      </c>
      <c r="E660" t="s">
        <v>49</v>
      </c>
      <c r="F660" t="s">
        <v>1264</v>
      </c>
      <c r="G660" t="str">
        <f>"201410004620"</f>
        <v>201410004620</v>
      </c>
      <c r="H660" t="s">
        <v>1265</v>
      </c>
      <c r="I660">
        <v>0</v>
      </c>
      <c r="J660">
        <v>0</v>
      </c>
      <c r="K660">
        <v>0</v>
      </c>
      <c r="L660">
        <v>200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6</v>
      </c>
      <c r="Y660">
        <v>1242</v>
      </c>
      <c r="Z660">
        <v>0</v>
      </c>
      <c r="AA660">
        <v>0</v>
      </c>
      <c r="AB660">
        <v>0</v>
      </c>
      <c r="AC660">
        <v>0</v>
      </c>
      <c r="AD660" t="s">
        <v>1266</v>
      </c>
    </row>
    <row r="661" spans="1:30" x14ac:dyDescent="0.25">
      <c r="H661" t="s">
        <v>1267</v>
      </c>
    </row>
    <row r="662" spans="1:30" x14ac:dyDescent="0.25">
      <c r="A662">
        <v>328</v>
      </c>
      <c r="B662">
        <v>154</v>
      </c>
      <c r="C662" t="s">
        <v>1268</v>
      </c>
      <c r="D662" t="s">
        <v>165</v>
      </c>
      <c r="E662" t="s">
        <v>27</v>
      </c>
      <c r="F662" t="s">
        <v>1269</v>
      </c>
      <c r="G662" t="str">
        <f>"00296527"</f>
        <v>00296527</v>
      </c>
      <c r="H662" t="s">
        <v>1270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1271</v>
      </c>
    </row>
    <row r="663" spans="1:30" x14ac:dyDescent="0.25">
      <c r="H663" t="s">
        <v>1272</v>
      </c>
    </row>
    <row r="664" spans="1:30" x14ac:dyDescent="0.25">
      <c r="A664">
        <v>329</v>
      </c>
      <c r="B664">
        <v>6287</v>
      </c>
      <c r="C664" t="s">
        <v>1273</v>
      </c>
      <c r="D664" t="s">
        <v>129</v>
      </c>
      <c r="E664" t="s">
        <v>58</v>
      </c>
      <c r="F664" t="s">
        <v>1274</v>
      </c>
      <c r="G664" t="str">
        <f>"201412007141"</f>
        <v>201412007141</v>
      </c>
      <c r="H664" t="s">
        <v>1275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36</v>
      </c>
      <c r="W664">
        <v>252</v>
      </c>
      <c r="X664">
        <v>6</v>
      </c>
      <c r="Y664" t="s">
        <v>675</v>
      </c>
      <c r="Z664">
        <v>0</v>
      </c>
      <c r="AA664">
        <v>0</v>
      </c>
      <c r="AB664">
        <v>1</v>
      </c>
      <c r="AC664">
        <v>17</v>
      </c>
      <c r="AD664" t="s">
        <v>1276</v>
      </c>
    </row>
    <row r="665" spans="1:30" x14ac:dyDescent="0.25">
      <c r="H665" t="s">
        <v>1277</v>
      </c>
    </row>
    <row r="666" spans="1:30" x14ac:dyDescent="0.25">
      <c r="A666">
        <v>330</v>
      </c>
      <c r="B666">
        <v>6287</v>
      </c>
      <c r="C666" t="s">
        <v>1273</v>
      </c>
      <c r="D666" t="s">
        <v>129</v>
      </c>
      <c r="E666" t="s">
        <v>58</v>
      </c>
      <c r="F666" t="s">
        <v>1274</v>
      </c>
      <c r="G666" t="str">
        <f>"201412007141"</f>
        <v>201412007141</v>
      </c>
      <c r="H666" t="s">
        <v>1275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36</v>
      </c>
      <c r="W666">
        <v>252</v>
      </c>
      <c r="X666">
        <v>0</v>
      </c>
      <c r="Z666">
        <v>0</v>
      </c>
      <c r="AA666">
        <v>0</v>
      </c>
      <c r="AB666">
        <v>1</v>
      </c>
      <c r="AC666">
        <v>17</v>
      </c>
      <c r="AD666" t="s">
        <v>1276</v>
      </c>
    </row>
    <row r="667" spans="1:30" x14ac:dyDescent="0.25">
      <c r="H667" t="s">
        <v>1277</v>
      </c>
    </row>
    <row r="668" spans="1:30" x14ac:dyDescent="0.25">
      <c r="A668">
        <v>331</v>
      </c>
      <c r="B668">
        <v>870</v>
      </c>
      <c r="C668" t="s">
        <v>1278</v>
      </c>
      <c r="D668" t="s">
        <v>204</v>
      </c>
      <c r="E668" t="s">
        <v>1279</v>
      </c>
      <c r="F668" t="s">
        <v>1280</v>
      </c>
      <c r="G668" t="str">
        <f>"00007486"</f>
        <v>00007486</v>
      </c>
      <c r="H668" t="s">
        <v>1265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28</v>
      </c>
      <c r="W668">
        <v>196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1281</v>
      </c>
    </row>
    <row r="669" spans="1:30" x14ac:dyDescent="0.25">
      <c r="H669" t="s">
        <v>1282</v>
      </c>
    </row>
    <row r="670" spans="1:30" x14ac:dyDescent="0.25">
      <c r="A670">
        <v>332</v>
      </c>
      <c r="B670">
        <v>2442</v>
      </c>
      <c r="C670" t="s">
        <v>1283</v>
      </c>
      <c r="D670" t="s">
        <v>1284</v>
      </c>
      <c r="E670" t="s">
        <v>411</v>
      </c>
      <c r="F670" t="s">
        <v>1285</v>
      </c>
      <c r="G670" t="str">
        <f>"201504002217"</f>
        <v>201504002217</v>
      </c>
      <c r="H670" t="s">
        <v>1286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1281</v>
      </c>
    </row>
    <row r="671" spans="1:30" x14ac:dyDescent="0.25">
      <c r="H671" t="s">
        <v>1287</v>
      </c>
    </row>
    <row r="672" spans="1:30" x14ac:dyDescent="0.25">
      <c r="A672">
        <v>333</v>
      </c>
      <c r="B672">
        <v>3006</v>
      </c>
      <c r="C672" t="s">
        <v>656</v>
      </c>
      <c r="D672" t="s">
        <v>170</v>
      </c>
      <c r="E672" t="s">
        <v>38</v>
      </c>
      <c r="F672" t="s">
        <v>1288</v>
      </c>
      <c r="G672" t="str">
        <f>"00329428"</f>
        <v>00329428</v>
      </c>
      <c r="H672" t="s">
        <v>371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30</v>
      </c>
      <c r="W672">
        <v>210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1289</v>
      </c>
    </row>
    <row r="673" spans="1:30" x14ac:dyDescent="0.25">
      <c r="H673" t="s">
        <v>1290</v>
      </c>
    </row>
    <row r="674" spans="1:30" x14ac:dyDescent="0.25">
      <c r="A674">
        <v>334</v>
      </c>
      <c r="B674">
        <v>1704</v>
      </c>
      <c r="C674" t="s">
        <v>1291</v>
      </c>
      <c r="D674" t="s">
        <v>156</v>
      </c>
      <c r="E674" t="s">
        <v>732</v>
      </c>
      <c r="F674" t="s">
        <v>1292</v>
      </c>
      <c r="G674" t="str">
        <f>"201411001325"</f>
        <v>201411001325</v>
      </c>
      <c r="H674" t="s">
        <v>667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50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6</v>
      </c>
      <c r="Y674">
        <v>1242</v>
      </c>
      <c r="Z674">
        <v>0</v>
      </c>
      <c r="AA674">
        <v>0</v>
      </c>
      <c r="AB674">
        <v>0</v>
      </c>
      <c r="AC674">
        <v>0</v>
      </c>
      <c r="AD674" t="s">
        <v>1293</v>
      </c>
    </row>
    <row r="675" spans="1:30" x14ac:dyDescent="0.25">
      <c r="H675" t="s">
        <v>275</v>
      </c>
    </row>
    <row r="676" spans="1:30" x14ac:dyDescent="0.25">
      <c r="A676">
        <v>335</v>
      </c>
      <c r="B676">
        <v>1704</v>
      </c>
      <c r="C676" t="s">
        <v>1291</v>
      </c>
      <c r="D676" t="s">
        <v>156</v>
      </c>
      <c r="E676" t="s">
        <v>732</v>
      </c>
      <c r="F676" t="s">
        <v>1292</v>
      </c>
      <c r="G676" t="str">
        <f>"201411001325"</f>
        <v>201411001325</v>
      </c>
      <c r="H676" t="s">
        <v>667</v>
      </c>
      <c r="I676">
        <v>0</v>
      </c>
      <c r="J676">
        <v>0</v>
      </c>
      <c r="K676">
        <v>0</v>
      </c>
      <c r="L676">
        <v>200</v>
      </c>
      <c r="M676">
        <v>0</v>
      </c>
      <c r="N676">
        <v>50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1293</v>
      </c>
    </row>
    <row r="677" spans="1:30" x14ac:dyDescent="0.25">
      <c r="H677" t="s">
        <v>275</v>
      </c>
    </row>
    <row r="678" spans="1:30" x14ac:dyDescent="0.25">
      <c r="A678">
        <v>336</v>
      </c>
      <c r="B678">
        <v>4251</v>
      </c>
      <c r="C678" t="s">
        <v>991</v>
      </c>
      <c r="D678" t="s">
        <v>110</v>
      </c>
      <c r="E678" t="s">
        <v>992</v>
      </c>
      <c r="F678" t="s">
        <v>1294</v>
      </c>
      <c r="G678" t="str">
        <f>"00367141"</f>
        <v>00367141</v>
      </c>
      <c r="H678" t="s">
        <v>1295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27</v>
      </c>
      <c r="W678">
        <v>189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1296</v>
      </c>
    </row>
    <row r="679" spans="1:30" x14ac:dyDescent="0.25">
      <c r="H679" t="s">
        <v>1297</v>
      </c>
    </row>
    <row r="680" spans="1:30" x14ac:dyDescent="0.25">
      <c r="A680">
        <v>337</v>
      </c>
      <c r="B680">
        <v>2751</v>
      </c>
      <c r="C680" t="s">
        <v>1298</v>
      </c>
      <c r="D680" t="s">
        <v>1284</v>
      </c>
      <c r="E680" t="s">
        <v>106</v>
      </c>
      <c r="F680" t="s">
        <v>1299</v>
      </c>
      <c r="G680" t="str">
        <f>"00346746"</f>
        <v>00346746</v>
      </c>
      <c r="H680">
        <v>671</v>
      </c>
      <c r="I680">
        <v>150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8</v>
      </c>
      <c r="W680">
        <v>56</v>
      </c>
      <c r="X680">
        <v>0</v>
      </c>
      <c r="Z680">
        <v>1</v>
      </c>
      <c r="AA680">
        <v>0</v>
      </c>
      <c r="AB680">
        <v>0</v>
      </c>
      <c r="AC680">
        <v>0</v>
      </c>
      <c r="AD680">
        <v>907</v>
      </c>
    </row>
    <row r="681" spans="1:30" x14ac:dyDescent="0.25">
      <c r="H681" t="s">
        <v>1300</v>
      </c>
    </row>
    <row r="682" spans="1:30" x14ac:dyDescent="0.25">
      <c r="A682">
        <v>338</v>
      </c>
      <c r="B682">
        <v>5099</v>
      </c>
      <c r="C682" t="s">
        <v>1301</v>
      </c>
      <c r="D682" t="s">
        <v>402</v>
      </c>
      <c r="E682" t="s">
        <v>38</v>
      </c>
      <c r="F682" t="s">
        <v>1302</v>
      </c>
      <c r="G682" t="str">
        <f>"201409001270"</f>
        <v>201409001270</v>
      </c>
      <c r="H682">
        <v>682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32</v>
      </c>
      <c r="W682">
        <v>224</v>
      </c>
      <c r="X682">
        <v>0</v>
      </c>
      <c r="Z682">
        <v>0</v>
      </c>
      <c r="AA682">
        <v>0</v>
      </c>
      <c r="AB682">
        <v>0</v>
      </c>
      <c r="AC682">
        <v>0</v>
      </c>
      <c r="AD682">
        <v>906</v>
      </c>
    </row>
    <row r="683" spans="1:30" x14ac:dyDescent="0.25">
      <c r="H683" t="s">
        <v>1303</v>
      </c>
    </row>
    <row r="684" spans="1:30" x14ac:dyDescent="0.25">
      <c r="A684">
        <v>339</v>
      </c>
      <c r="B684">
        <v>2041</v>
      </c>
      <c r="C684" t="s">
        <v>1304</v>
      </c>
      <c r="D684" t="s">
        <v>837</v>
      </c>
      <c r="E684" t="s">
        <v>26</v>
      </c>
      <c r="F684" t="s">
        <v>1305</v>
      </c>
      <c r="G684" t="str">
        <f>"201504005415"</f>
        <v>201504005415</v>
      </c>
      <c r="H684">
        <v>649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32</v>
      </c>
      <c r="W684">
        <v>224</v>
      </c>
      <c r="X684">
        <v>0</v>
      </c>
      <c r="Z684">
        <v>1</v>
      </c>
      <c r="AA684">
        <v>0</v>
      </c>
      <c r="AB684">
        <v>0</v>
      </c>
      <c r="AC684">
        <v>0</v>
      </c>
      <c r="AD684">
        <v>903</v>
      </c>
    </row>
    <row r="685" spans="1:30" x14ac:dyDescent="0.25">
      <c r="H685" t="s">
        <v>1306</v>
      </c>
    </row>
    <row r="686" spans="1:30" x14ac:dyDescent="0.25">
      <c r="A686">
        <v>340</v>
      </c>
      <c r="B686">
        <v>658</v>
      </c>
      <c r="C686" t="s">
        <v>1307</v>
      </c>
      <c r="D686" t="s">
        <v>53</v>
      </c>
      <c r="E686" t="s">
        <v>26</v>
      </c>
      <c r="F686" t="s">
        <v>1308</v>
      </c>
      <c r="G686" t="str">
        <f>"00295017"</f>
        <v>00295017</v>
      </c>
      <c r="H686" t="s">
        <v>737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29</v>
      </c>
      <c r="W686">
        <v>203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1309</v>
      </c>
    </row>
    <row r="687" spans="1:30" x14ac:dyDescent="0.25">
      <c r="H687" t="s">
        <v>1310</v>
      </c>
    </row>
    <row r="688" spans="1:30" x14ac:dyDescent="0.25">
      <c r="A688">
        <v>341</v>
      </c>
      <c r="B688">
        <v>697</v>
      </c>
      <c r="C688" t="s">
        <v>1311</v>
      </c>
      <c r="D688" t="s">
        <v>1312</v>
      </c>
      <c r="E688" t="s">
        <v>1313</v>
      </c>
      <c r="F688" t="s">
        <v>1314</v>
      </c>
      <c r="G688" t="str">
        <f>"00299309"</f>
        <v>00299309</v>
      </c>
      <c r="H688" t="s">
        <v>1315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Z688">
        <v>0</v>
      </c>
      <c r="AA688">
        <v>0</v>
      </c>
      <c r="AB688">
        <v>5</v>
      </c>
      <c r="AC688">
        <v>85</v>
      </c>
      <c r="AD688" t="s">
        <v>1316</v>
      </c>
    </row>
    <row r="689" spans="1:30" x14ac:dyDescent="0.25">
      <c r="H689" t="s">
        <v>1317</v>
      </c>
    </row>
    <row r="690" spans="1:30" x14ac:dyDescent="0.25">
      <c r="A690">
        <v>342</v>
      </c>
      <c r="B690">
        <v>3920</v>
      </c>
      <c r="C690" t="s">
        <v>124</v>
      </c>
      <c r="D690" t="s">
        <v>1318</v>
      </c>
      <c r="E690" t="s">
        <v>58</v>
      </c>
      <c r="F690" t="s">
        <v>1319</v>
      </c>
      <c r="G690" t="str">
        <f>"00329567"</f>
        <v>00329567</v>
      </c>
      <c r="H690">
        <v>693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6</v>
      </c>
      <c r="Y690" t="s">
        <v>223</v>
      </c>
      <c r="Z690">
        <v>0</v>
      </c>
      <c r="AA690">
        <v>0</v>
      </c>
      <c r="AB690">
        <v>12</v>
      </c>
      <c r="AC690">
        <v>204</v>
      </c>
      <c r="AD690">
        <v>897</v>
      </c>
    </row>
    <row r="691" spans="1:30" x14ac:dyDescent="0.25">
      <c r="H691" t="s">
        <v>498</v>
      </c>
    </row>
    <row r="692" spans="1:30" x14ac:dyDescent="0.25">
      <c r="A692">
        <v>343</v>
      </c>
      <c r="B692">
        <v>4280</v>
      </c>
      <c r="C692" t="s">
        <v>1320</v>
      </c>
      <c r="D692" t="s">
        <v>26</v>
      </c>
      <c r="E692" t="s">
        <v>106</v>
      </c>
      <c r="F692" t="s">
        <v>1321</v>
      </c>
      <c r="G692" t="str">
        <f>"201412003836"</f>
        <v>201412003836</v>
      </c>
      <c r="H692" t="s">
        <v>240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23</v>
      </c>
      <c r="W692">
        <v>161</v>
      </c>
      <c r="X692">
        <v>0</v>
      </c>
      <c r="Z692">
        <v>2</v>
      </c>
      <c r="AA692">
        <v>0</v>
      </c>
      <c r="AB692">
        <v>0</v>
      </c>
      <c r="AC692">
        <v>0</v>
      </c>
      <c r="AD692" t="s">
        <v>1322</v>
      </c>
    </row>
    <row r="693" spans="1:30" x14ac:dyDescent="0.25">
      <c r="H693">
        <v>1241</v>
      </c>
    </row>
    <row r="694" spans="1:30" x14ac:dyDescent="0.25">
      <c r="A694">
        <v>344</v>
      </c>
      <c r="B694">
        <v>2646</v>
      </c>
      <c r="C694" t="s">
        <v>1323</v>
      </c>
      <c r="D694" t="s">
        <v>58</v>
      </c>
      <c r="E694" t="s">
        <v>533</v>
      </c>
      <c r="F694" t="s">
        <v>1324</v>
      </c>
      <c r="G694" t="str">
        <f>"00323600"</f>
        <v>00323600</v>
      </c>
      <c r="H694" t="s">
        <v>1144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29</v>
      </c>
      <c r="W694">
        <v>203</v>
      </c>
      <c r="X694">
        <v>6</v>
      </c>
      <c r="Y694">
        <v>1238</v>
      </c>
      <c r="Z694">
        <v>0</v>
      </c>
      <c r="AA694">
        <v>0</v>
      </c>
      <c r="AB694">
        <v>0</v>
      </c>
      <c r="AC694">
        <v>0</v>
      </c>
      <c r="AD694" t="s">
        <v>1325</v>
      </c>
    </row>
    <row r="695" spans="1:30" x14ac:dyDescent="0.25">
      <c r="H695">
        <v>1238</v>
      </c>
    </row>
    <row r="696" spans="1:30" x14ac:dyDescent="0.25">
      <c r="A696">
        <v>345</v>
      </c>
      <c r="B696">
        <v>5068</v>
      </c>
      <c r="C696" t="s">
        <v>1326</v>
      </c>
      <c r="D696" t="s">
        <v>26</v>
      </c>
      <c r="E696" t="s">
        <v>37</v>
      </c>
      <c r="F696" t="s">
        <v>1327</v>
      </c>
      <c r="G696" t="str">
        <f>"00337415"</f>
        <v>00337415</v>
      </c>
      <c r="H696" t="s">
        <v>1328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1329</v>
      </c>
    </row>
    <row r="697" spans="1:30" x14ac:dyDescent="0.25">
      <c r="H697" t="s">
        <v>1330</v>
      </c>
    </row>
    <row r="698" spans="1:30" x14ac:dyDescent="0.25">
      <c r="A698">
        <v>346</v>
      </c>
      <c r="B698">
        <v>4426</v>
      </c>
      <c r="C698" t="s">
        <v>1331</v>
      </c>
      <c r="D698" t="s">
        <v>1332</v>
      </c>
      <c r="E698" t="s">
        <v>33</v>
      </c>
      <c r="F698" t="s">
        <v>1333</v>
      </c>
      <c r="G698" t="str">
        <f>"00159626"</f>
        <v>00159626</v>
      </c>
      <c r="H698" t="s">
        <v>1334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23</v>
      </c>
      <c r="W698">
        <v>161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1335</v>
      </c>
    </row>
    <row r="699" spans="1:30" x14ac:dyDescent="0.25">
      <c r="H699" t="s">
        <v>1336</v>
      </c>
    </row>
    <row r="700" spans="1:30" x14ac:dyDescent="0.25">
      <c r="A700">
        <v>347</v>
      </c>
      <c r="B700">
        <v>6100</v>
      </c>
      <c r="C700" t="s">
        <v>1337</v>
      </c>
      <c r="D700" t="s">
        <v>1338</v>
      </c>
      <c r="E700" t="s">
        <v>106</v>
      </c>
      <c r="F700" t="s">
        <v>1339</v>
      </c>
      <c r="G700" t="str">
        <f>"201412005011"</f>
        <v>201412005011</v>
      </c>
      <c r="H700">
        <v>715</v>
      </c>
      <c r="I700">
        <v>0</v>
      </c>
      <c r="J700">
        <v>0</v>
      </c>
      <c r="K700">
        <v>0</v>
      </c>
      <c r="L700">
        <v>0</v>
      </c>
      <c r="M700">
        <v>100</v>
      </c>
      <c r="N700">
        <v>0</v>
      </c>
      <c r="O700">
        <v>0</v>
      </c>
      <c r="P700">
        <v>0</v>
      </c>
      <c r="Q700">
        <v>0</v>
      </c>
      <c r="R700">
        <v>50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Z700">
        <v>1</v>
      </c>
      <c r="AA700">
        <v>0</v>
      </c>
      <c r="AB700">
        <v>0</v>
      </c>
      <c r="AC700">
        <v>0</v>
      </c>
      <c r="AD700">
        <v>865</v>
      </c>
    </row>
    <row r="701" spans="1:30" x14ac:dyDescent="0.25">
      <c r="H701" t="s">
        <v>1340</v>
      </c>
    </row>
    <row r="702" spans="1:30" x14ac:dyDescent="0.25">
      <c r="A702">
        <v>348</v>
      </c>
      <c r="B702">
        <v>3034</v>
      </c>
      <c r="C702" t="s">
        <v>1341</v>
      </c>
      <c r="D702" t="s">
        <v>1342</v>
      </c>
      <c r="E702" t="s">
        <v>192</v>
      </c>
      <c r="F702" t="s">
        <v>1343</v>
      </c>
      <c r="G702" t="str">
        <f>"00262667"</f>
        <v>00262667</v>
      </c>
      <c r="H702" t="s">
        <v>398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12</v>
      </c>
      <c r="W702">
        <v>84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92</v>
      </c>
    </row>
    <row r="703" spans="1:30" x14ac:dyDescent="0.25">
      <c r="H703" t="s">
        <v>406</v>
      </c>
    </row>
    <row r="704" spans="1:30" x14ac:dyDescent="0.25">
      <c r="A704">
        <v>349</v>
      </c>
      <c r="B704">
        <v>3034</v>
      </c>
      <c r="C704" t="s">
        <v>1341</v>
      </c>
      <c r="D704" t="s">
        <v>1342</v>
      </c>
      <c r="E704" t="s">
        <v>192</v>
      </c>
      <c r="F704" t="s">
        <v>1343</v>
      </c>
      <c r="G704" t="str">
        <f>"00262667"</f>
        <v>00262667</v>
      </c>
      <c r="H704" t="s">
        <v>398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70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12</v>
      </c>
      <c r="W704">
        <v>84</v>
      </c>
      <c r="X704">
        <v>6</v>
      </c>
      <c r="Y704">
        <v>1242</v>
      </c>
      <c r="Z704">
        <v>0</v>
      </c>
      <c r="AA704">
        <v>0</v>
      </c>
      <c r="AB704">
        <v>0</v>
      </c>
      <c r="AC704">
        <v>0</v>
      </c>
      <c r="AD704" t="s">
        <v>92</v>
      </c>
    </row>
    <row r="705" spans="1:30" x14ac:dyDescent="0.25">
      <c r="H705" t="s">
        <v>406</v>
      </c>
    </row>
    <row r="706" spans="1:30" x14ac:dyDescent="0.25">
      <c r="A706">
        <v>350</v>
      </c>
      <c r="B706">
        <v>6018</v>
      </c>
      <c r="C706" t="s">
        <v>1344</v>
      </c>
      <c r="D706" t="s">
        <v>1345</v>
      </c>
      <c r="E706" t="s">
        <v>191</v>
      </c>
      <c r="F706" t="s">
        <v>1346</v>
      </c>
      <c r="G706" t="str">
        <f>"00369879"</f>
        <v>00369879</v>
      </c>
      <c r="H706">
        <v>770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50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6</v>
      </c>
      <c r="W706">
        <v>42</v>
      </c>
      <c r="X706">
        <v>0</v>
      </c>
      <c r="Z706">
        <v>0</v>
      </c>
      <c r="AA706">
        <v>0</v>
      </c>
      <c r="AB706">
        <v>0</v>
      </c>
      <c r="AC706">
        <v>0</v>
      </c>
      <c r="AD706">
        <v>862</v>
      </c>
    </row>
    <row r="707" spans="1:30" x14ac:dyDescent="0.25">
      <c r="H707">
        <v>1241</v>
      </c>
    </row>
    <row r="708" spans="1:30" x14ac:dyDescent="0.25">
      <c r="A708">
        <v>351</v>
      </c>
      <c r="B708">
        <v>6272</v>
      </c>
      <c r="C708" t="s">
        <v>1347</v>
      </c>
      <c r="D708" t="s">
        <v>169</v>
      </c>
      <c r="E708" t="s">
        <v>20</v>
      </c>
      <c r="F708" t="s">
        <v>1348</v>
      </c>
      <c r="G708" t="str">
        <f>"00313504"</f>
        <v>00313504</v>
      </c>
      <c r="H708" t="s">
        <v>566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22</v>
      </c>
      <c r="W708">
        <v>154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1349</v>
      </c>
    </row>
    <row r="709" spans="1:30" x14ac:dyDescent="0.25">
      <c r="H709" t="s">
        <v>383</v>
      </c>
    </row>
    <row r="710" spans="1:30" x14ac:dyDescent="0.25">
      <c r="A710">
        <v>352</v>
      </c>
      <c r="B710">
        <v>970</v>
      </c>
      <c r="C710" t="s">
        <v>1350</v>
      </c>
      <c r="D710" t="s">
        <v>1351</v>
      </c>
      <c r="E710" t="s">
        <v>49</v>
      </c>
      <c r="F710" t="s">
        <v>1352</v>
      </c>
      <c r="G710" t="str">
        <f>"201507005284"</f>
        <v>201507005284</v>
      </c>
      <c r="H710">
        <v>693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19</v>
      </c>
      <c r="W710">
        <v>133</v>
      </c>
      <c r="X710">
        <v>0</v>
      </c>
      <c r="Z710">
        <v>0</v>
      </c>
      <c r="AA710">
        <v>0</v>
      </c>
      <c r="AB710">
        <v>0</v>
      </c>
      <c r="AC710">
        <v>0</v>
      </c>
      <c r="AD710">
        <v>856</v>
      </c>
    </row>
    <row r="711" spans="1:30" x14ac:dyDescent="0.25">
      <c r="H711" t="s">
        <v>1353</v>
      </c>
    </row>
    <row r="712" spans="1:30" x14ac:dyDescent="0.25">
      <c r="A712">
        <v>353</v>
      </c>
      <c r="B712">
        <v>1783</v>
      </c>
      <c r="C712" t="s">
        <v>1354</v>
      </c>
      <c r="D712" t="s">
        <v>586</v>
      </c>
      <c r="E712" t="s">
        <v>249</v>
      </c>
      <c r="F712" t="s">
        <v>1355</v>
      </c>
      <c r="G712" t="str">
        <f>"201410010915"</f>
        <v>201410010915</v>
      </c>
      <c r="H712" t="s">
        <v>651</v>
      </c>
      <c r="I712">
        <v>0</v>
      </c>
      <c r="J712">
        <v>0</v>
      </c>
      <c r="K712">
        <v>0</v>
      </c>
      <c r="L712">
        <v>0</v>
      </c>
      <c r="M712">
        <v>100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1356</v>
      </c>
    </row>
    <row r="713" spans="1:30" x14ac:dyDescent="0.25">
      <c r="H713" t="s">
        <v>1357</v>
      </c>
    </row>
    <row r="714" spans="1:30" x14ac:dyDescent="0.25">
      <c r="A714">
        <v>354</v>
      </c>
      <c r="B714">
        <v>2302</v>
      </c>
      <c r="C714" t="s">
        <v>1358</v>
      </c>
      <c r="D714" t="s">
        <v>38</v>
      </c>
      <c r="E714" t="s">
        <v>170</v>
      </c>
      <c r="F714" t="s">
        <v>1359</v>
      </c>
      <c r="G714" t="str">
        <f>"201402003933"</f>
        <v>201402003933</v>
      </c>
      <c r="H714">
        <v>814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Z714">
        <v>0</v>
      </c>
      <c r="AA714">
        <v>0</v>
      </c>
      <c r="AB714">
        <v>0</v>
      </c>
      <c r="AC714">
        <v>0</v>
      </c>
      <c r="AD714">
        <v>844</v>
      </c>
    </row>
    <row r="715" spans="1:30" x14ac:dyDescent="0.25">
      <c r="H715" t="s">
        <v>1360</v>
      </c>
    </row>
    <row r="716" spans="1:30" x14ac:dyDescent="0.25">
      <c r="A716">
        <v>355</v>
      </c>
      <c r="B716">
        <v>4655</v>
      </c>
      <c r="C716" t="s">
        <v>1254</v>
      </c>
      <c r="D716" t="s">
        <v>27</v>
      </c>
      <c r="E716" t="s">
        <v>37</v>
      </c>
      <c r="F716" t="s">
        <v>1361</v>
      </c>
      <c r="G716" t="str">
        <f>"00362811"</f>
        <v>00362811</v>
      </c>
      <c r="H716" t="s">
        <v>994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70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1362</v>
      </c>
    </row>
    <row r="717" spans="1:30" x14ac:dyDescent="0.25">
      <c r="H717" t="s">
        <v>1363</v>
      </c>
    </row>
    <row r="718" spans="1:30" x14ac:dyDescent="0.25">
      <c r="A718">
        <v>356</v>
      </c>
      <c r="B718">
        <v>3203</v>
      </c>
      <c r="C718" t="s">
        <v>1364</v>
      </c>
      <c r="D718" t="s">
        <v>26</v>
      </c>
      <c r="E718" t="s">
        <v>38</v>
      </c>
      <c r="F718" t="s">
        <v>1365</v>
      </c>
      <c r="G718" t="str">
        <f>"00006108"</f>
        <v>00006108</v>
      </c>
      <c r="H718" t="s">
        <v>1366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Z718">
        <v>2</v>
      </c>
      <c r="AA718">
        <v>0</v>
      </c>
      <c r="AB718">
        <v>5</v>
      </c>
      <c r="AC718">
        <v>85</v>
      </c>
      <c r="AD718" t="s">
        <v>1367</v>
      </c>
    </row>
    <row r="719" spans="1:30" x14ac:dyDescent="0.25">
      <c r="H719" t="s">
        <v>1368</v>
      </c>
    </row>
    <row r="720" spans="1:30" x14ac:dyDescent="0.25">
      <c r="A720">
        <v>357</v>
      </c>
      <c r="B720">
        <v>1079</v>
      </c>
      <c r="C720" t="s">
        <v>1369</v>
      </c>
      <c r="D720" t="s">
        <v>49</v>
      </c>
      <c r="E720" t="s">
        <v>27</v>
      </c>
      <c r="F720" t="s">
        <v>1370</v>
      </c>
      <c r="G720" t="str">
        <f>"201411001613"</f>
        <v>201411001613</v>
      </c>
      <c r="H720">
        <v>638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24</v>
      </c>
      <c r="W720">
        <v>168</v>
      </c>
      <c r="X720">
        <v>6</v>
      </c>
      <c r="Y720">
        <v>1242</v>
      </c>
      <c r="Z720">
        <v>1</v>
      </c>
      <c r="AA720">
        <v>0</v>
      </c>
      <c r="AB720">
        <v>0</v>
      </c>
      <c r="AC720">
        <v>0</v>
      </c>
      <c r="AD720">
        <v>836</v>
      </c>
    </row>
    <row r="721" spans="1:30" x14ac:dyDescent="0.25">
      <c r="H721" t="s">
        <v>1371</v>
      </c>
    </row>
    <row r="722" spans="1:30" x14ac:dyDescent="0.25">
      <c r="A722">
        <v>358</v>
      </c>
      <c r="B722">
        <v>1079</v>
      </c>
      <c r="C722" t="s">
        <v>1369</v>
      </c>
      <c r="D722" t="s">
        <v>49</v>
      </c>
      <c r="E722" t="s">
        <v>27</v>
      </c>
      <c r="F722" t="s">
        <v>1370</v>
      </c>
      <c r="G722" t="str">
        <f>"201411001613"</f>
        <v>201411001613</v>
      </c>
      <c r="H722">
        <v>638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24</v>
      </c>
      <c r="W722">
        <v>168</v>
      </c>
      <c r="X722">
        <v>0</v>
      </c>
      <c r="Z722">
        <v>1</v>
      </c>
      <c r="AA722">
        <v>0</v>
      </c>
      <c r="AB722">
        <v>0</v>
      </c>
      <c r="AC722">
        <v>0</v>
      </c>
      <c r="AD722">
        <v>836</v>
      </c>
    </row>
    <row r="723" spans="1:30" x14ac:dyDescent="0.25">
      <c r="H723" t="s">
        <v>1371</v>
      </c>
    </row>
    <row r="724" spans="1:30" x14ac:dyDescent="0.25">
      <c r="A724">
        <v>359</v>
      </c>
      <c r="B724">
        <v>2668</v>
      </c>
      <c r="C724" t="s">
        <v>89</v>
      </c>
      <c r="D724" t="s">
        <v>781</v>
      </c>
      <c r="E724" t="s">
        <v>145</v>
      </c>
      <c r="F724" t="s">
        <v>1372</v>
      </c>
      <c r="G724" t="str">
        <f>"201502004083"</f>
        <v>201502004083</v>
      </c>
      <c r="H724" t="s">
        <v>74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14</v>
      </c>
      <c r="W724">
        <v>98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1373</v>
      </c>
    </row>
    <row r="725" spans="1:30" x14ac:dyDescent="0.25">
      <c r="H725" t="s">
        <v>1374</v>
      </c>
    </row>
    <row r="726" spans="1:30" x14ac:dyDescent="0.25">
      <c r="A726">
        <v>360</v>
      </c>
      <c r="B726">
        <v>5813</v>
      </c>
      <c r="C726" t="s">
        <v>233</v>
      </c>
      <c r="D726" t="s">
        <v>53</v>
      </c>
      <c r="E726" t="s">
        <v>741</v>
      </c>
      <c r="F726" t="s">
        <v>1375</v>
      </c>
      <c r="G726" t="str">
        <f>"00361822"</f>
        <v>00361822</v>
      </c>
      <c r="H726" t="s">
        <v>1376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Z726">
        <v>2</v>
      </c>
      <c r="AA726">
        <v>0</v>
      </c>
      <c r="AB726">
        <v>0</v>
      </c>
      <c r="AC726">
        <v>0</v>
      </c>
      <c r="AD726" t="s">
        <v>1376</v>
      </c>
    </row>
    <row r="727" spans="1:30" x14ac:dyDescent="0.25">
      <c r="H727" t="s">
        <v>1377</v>
      </c>
    </row>
    <row r="728" spans="1:30" x14ac:dyDescent="0.25">
      <c r="A728">
        <v>361</v>
      </c>
      <c r="B728">
        <v>562</v>
      </c>
      <c r="C728" t="s">
        <v>1378</v>
      </c>
      <c r="D728" t="s">
        <v>170</v>
      </c>
      <c r="E728" t="s">
        <v>26</v>
      </c>
      <c r="F728" t="s">
        <v>1379</v>
      </c>
      <c r="G728" t="str">
        <f>"00262869"</f>
        <v>00262869</v>
      </c>
      <c r="H728" t="s">
        <v>1380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12</v>
      </c>
      <c r="W728">
        <v>84</v>
      </c>
      <c r="X728">
        <v>0</v>
      </c>
      <c r="Z728">
        <v>0</v>
      </c>
      <c r="AA728">
        <v>0</v>
      </c>
      <c r="AB728">
        <v>6</v>
      </c>
      <c r="AC728">
        <v>102</v>
      </c>
      <c r="AD728" t="s">
        <v>1381</v>
      </c>
    </row>
    <row r="729" spans="1:30" x14ac:dyDescent="0.25">
      <c r="H729">
        <v>1244</v>
      </c>
    </row>
    <row r="730" spans="1:30" x14ac:dyDescent="0.25">
      <c r="A730">
        <v>362</v>
      </c>
      <c r="B730">
        <v>803</v>
      </c>
      <c r="C730" t="s">
        <v>1382</v>
      </c>
      <c r="D730" t="s">
        <v>1383</v>
      </c>
      <c r="E730" t="s">
        <v>268</v>
      </c>
      <c r="F730" t="s">
        <v>1384</v>
      </c>
      <c r="G730" t="str">
        <f>"200801011175"</f>
        <v>200801011175</v>
      </c>
      <c r="H730" t="s">
        <v>477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50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1385</v>
      </c>
    </row>
    <row r="731" spans="1:30" x14ac:dyDescent="0.25">
      <c r="H731">
        <v>1240</v>
      </c>
    </row>
    <row r="732" spans="1:30" x14ac:dyDescent="0.25">
      <c r="A732">
        <v>363</v>
      </c>
      <c r="B732">
        <v>4256</v>
      </c>
      <c r="C732" t="s">
        <v>1386</v>
      </c>
      <c r="D732" t="s">
        <v>195</v>
      </c>
      <c r="E732" t="s">
        <v>156</v>
      </c>
      <c r="F732" t="s">
        <v>1387</v>
      </c>
      <c r="G732" t="str">
        <f>"201512004759"</f>
        <v>201512004759</v>
      </c>
      <c r="H732" t="s">
        <v>1388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</v>
      </c>
      <c r="W732">
        <v>56</v>
      </c>
      <c r="X732">
        <v>0</v>
      </c>
      <c r="Z732">
        <v>2</v>
      </c>
      <c r="AA732">
        <v>0</v>
      </c>
      <c r="AB732">
        <v>0</v>
      </c>
      <c r="AC732">
        <v>0</v>
      </c>
      <c r="AD732" t="s">
        <v>1389</v>
      </c>
    </row>
    <row r="733" spans="1:30" x14ac:dyDescent="0.25">
      <c r="H733" t="s">
        <v>1390</v>
      </c>
    </row>
    <row r="734" spans="1:30" x14ac:dyDescent="0.25">
      <c r="A734">
        <v>364</v>
      </c>
      <c r="B734">
        <v>4018</v>
      </c>
      <c r="C734" t="s">
        <v>1391</v>
      </c>
      <c r="D734" t="s">
        <v>37</v>
      </c>
      <c r="E734" t="s">
        <v>15</v>
      </c>
      <c r="F734" t="s">
        <v>1392</v>
      </c>
      <c r="G734" t="str">
        <f>"00343665"</f>
        <v>00343665</v>
      </c>
      <c r="H734" t="s">
        <v>1388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</v>
      </c>
      <c r="W734">
        <v>56</v>
      </c>
      <c r="X734">
        <v>0</v>
      </c>
      <c r="Z734">
        <v>2</v>
      </c>
      <c r="AA734">
        <v>0</v>
      </c>
      <c r="AB734">
        <v>0</v>
      </c>
      <c r="AC734">
        <v>0</v>
      </c>
      <c r="AD734" t="s">
        <v>1389</v>
      </c>
    </row>
    <row r="735" spans="1:30" x14ac:dyDescent="0.25">
      <c r="H735" t="s">
        <v>350</v>
      </c>
    </row>
    <row r="736" spans="1:30" x14ac:dyDescent="0.25">
      <c r="A736">
        <v>365</v>
      </c>
      <c r="B736">
        <v>2530</v>
      </c>
      <c r="C736" t="s">
        <v>1393</v>
      </c>
      <c r="D736" t="s">
        <v>1394</v>
      </c>
      <c r="E736" t="s">
        <v>49</v>
      </c>
      <c r="F736" t="s">
        <v>1395</v>
      </c>
      <c r="G736" t="str">
        <f>"00260805"</f>
        <v>00260805</v>
      </c>
      <c r="H736">
        <v>715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50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-6</v>
      </c>
      <c r="W736">
        <v>-42</v>
      </c>
      <c r="X736">
        <v>0</v>
      </c>
      <c r="Z736">
        <v>2</v>
      </c>
      <c r="AA736">
        <v>0</v>
      </c>
      <c r="AB736">
        <v>6</v>
      </c>
      <c r="AC736">
        <v>102</v>
      </c>
      <c r="AD736">
        <v>825</v>
      </c>
    </row>
    <row r="737" spans="1:30" x14ac:dyDescent="0.25">
      <c r="H737" t="s">
        <v>94</v>
      </c>
    </row>
    <row r="738" spans="1:30" x14ac:dyDescent="0.25">
      <c r="A738">
        <v>366</v>
      </c>
      <c r="B738">
        <v>4111</v>
      </c>
      <c r="C738" t="s">
        <v>1159</v>
      </c>
      <c r="D738" t="s">
        <v>379</v>
      </c>
      <c r="E738" t="s">
        <v>26</v>
      </c>
      <c r="F738" t="s">
        <v>1396</v>
      </c>
      <c r="G738" t="str">
        <f>"201412000680"</f>
        <v>201412000680</v>
      </c>
      <c r="H738">
        <v>660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50</v>
      </c>
      <c r="O738">
        <v>0</v>
      </c>
      <c r="P738">
        <v>30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6</v>
      </c>
      <c r="Y738">
        <v>1242</v>
      </c>
      <c r="Z738">
        <v>0</v>
      </c>
      <c r="AA738">
        <v>0</v>
      </c>
      <c r="AB738">
        <v>5</v>
      </c>
      <c r="AC738">
        <v>85</v>
      </c>
      <c r="AD738">
        <v>825</v>
      </c>
    </row>
    <row r="739" spans="1:30" x14ac:dyDescent="0.25">
      <c r="H739" t="s">
        <v>1397</v>
      </c>
    </row>
    <row r="740" spans="1:30" x14ac:dyDescent="0.25">
      <c r="A740">
        <v>367</v>
      </c>
      <c r="B740">
        <v>4111</v>
      </c>
      <c r="C740" t="s">
        <v>1159</v>
      </c>
      <c r="D740" t="s">
        <v>379</v>
      </c>
      <c r="E740" t="s">
        <v>26</v>
      </c>
      <c r="F740" t="s">
        <v>1396</v>
      </c>
      <c r="G740" t="str">
        <f>"201412000680"</f>
        <v>201412000680</v>
      </c>
      <c r="H740">
        <v>660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50</v>
      </c>
      <c r="O740">
        <v>0</v>
      </c>
      <c r="P740">
        <v>30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0</v>
      </c>
      <c r="AA740">
        <v>0</v>
      </c>
      <c r="AB740">
        <v>5</v>
      </c>
      <c r="AC740">
        <v>85</v>
      </c>
      <c r="AD740">
        <v>825</v>
      </c>
    </row>
    <row r="741" spans="1:30" x14ac:dyDescent="0.25">
      <c r="H741" t="s">
        <v>1397</v>
      </c>
    </row>
    <row r="742" spans="1:30" x14ac:dyDescent="0.25">
      <c r="A742">
        <v>368</v>
      </c>
      <c r="B742">
        <v>1478</v>
      </c>
      <c r="C742" t="s">
        <v>1398</v>
      </c>
      <c r="D742" t="s">
        <v>170</v>
      </c>
      <c r="E742" t="s">
        <v>49</v>
      </c>
      <c r="F742" t="s">
        <v>1399</v>
      </c>
      <c r="G742" t="str">
        <f>"00299148"</f>
        <v>00299148</v>
      </c>
      <c r="H742" t="s">
        <v>1400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Z742">
        <v>2</v>
      </c>
      <c r="AA742">
        <v>0</v>
      </c>
      <c r="AB742">
        <v>0</v>
      </c>
      <c r="AC742">
        <v>0</v>
      </c>
      <c r="AD742" t="s">
        <v>1401</v>
      </c>
    </row>
    <row r="743" spans="1:30" x14ac:dyDescent="0.25">
      <c r="H743">
        <v>1238</v>
      </c>
    </row>
    <row r="744" spans="1:30" x14ac:dyDescent="0.25">
      <c r="A744">
        <v>369</v>
      </c>
      <c r="B744">
        <v>4394</v>
      </c>
      <c r="C744" t="s">
        <v>1402</v>
      </c>
      <c r="D744" t="s">
        <v>1188</v>
      </c>
      <c r="E744" t="s">
        <v>37</v>
      </c>
      <c r="F744" t="s">
        <v>1403</v>
      </c>
      <c r="G744" t="str">
        <f>"00255885"</f>
        <v>00255885</v>
      </c>
      <c r="H744" t="s">
        <v>256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50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10</v>
      </c>
      <c r="W744">
        <v>70</v>
      </c>
      <c r="X744">
        <v>6</v>
      </c>
      <c r="Y744" t="s">
        <v>223</v>
      </c>
      <c r="Z744">
        <v>0</v>
      </c>
      <c r="AA744">
        <v>0</v>
      </c>
      <c r="AB744">
        <v>0</v>
      </c>
      <c r="AC744">
        <v>0</v>
      </c>
      <c r="AD744" t="s">
        <v>1404</v>
      </c>
    </row>
    <row r="745" spans="1:30" x14ac:dyDescent="0.25">
      <c r="H745" t="s">
        <v>326</v>
      </c>
    </row>
    <row r="746" spans="1:30" x14ac:dyDescent="0.25">
      <c r="A746">
        <v>370</v>
      </c>
      <c r="B746">
        <v>258</v>
      </c>
      <c r="C746" t="s">
        <v>1405</v>
      </c>
      <c r="D746" t="s">
        <v>1383</v>
      </c>
      <c r="E746" t="s">
        <v>27</v>
      </c>
      <c r="F746" t="s">
        <v>1406</v>
      </c>
      <c r="G746" t="str">
        <f>"00285500"</f>
        <v>00285500</v>
      </c>
      <c r="H746" t="s">
        <v>737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50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Z746">
        <v>0</v>
      </c>
      <c r="AA746">
        <v>0</v>
      </c>
      <c r="AB746">
        <v>6</v>
      </c>
      <c r="AC746">
        <v>102</v>
      </c>
      <c r="AD746" t="s">
        <v>1407</v>
      </c>
    </row>
    <row r="747" spans="1:30" x14ac:dyDescent="0.25">
      <c r="H747" t="s">
        <v>1408</v>
      </c>
    </row>
    <row r="748" spans="1:30" x14ac:dyDescent="0.25">
      <c r="A748">
        <v>371</v>
      </c>
      <c r="B748">
        <v>890</v>
      </c>
      <c r="C748" t="s">
        <v>1409</v>
      </c>
      <c r="D748" t="s">
        <v>673</v>
      </c>
      <c r="E748" t="s">
        <v>106</v>
      </c>
      <c r="F748" t="s">
        <v>1410</v>
      </c>
      <c r="G748" t="str">
        <f>"00005817"</f>
        <v>00005817</v>
      </c>
      <c r="H748" t="s">
        <v>1144</v>
      </c>
      <c r="I748">
        <v>0</v>
      </c>
      <c r="J748">
        <v>0</v>
      </c>
      <c r="K748">
        <v>0</v>
      </c>
      <c r="L748">
        <v>0</v>
      </c>
      <c r="M748">
        <v>100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1411</v>
      </c>
    </row>
    <row r="749" spans="1:30" x14ac:dyDescent="0.25">
      <c r="H749" t="s">
        <v>1412</v>
      </c>
    </row>
    <row r="750" spans="1:30" x14ac:dyDescent="0.25">
      <c r="A750">
        <v>372</v>
      </c>
      <c r="B750">
        <v>1778</v>
      </c>
      <c r="C750" t="s">
        <v>1413</v>
      </c>
      <c r="D750" t="s">
        <v>53</v>
      </c>
      <c r="E750" t="s">
        <v>48</v>
      </c>
      <c r="F750" t="s">
        <v>1414</v>
      </c>
      <c r="G750" t="str">
        <f>"00175754"</f>
        <v>00175754</v>
      </c>
      <c r="H750" t="s">
        <v>1415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6</v>
      </c>
      <c r="Y750">
        <v>1238</v>
      </c>
      <c r="Z750">
        <v>2</v>
      </c>
      <c r="AA750">
        <v>0</v>
      </c>
      <c r="AB750">
        <v>6</v>
      </c>
      <c r="AC750">
        <v>102</v>
      </c>
      <c r="AD750" t="s">
        <v>1416</v>
      </c>
    </row>
    <row r="751" spans="1:30" x14ac:dyDescent="0.25">
      <c r="H751" t="s">
        <v>1417</v>
      </c>
    </row>
    <row r="752" spans="1:30" x14ac:dyDescent="0.25">
      <c r="A752">
        <v>373</v>
      </c>
      <c r="B752">
        <v>4789</v>
      </c>
      <c r="C752" t="s">
        <v>1418</v>
      </c>
      <c r="D752" t="s">
        <v>450</v>
      </c>
      <c r="E752" t="s">
        <v>38</v>
      </c>
      <c r="F752" t="s">
        <v>1419</v>
      </c>
      <c r="G752" t="str">
        <f>"201410001255"</f>
        <v>201410001255</v>
      </c>
      <c r="H752">
        <v>781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Z752">
        <v>0</v>
      </c>
      <c r="AA752">
        <v>0</v>
      </c>
      <c r="AB752">
        <v>0</v>
      </c>
      <c r="AC752">
        <v>0</v>
      </c>
      <c r="AD752">
        <v>811</v>
      </c>
    </row>
    <row r="753" spans="1:30" x14ac:dyDescent="0.25">
      <c r="H753">
        <v>1244</v>
      </c>
    </row>
    <row r="754" spans="1:30" x14ac:dyDescent="0.25">
      <c r="A754">
        <v>374</v>
      </c>
      <c r="B754">
        <v>1587</v>
      </c>
      <c r="C754" t="s">
        <v>1420</v>
      </c>
      <c r="D754" t="s">
        <v>1421</v>
      </c>
      <c r="E754" t="s">
        <v>49</v>
      </c>
      <c r="F754" t="s">
        <v>1422</v>
      </c>
      <c r="G754" t="str">
        <f>"201504001245"</f>
        <v>201504001245</v>
      </c>
      <c r="H754">
        <v>781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Z754">
        <v>0</v>
      </c>
      <c r="AA754">
        <v>0</v>
      </c>
      <c r="AB754">
        <v>0</v>
      </c>
      <c r="AC754">
        <v>0</v>
      </c>
      <c r="AD754">
        <v>811</v>
      </c>
    </row>
    <row r="755" spans="1:30" x14ac:dyDescent="0.25">
      <c r="H755" t="s">
        <v>1423</v>
      </c>
    </row>
    <row r="756" spans="1:30" x14ac:dyDescent="0.25">
      <c r="A756">
        <v>375</v>
      </c>
      <c r="B756">
        <v>1952</v>
      </c>
      <c r="C756" t="s">
        <v>1424</v>
      </c>
      <c r="D756" t="s">
        <v>1425</v>
      </c>
      <c r="E756" t="s">
        <v>170</v>
      </c>
      <c r="F756" t="s">
        <v>1426</v>
      </c>
      <c r="G756" t="str">
        <f>"201402001664"</f>
        <v>201402001664</v>
      </c>
      <c r="H756">
        <v>715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30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5</v>
      </c>
      <c r="W756">
        <v>35</v>
      </c>
      <c r="X756">
        <v>0</v>
      </c>
      <c r="Z756">
        <v>0</v>
      </c>
      <c r="AA756">
        <v>0</v>
      </c>
      <c r="AB756">
        <v>0</v>
      </c>
      <c r="AC756">
        <v>0</v>
      </c>
      <c r="AD756">
        <v>810</v>
      </c>
    </row>
    <row r="757" spans="1:30" x14ac:dyDescent="0.25">
      <c r="H757" t="s">
        <v>1427</v>
      </c>
    </row>
    <row r="758" spans="1:30" x14ac:dyDescent="0.25">
      <c r="A758">
        <v>376</v>
      </c>
      <c r="B758">
        <v>6156</v>
      </c>
      <c r="C758" t="s">
        <v>1428</v>
      </c>
      <c r="D758" t="s">
        <v>156</v>
      </c>
      <c r="E758" t="s">
        <v>49</v>
      </c>
      <c r="F758" t="s">
        <v>1429</v>
      </c>
      <c r="G758" t="str">
        <f>"00361532"</f>
        <v>00361532</v>
      </c>
      <c r="H758" t="s">
        <v>1206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5</v>
      </c>
      <c r="W758">
        <v>35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1430</v>
      </c>
    </row>
    <row r="759" spans="1:30" x14ac:dyDescent="0.25">
      <c r="H759" t="s">
        <v>1431</v>
      </c>
    </row>
    <row r="760" spans="1:30" x14ac:dyDescent="0.25">
      <c r="A760">
        <v>377</v>
      </c>
      <c r="B760">
        <v>207</v>
      </c>
      <c r="C760" t="s">
        <v>1432</v>
      </c>
      <c r="D760" t="s">
        <v>1433</v>
      </c>
      <c r="E760" t="s">
        <v>20</v>
      </c>
      <c r="F760" t="s">
        <v>1434</v>
      </c>
      <c r="G760" t="str">
        <f>"00194010"</f>
        <v>00194010</v>
      </c>
      <c r="H760">
        <v>737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70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Z760">
        <v>0</v>
      </c>
      <c r="AA760">
        <v>0</v>
      </c>
      <c r="AB760">
        <v>0</v>
      </c>
      <c r="AC760">
        <v>0</v>
      </c>
      <c r="AD760">
        <v>807</v>
      </c>
    </row>
    <row r="761" spans="1:30" x14ac:dyDescent="0.25">
      <c r="H761" t="s">
        <v>1435</v>
      </c>
    </row>
    <row r="762" spans="1:30" x14ac:dyDescent="0.25">
      <c r="A762">
        <v>378</v>
      </c>
      <c r="B762">
        <v>4307</v>
      </c>
      <c r="C762" t="s">
        <v>1436</v>
      </c>
      <c r="D762" t="s">
        <v>1437</v>
      </c>
      <c r="E762" t="s">
        <v>106</v>
      </c>
      <c r="F762" t="s">
        <v>1438</v>
      </c>
      <c r="G762" t="str">
        <f>"201406005752"</f>
        <v>201406005752</v>
      </c>
      <c r="H762" t="s">
        <v>705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70</v>
      </c>
      <c r="O762">
        <v>0</v>
      </c>
      <c r="P762">
        <v>0</v>
      </c>
      <c r="Q762">
        <v>30</v>
      </c>
      <c r="R762">
        <v>30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1439</v>
      </c>
    </row>
    <row r="763" spans="1:30" x14ac:dyDescent="0.25">
      <c r="H763" t="s">
        <v>1440</v>
      </c>
    </row>
    <row r="764" spans="1:30" x14ac:dyDescent="0.25">
      <c r="A764">
        <v>379</v>
      </c>
      <c r="B764">
        <v>1116</v>
      </c>
      <c r="C764" t="s">
        <v>1441</v>
      </c>
      <c r="D764" t="s">
        <v>48</v>
      </c>
      <c r="E764" t="s">
        <v>49</v>
      </c>
      <c r="F764" t="s">
        <v>1442</v>
      </c>
      <c r="G764" t="str">
        <f>"201507002273"</f>
        <v>201507002273</v>
      </c>
      <c r="H764" t="s">
        <v>245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11</v>
      </c>
      <c r="W764">
        <v>77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1443</v>
      </c>
    </row>
    <row r="765" spans="1:30" x14ac:dyDescent="0.25">
      <c r="H765" t="s">
        <v>1444</v>
      </c>
    </row>
    <row r="766" spans="1:30" x14ac:dyDescent="0.25">
      <c r="A766">
        <v>380</v>
      </c>
      <c r="B766">
        <v>371</v>
      </c>
      <c r="C766" t="s">
        <v>1445</v>
      </c>
      <c r="D766" t="s">
        <v>49</v>
      </c>
      <c r="E766" t="s">
        <v>106</v>
      </c>
      <c r="F766" t="s">
        <v>1446</v>
      </c>
      <c r="G766" t="str">
        <f>"00259718"</f>
        <v>00259718</v>
      </c>
      <c r="H766" t="s">
        <v>1031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8</v>
      </c>
      <c r="W766">
        <v>56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1447</v>
      </c>
    </row>
    <row r="767" spans="1:30" x14ac:dyDescent="0.25">
      <c r="H767" t="s">
        <v>1448</v>
      </c>
    </row>
    <row r="768" spans="1:30" x14ac:dyDescent="0.25">
      <c r="A768">
        <v>381</v>
      </c>
      <c r="B768">
        <v>1656</v>
      </c>
      <c r="C768" t="s">
        <v>1449</v>
      </c>
      <c r="D768" t="s">
        <v>1450</v>
      </c>
      <c r="E768" t="s">
        <v>27</v>
      </c>
      <c r="F768" t="s">
        <v>1451</v>
      </c>
      <c r="G768" t="str">
        <f>"00307146"</f>
        <v>00307146</v>
      </c>
      <c r="H768" t="s">
        <v>1452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18</v>
      </c>
      <c r="W768">
        <v>126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1453</v>
      </c>
    </row>
    <row r="769" spans="1:30" x14ac:dyDescent="0.25">
      <c r="H769">
        <v>1241</v>
      </c>
    </row>
    <row r="770" spans="1:30" x14ac:dyDescent="0.25">
      <c r="A770">
        <v>382</v>
      </c>
      <c r="B770">
        <v>5745</v>
      </c>
      <c r="C770" t="s">
        <v>1454</v>
      </c>
      <c r="D770" t="s">
        <v>37</v>
      </c>
      <c r="E770" t="s">
        <v>1455</v>
      </c>
      <c r="F770" t="s">
        <v>1456</v>
      </c>
      <c r="G770" t="str">
        <f>"00359784"</f>
        <v>00359784</v>
      </c>
      <c r="H770" t="s">
        <v>301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70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1457</v>
      </c>
    </row>
    <row r="771" spans="1:30" x14ac:dyDescent="0.25">
      <c r="H771" t="s">
        <v>1458</v>
      </c>
    </row>
    <row r="772" spans="1:30" x14ac:dyDescent="0.25">
      <c r="A772">
        <v>383</v>
      </c>
      <c r="B772">
        <v>1724</v>
      </c>
      <c r="C772" t="s">
        <v>1459</v>
      </c>
      <c r="D772" t="s">
        <v>1460</v>
      </c>
      <c r="E772" t="s">
        <v>68</v>
      </c>
      <c r="F772" t="s">
        <v>1461</v>
      </c>
      <c r="G772" t="str">
        <f>"00149167"</f>
        <v>00149167</v>
      </c>
      <c r="H772" t="s">
        <v>1171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3</v>
      </c>
      <c r="W772">
        <v>21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1462</v>
      </c>
    </row>
    <row r="773" spans="1:30" x14ac:dyDescent="0.25">
      <c r="H773" t="s">
        <v>1463</v>
      </c>
    </row>
    <row r="774" spans="1:30" x14ac:dyDescent="0.25">
      <c r="A774">
        <v>384</v>
      </c>
      <c r="B774">
        <v>608</v>
      </c>
      <c r="C774" t="s">
        <v>1464</v>
      </c>
      <c r="D774" t="s">
        <v>1465</v>
      </c>
      <c r="E774" t="s">
        <v>170</v>
      </c>
      <c r="F774" t="s">
        <v>1466</v>
      </c>
      <c r="G774" t="str">
        <f>"201504001116"</f>
        <v>201504001116</v>
      </c>
      <c r="H774" t="s">
        <v>1467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</v>
      </c>
      <c r="W774">
        <v>56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1468</v>
      </c>
    </row>
    <row r="775" spans="1:30" x14ac:dyDescent="0.25">
      <c r="H775" t="s">
        <v>1469</v>
      </c>
    </row>
    <row r="776" spans="1:30" x14ac:dyDescent="0.25">
      <c r="A776">
        <v>385</v>
      </c>
      <c r="B776">
        <v>248</v>
      </c>
      <c r="C776" t="s">
        <v>1470</v>
      </c>
      <c r="D776" t="s">
        <v>26</v>
      </c>
      <c r="E776" t="s">
        <v>26</v>
      </c>
      <c r="F776" t="s">
        <v>1471</v>
      </c>
      <c r="G776" t="str">
        <f>"201207000114"</f>
        <v>201207000114</v>
      </c>
      <c r="H776" t="s">
        <v>1472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13</v>
      </c>
      <c r="W776">
        <v>91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1473</v>
      </c>
    </row>
    <row r="777" spans="1:30" x14ac:dyDescent="0.25">
      <c r="H777" t="s">
        <v>1474</v>
      </c>
    </row>
    <row r="778" spans="1:30" x14ac:dyDescent="0.25">
      <c r="A778">
        <v>386</v>
      </c>
      <c r="B778">
        <v>536</v>
      </c>
      <c r="C778" t="s">
        <v>1475</v>
      </c>
      <c r="D778" t="s">
        <v>110</v>
      </c>
      <c r="E778" t="s">
        <v>38</v>
      </c>
      <c r="F778" t="s">
        <v>1476</v>
      </c>
      <c r="G778" t="str">
        <f>"00295785"</f>
        <v>00295785</v>
      </c>
      <c r="H778" t="s">
        <v>60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>
        <v>0</v>
      </c>
      <c r="AB778">
        <v>6</v>
      </c>
      <c r="AC778">
        <v>102</v>
      </c>
      <c r="AD778" t="s">
        <v>1473</v>
      </c>
    </row>
    <row r="779" spans="1:30" x14ac:dyDescent="0.25">
      <c r="H779" t="s">
        <v>452</v>
      </c>
    </row>
    <row r="780" spans="1:30" x14ac:dyDescent="0.25">
      <c r="A780">
        <v>387</v>
      </c>
      <c r="B780">
        <v>2735</v>
      </c>
      <c r="C780" t="s">
        <v>1477</v>
      </c>
      <c r="D780" t="s">
        <v>191</v>
      </c>
      <c r="E780" t="s">
        <v>192</v>
      </c>
      <c r="F780" t="s">
        <v>1478</v>
      </c>
      <c r="G780" t="str">
        <f>"201406006582"</f>
        <v>201406006582</v>
      </c>
      <c r="H780" t="s">
        <v>1479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Z780">
        <v>0</v>
      </c>
      <c r="AA780">
        <v>0</v>
      </c>
      <c r="AB780">
        <v>5</v>
      </c>
      <c r="AC780">
        <v>85</v>
      </c>
      <c r="AD780" t="s">
        <v>1480</v>
      </c>
    </row>
    <row r="781" spans="1:30" x14ac:dyDescent="0.25">
      <c r="H781" t="s">
        <v>1481</v>
      </c>
    </row>
    <row r="782" spans="1:30" x14ac:dyDescent="0.25">
      <c r="A782">
        <v>388</v>
      </c>
      <c r="B782">
        <v>5063</v>
      </c>
      <c r="C782" t="s">
        <v>1482</v>
      </c>
      <c r="D782" t="s">
        <v>110</v>
      </c>
      <c r="E782" t="s">
        <v>369</v>
      </c>
      <c r="F782" t="s">
        <v>1483</v>
      </c>
      <c r="G782" t="str">
        <f>"201507004557"</f>
        <v>201507004557</v>
      </c>
      <c r="H782" t="s">
        <v>1484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5</v>
      </c>
      <c r="W782">
        <v>35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1485</v>
      </c>
    </row>
    <row r="783" spans="1:30" x14ac:dyDescent="0.25">
      <c r="H783" t="s">
        <v>1486</v>
      </c>
    </row>
    <row r="784" spans="1:30" x14ac:dyDescent="0.25">
      <c r="A784">
        <v>389</v>
      </c>
      <c r="B784">
        <v>3626</v>
      </c>
      <c r="C784" t="s">
        <v>1487</v>
      </c>
      <c r="D784" t="s">
        <v>27</v>
      </c>
      <c r="E784" t="s">
        <v>411</v>
      </c>
      <c r="F784" t="s">
        <v>1488</v>
      </c>
      <c r="G784" t="str">
        <f>"00221272"</f>
        <v>00221272</v>
      </c>
      <c r="H784" t="s">
        <v>279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11</v>
      </c>
      <c r="W784">
        <v>77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685</v>
      </c>
    </row>
    <row r="785" spans="1:30" x14ac:dyDescent="0.25">
      <c r="H785" t="s">
        <v>1489</v>
      </c>
    </row>
    <row r="786" spans="1:30" x14ac:dyDescent="0.25">
      <c r="A786">
        <v>390</v>
      </c>
      <c r="B786">
        <v>6205</v>
      </c>
      <c r="C786" t="s">
        <v>1490</v>
      </c>
      <c r="D786" t="s">
        <v>1491</v>
      </c>
      <c r="E786" t="s">
        <v>1492</v>
      </c>
      <c r="F786" t="s">
        <v>1493</v>
      </c>
      <c r="G786" t="str">
        <f>"201411001448"</f>
        <v>201411001448</v>
      </c>
      <c r="H786" t="s">
        <v>705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50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9</v>
      </c>
      <c r="W786">
        <v>63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1494</v>
      </c>
    </row>
    <row r="787" spans="1:30" x14ac:dyDescent="0.25">
      <c r="H787" t="s">
        <v>1495</v>
      </c>
    </row>
    <row r="788" spans="1:30" x14ac:dyDescent="0.25">
      <c r="A788">
        <v>391</v>
      </c>
      <c r="B788">
        <v>6128</v>
      </c>
      <c r="C788" t="s">
        <v>1496</v>
      </c>
      <c r="D788" t="s">
        <v>27</v>
      </c>
      <c r="E788" t="s">
        <v>37</v>
      </c>
      <c r="F788" t="s">
        <v>1497</v>
      </c>
      <c r="G788" t="str">
        <f>"00137272"</f>
        <v>00137272</v>
      </c>
      <c r="H788">
        <v>715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10</v>
      </c>
      <c r="W788">
        <v>70</v>
      </c>
      <c r="X788">
        <v>0</v>
      </c>
      <c r="Z788">
        <v>0</v>
      </c>
      <c r="AA788">
        <v>0</v>
      </c>
      <c r="AB788">
        <v>0</v>
      </c>
      <c r="AC788">
        <v>0</v>
      </c>
      <c r="AD788">
        <v>785</v>
      </c>
    </row>
    <row r="789" spans="1:30" x14ac:dyDescent="0.25">
      <c r="H789" t="s">
        <v>1498</v>
      </c>
    </row>
    <row r="790" spans="1:30" x14ac:dyDescent="0.25">
      <c r="A790">
        <v>392</v>
      </c>
      <c r="B790">
        <v>5106</v>
      </c>
      <c r="C790" t="s">
        <v>1499</v>
      </c>
      <c r="D790" t="s">
        <v>1500</v>
      </c>
      <c r="E790" t="s">
        <v>110</v>
      </c>
      <c r="F790" t="s">
        <v>1501</v>
      </c>
      <c r="G790" t="str">
        <f>"00368225"</f>
        <v>00368225</v>
      </c>
      <c r="H790" t="s">
        <v>342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30</v>
      </c>
      <c r="O790">
        <v>0</v>
      </c>
      <c r="P790">
        <v>0</v>
      </c>
      <c r="Q790">
        <v>30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1502</v>
      </c>
    </row>
    <row r="791" spans="1:30" x14ac:dyDescent="0.25">
      <c r="H791" t="s">
        <v>1503</v>
      </c>
    </row>
    <row r="792" spans="1:30" x14ac:dyDescent="0.25">
      <c r="A792">
        <v>393</v>
      </c>
      <c r="B792">
        <v>1890</v>
      </c>
      <c r="C792" t="s">
        <v>1504</v>
      </c>
      <c r="D792" t="s">
        <v>26</v>
      </c>
      <c r="E792" t="s">
        <v>156</v>
      </c>
      <c r="F792" t="s">
        <v>1505</v>
      </c>
      <c r="G792" t="str">
        <f>"201501000119"</f>
        <v>201501000119</v>
      </c>
      <c r="H792" t="s">
        <v>1144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10</v>
      </c>
      <c r="W792">
        <v>70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1506</v>
      </c>
    </row>
    <row r="793" spans="1:30" x14ac:dyDescent="0.25">
      <c r="H793" t="s">
        <v>1507</v>
      </c>
    </row>
    <row r="794" spans="1:30" x14ac:dyDescent="0.25">
      <c r="A794">
        <v>394</v>
      </c>
      <c r="B794">
        <v>2936</v>
      </c>
      <c r="C794" t="s">
        <v>502</v>
      </c>
      <c r="D794" t="s">
        <v>68</v>
      </c>
      <c r="E794" t="s">
        <v>38</v>
      </c>
      <c r="F794" t="s">
        <v>1508</v>
      </c>
      <c r="G794" t="str">
        <f>"00316152"</f>
        <v>00316152</v>
      </c>
      <c r="H794" t="s">
        <v>690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5</v>
      </c>
      <c r="W794">
        <v>35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1509</v>
      </c>
    </row>
    <row r="795" spans="1:30" x14ac:dyDescent="0.25">
      <c r="H795" t="s">
        <v>1079</v>
      </c>
    </row>
    <row r="796" spans="1:30" x14ac:dyDescent="0.25">
      <c r="A796">
        <v>395</v>
      </c>
      <c r="B796">
        <v>6045</v>
      </c>
      <c r="C796" t="s">
        <v>1510</v>
      </c>
      <c r="D796" t="s">
        <v>1511</v>
      </c>
      <c r="E796" t="s">
        <v>379</v>
      </c>
      <c r="F796" t="s">
        <v>1512</v>
      </c>
      <c r="G796" t="str">
        <f>"00222557"</f>
        <v>00222557</v>
      </c>
      <c r="H796" t="s">
        <v>301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50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6</v>
      </c>
      <c r="Y796">
        <v>1236</v>
      </c>
      <c r="Z796">
        <v>0</v>
      </c>
      <c r="AA796">
        <v>0</v>
      </c>
      <c r="AB796">
        <v>0</v>
      </c>
      <c r="AC796">
        <v>0</v>
      </c>
      <c r="AD796" t="s">
        <v>1513</v>
      </c>
    </row>
    <row r="797" spans="1:30" x14ac:dyDescent="0.25">
      <c r="H797" t="s">
        <v>1514</v>
      </c>
    </row>
    <row r="798" spans="1:30" x14ac:dyDescent="0.25">
      <c r="A798">
        <v>396</v>
      </c>
      <c r="B798">
        <v>6045</v>
      </c>
      <c r="C798" t="s">
        <v>1510</v>
      </c>
      <c r="D798" t="s">
        <v>1511</v>
      </c>
      <c r="E798" t="s">
        <v>379</v>
      </c>
      <c r="F798" t="s">
        <v>1512</v>
      </c>
      <c r="G798" t="str">
        <f>"00222557"</f>
        <v>00222557</v>
      </c>
      <c r="H798" t="s">
        <v>301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50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1513</v>
      </c>
    </row>
    <row r="799" spans="1:30" x14ac:dyDescent="0.25">
      <c r="H799" t="s">
        <v>1514</v>
      </c>
    </row>
    <row r="800" spans="1:30" x14ac:dyDescent="0.25">
      <c r="A800">
        <v>397</v>
      </c>
      <c r="B800">
        <v>3874</v>
      </c>
      <c r="C800" t="s">
        <v>1515</v>
      </c>
      <c r="D800" t="s">
        <v>68</v>
      </c>
      <c r="E800" t="s">
        <v>38</v>
      </c>
      <c r="F800" t="s">
        <v>1516</v>
      </c>
      <c r="G800" t="str">
        <f>"00305042"</f>
        <v>00305042</v>
      </c>
      <c r="H800" t="s">
        <v>1517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12</v>
      </c>
      <c r="W800">
        <v>84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1518</v>
      </c>
    </row>
    <row r="801" spans="1:30" x14ac:dyDescent="0.25">
      <c r="H801" t="s">
        <v>1519</v>
      </c>
    </row>
    <row r="802" spans="1:30" x14ac:dyDescent="0.25">
      <c r="A802">
        <v>398</v>
      </c>
      <c r="B802">
        <v>5437</v>
      </c>
      <c r="C802" t="s">
        <v>1520</v>
      </c>
      <c r="D802" t="s">
        <v>27</v>
      </c>
      <c r="E802" t="s">
        <v>192</v>
      </c>
      <c r="F802" t="s">
        <v>1521</v>
      </c>
      <c r="G802" t="str">
        <f>"00350876"</f>
        <v>00350876</v>
      </c>
      <c r="H802" t="s">
        <v>1522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7</v>
      </c>
      <c r="W802">
        <v>49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1523</v>
      </c>
    </row>
    <row r="803" spans="1:30" x14ac:dyDescent="0.25">
      <c r="H803" t="s">
        <v>1524</v>
      </c>
    </row>
    <row r="804" spans="1:30" x14ac:dyDescent="0.25">
      <c r="A804">
        <v>399</v>
      </c>
      <c r="B804">
        <v>5688</v>
      </c>
      <c r="C804" t="s">
        <v>1525</v>
      </c>
      <c r="D804" t="s">
        <v>27</v>
      </c>
      <c r="E804" t="s">
        <v>1526</v>
      </c>
      <c r="F804" t="s">
        <v>1527</v>
      </c>
      <c r="G804" t="str">
        <f>"00219869"</f>
        <v>00219869</v>
      </c>
      <c r="H804" t="s">
        <v>545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70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2</v>
      </c>
      <c r="W804">
        <v>14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1528</v>
      </c>
    </row>
    <row r="805" spans="1:30" x14ac:dyDescent="0.25">
      <c r="H805" t="s">
        <v>1529</v>
      </c>
    </row>
    <row r="806" spans="1:30" x14ac:dyDescent="0.25">
      <c r="A806">
        <v>400</v>
      </c>
      <c r="B806">
        <v>1252</v>
      </c>
      <c r="C806" t="s">
        <v>1530</v>
      </c>
      <c r="D806" t="s">
        <v>1225</v>
      </c>
      <c r="E806" t="s">
        <v>268</v>
      </c>
      <c r="F806" t="s">
        <v>1531</v>
      </c>
      <c r="G806" t="str">
        <f>"00309983"</f>
        <v>00309983</v>
      </c>
      <c r="H806">
        <v>726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50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Z806">
        <v>1</v>
      </c>
      <c r="AA806">
        <v>0</v>
      </c>
      <c r="AB806">
        <v>0</v>
      </c>
      <c r="AC806">
        <v>0</v>
      </c>
      <c r="AD806">
        <v>776</v>
      </c>
    </row>
    <row r="807" spans="1:30" x14ac:dyDescent="0.25">
      <c r="H807" t="s">
        <v>350</v>
      </c>
    </row>
    <row r="808" spans="1:30" x14ac:dyDescent="0.25">
      <c r="A808">
        <v>401</v>
      </c>
      <c r="B808">
        <v>694</v>
      </c>
      <c r="C808" t="s">
        <v>1532</v>
      </c>
      <c r="D808" t="s">
        <v>1060</v>
      </c>
      <c r="E808" t="s">
        <v>26</v>
      </c>
      <c r="F808" t="s">
        <v>1533</v>
      </c>
      <c r="G808" t="str">
        <f>"00258648"</f>
        <v>00258648</v>
      </c>
      <c r="H808">
        <v>715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30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Z808">
        <v>0</v>
      </c>
      <c r="AA808">
        <v>0</v>
      </c>
      <c r="AB808">
        <v>0</v>
      </c>
      <c r="AC808">
        <v>0</v>
      </c>
      <c r="AD808">
        <v>775</v>
      </c>
    </row>
    <row r="809" spans="1:30" x14ac:dyDescent="0.25">
      <c r="H809">
        <v>1241</v>
      </c>
    </row>
    <row r="810" spans="1:30" x14ac:dyDescent="0.25">
      <c r="A810">
        <v>402</v>
      </c>
      <c r="B810">
        <v>1305</v>
      </c>
      <c r="C810" t="s">
        <v>1534</v>
      </c>
      <c r="D810" t="s">
        <v>49</v>
      </c>
      <c r="E810" t="s">
        <v>1535</v>
      </c>
      <c r="F810" t="s">
        <v>1536</v>
      </c>
      <c r="G810" t="str">
        <f>"00311047"</f>
        <v>00311047</v>
      </c>
      <c r="H810" t="s">
        <v>566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3</v>
      </c>
      <c r="W810">
        <v>21</v>
      </c>
      <c r="X810">
        <v>0</v>
      </c>
      <c r="Z810">
        <v>1</v>
      </c>
      <c r="AA810">
        <v>0</v>
      </c>
      <c r="AB810">
        <v>3</v>
      </c>
      <c r="AC810">
        <v>51</v>
      </c>
      <c r="AD810" t="s">
        <v>1537</v>
      </c>
    </row>
    <row r="811" spans="1:30" x14ac:dyDescent="0.25">
      <c r="H811" t="s">
        <v>1538</v>
      </c>
    </row>
    <row r="812" spans="1:30" x14ac:dyDescent="0.25">
      <c r="A812">
        <v>403</v>
      </c>
      <c r="B812">
        <v>1305</v>
      </c>
      <c r="C812" t="s">
        <v>1534</v>
      </c>
      <c r="D812" t="s">
        <v>49</v>
      </c>
      <c r="E812" t="s">
        <v>1535</v>
      </c>
      <c r="F812" t="s">
        <v>1536</v>
      </c>
      <c r="G812" t="str">
        <f>"00311047"</f>
        <v>00311047</v>
      </c>
      <c r="H812" t="s">
        <v>566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3</v>
      </c>
      <c r="W812">
        <v>21</v>
      </c>
      <c r="X812">
        <v>6</v>
      </c>
      <c r="Y812" t="s">
        <v>223</v>
      </c>
      <c r="Z812">
        <v>1</v>
      </c>
      <c r="AA812">
        <v>0</v>
      </c>
      <c r="AB812">
        <v>3</v>
      </c>
      <c r="AC812">
        <v>51</v>
      </c>
      <c r="AD812" t="s">
        <v>1537</v>
      </c>
    </row>
    <row r="813" spans="1:30" x14ac:dyDescent="0.25">
      <c r="H813" t="s">
        <v>1538</v>
      </c>
    </row>
    <row r="814" spans="1:30" x14ac:dyDescent="0.25">
      <c r="A814">
        <v>404</v>
      </c>
      <c r="B814">
        <v>1301</v>
      </c>
      <c r="C814" t="s">
        <v>1539</v>
      </c>
      <c r="D814" t="s">
        <v>27</v>
      </c>
      <c r="E814" t="s">
        <v>379</v>
      </c>
      <c r="F814" t="s">
        <v>1540</v>
      </c>
      <c r="G814" t="str">
        <f>"00262416"</f>
        <v>00262416</v>
      </c>
      <c r="H814" t="s">
        <v>354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16</v>
      </c>
      <c r="W814">
        <v>112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1541</v>
      </c>
    </row>
    <row r="815" spans="1:30" x14ac:dyDescent="0.25">
      <c r="H815" t="s">
        <v>1542</v>
      </c>
    </row>
    <row r="816" spans="1:30" x14ac:dyDescent="0.25">
      <c r="A816">
        <v>405</v>
      </c>
      <c r="B816">
        <v>4691</v>
      </c>
      <c r="C816" t="s">
        <v>1543</v>
      </c>
      <c r="D816" t="s">
        <v>49</v>
      </c>
      <c r="E816" t="s">
        <v>106</v>
      </c>
      <c r="F816" t="s">
        <v>1544</v>
      </c>
      <c r="G816" t="str">
        <f>"00341470"</f>
        <v>00341470</v>
      </c>
      <c r="H816" t="s">
        <v>1206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70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1545</v>
      </c>
    </row>
    <row r="817" spans="1:30" x14ac:dyDescent="0.25">
      <c r="H817" t="s">
        <v>1546</v>
      </c>
    </row>
    <row r="818" spans="1:30" x14ac:dyDescent="0.25">
      <c r="A818">
        <v>406</v>
      </c>
      <c r="B818">
        <v>1671</v>
      </c>
      <c r="C818" t="s">
        <v>1547</v>
      </c>
      <c r="D818" t="s">
        <v>134</v>
      </c>
      <c r="E818" t="s">
        <v>49</v>
      </c>
      <c r="F818" t="s">
        <v>1548</v>
      </c>
      <c r="G818" t="str">
        <f>"00313742"</f>
        <v>00313742</v>
      </c>
      <c r="H818">
        <v>737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Z818">
        <v>0</v>
      </c>
      <c r="AA818">
        <v>0</v>
      </c>
      <c r="AB818">
        <v>0</v>
      </c>
      <c r="AC818">
        <v>0</v>
      </c>
      <c r="AD818">
        <v>767</v>
      </c>
    </row>
    <row r="819" spans="1:30" x14ac:dyDescent="0.25">
      <c r="H819" t="s">
        <v>540</v>
      </c>
    </row>
    <row r="820" spans="1:30" x14ac:dyDescent="0.25">
      <c r="A820">
        <v>407</v>
      </c>
      <c r="B820">
        <v>831</v>
      </c>
      <c r="C820" t="s">
        <v>1549</v>
      </c>
      <c r="D820" t="s">
        <v>26</v>
      </c>
      <c r="E820" t="s">
        <v>230</v>
      </c>
      <c r="F820" t="s">
        <v>1550</v>
      </c>
      <c r="G820" t="str">
        <f>"00256996"</f>
        <v>00256996</v>
      </c>
      <c r="H820" t="s">
        <v>680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1551</v>
      </c>
    </row>
    <row r="821" spans="1:30" x14ac:dyDescent="0.25">
      <c r="H821" t="s">
        <v>1552</v>
      </c>
    </row>
    <row r="822" spans="1:30" x14ac:dyDescent="0.25">
      <c r="A822">
        <v>408</v>
      </c>
      <c r="B822">
        <v>575</v>
      </c>
      <c r="C822" t="s">
        <v>1553</v>
      </c>
      <c r="D822" t="s">
        <v>26</v>
      </c>
      <c r="E822" t="s">
        <v>68</v>
      </c>
      <c r="F822" t="s">
        <v>1554</v>
      </c>
      <c r="G822" t="str">
        <f>"00261758"</f>
        <v>00261758</v>
      </c>
      <c r="H822">
        <v>704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30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Z822">
        <v>0</v>
      </c>
      <c r="AA822">
        <v>0</v>
      </c>
      <c r="AB822">
        <v>0</v>
      </c>
      <c r="AC822">
        <v>0</v>
      </c>
      <c r="AD822">
        <v>764</v>
      </c>
    </row>
    <row r="823" spans="1:30" x14ac:dyDescent="0.25">
      <c r="H823">
        <v>1244</v>
      </c>
    </row>
    <row r="824" spans="1:30" x14ac:dyDescent="0.25">
      <c r="A824">
        <v>409</v>
      </c>
      <c r="B824">
        <v>1452</v>
      </c>
      <c r="C824" t="s">
        <v>719</v>
      </c>
      <c r="D824" t="s">
        <v>37</v>
      </c>
      <c r="E824" t="s">
        <v>191</v>
      </c>
      <c r="F824" t="s">
        <v>1555</v>
      </c>
      <c r="G824" t="str">
        <f>"00297197"</f>
        <v>00297197</v>
      </c>
      <c r="H824" t="s">
        <v>371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8</v>
      </c>
      <c r="W824">
        <v>56</v>
      </c>
      <c r="X824">
        <v>0</v>
      </c>
      <c r="Z824">
        <v>0</v>
      </c>
      <c r="AA824">
        <v>0</v>
      </c>
      <c r="AB824">
        <v>0</v>
      </c>
      <c r="AC824">
        <v>0</v>
      </c>
      <c r="AD824" t="s">
        <v>1556</v>
      </c>
    </row>
    <row r="825" spans="1:30" x14ac:dyDescent="0.25">
      <c r="H825" t="s">
        <v>1557</v>
      </c>
    </row>
    <row r="826" spans="1:30" x14ac:dyDescent="0.25">
      <c r="A826">
        <v>410</v>
      </c>
      <c r="B826">
        <v>879</v>
      </c>
      <c r="C826" t="s">
        <v>1558</v>
      </c>
      <c r="D826" t="s">
        <v>53</v>
      </c>
      <c r="E826" t="s">
        <v>27</v>
      </c>
      <c r="F826" t="s">
        <v>1559</v>
      </c>
      <c r="G826" t="str">
        <f>"00308772"</f>
        <v>00308772</v>
      </c>
      <c r="H826">
        <v>594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24</v>
      </c>
      <c r="W826">
        <v>168</v>
      </c>
      <c r="X826">
        <v>0</v>
      </c>
      <c r="Z826">
        <v>0</v>
      </c>
      <c r="AA826">
        <v>0</v>
      </c>
      <c r="AB826">
        <v>0</v>
      </c>
      <c r="AC826">
        <v>0</v>
      </c>
      <c r="AD826">
        <v>762</v>
      </c>
    </row>
    <row r="827" spans="1:30" x14ac:dyDescent="0.25">
      <c r="H827" t="s">
        <v>1560</v>
      </c>
    </row>
    <row r="828" spans="1:30" x14ac:dyDescent="0.25">
      <c r="A828">
        <v>411</v>
      </c>
      <c r="B828">
        <v>824</v>
      </c>
      <c r="C828" t="s">
        <v>1561</v>
      </c>
      <c r="D828" t="s">
        <v>49</v>
      </c>
      <c r="E828" t="s">
        <v>68</v>
      </c>
      <c r="F828" t="s">
        <v>1562</v>
      </c>
      <c r="G828" t="str">
        <f>"00265381"</f>
        <v>00265381</v>
      </c>
      <c r="H828" t="s">
        <v>1295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6</v>
      </c>
      <c r="W828">
        <v>42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1563</v>
      </c>
    </row>
    <row r="829" spans="1:30" x14ac:dyDescent="0.25">
      <c r="H829" t="s">
        <v>1564</v>
      </c>
    </row>
    <row r="830" spans="1:30" x14ac:dyDescent="0.25">
      <c r="A830">
        <v>412</v>
      </c>
      <c r="B830">
        <v>1100</v>
      </c>
      <c r="C830" t="s">
        <v>1565</v>
      </c>
      <c r="D830" t="s">
        <v>38</v>
      </c>
      <c r="E830" t="s">
        <v>49</v>
      </c>
      <c r="F830" t="s">
        <v>1566</v>
      </c>
      <c r="G830" t="str">
        <f>"00247163"</f>
        <v>00247163</v>
      </c>
      <c r="H830" t="s">
        <v>112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6</v>
      </c>
      <c r="Y830" t="s">
        <v>223</v>
      </c>
      <c r="Z830">
        <v>0</v>
      </c>
      <c r="AA830">
        <v>0</v>
      </c>
      <c r="AB830">
        <v>0</v>
      </c>
      <c r="AC830">
        <v>0</v>
      </c>
      <c r="AD830" t="s">
        <v>1567</v>
      </c>
    </row>
    <row r="831" spans="1:30" x14ac:dyDescent="0.25">
      <c r="H831" t="s">
        <v>440</v>
      </c>
    </row>
    <row r="832" spans="1:30" x14ac:dyDescent="0.25">
      <c r="A832">
        <v>413</v>
      </c>
      <c r="B832">
        <v>698</v>
      </c>
      <c r="C832" t="s">
        <v>1568</v>
      </c>
      <c r="D832" t="s">
        <v>402</v>
      </c>
      <c r="E832" t="s">
        <v>49</v>
      </c>
      <c r="F832" t="s">
        <v>1569</v>
      </c>
      <c r="G832" t="str">
        <f>"00291484"</f>
        <v>00291484</v>
      </c>
      <c r="H832" t="s">
        <v>1570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Z832">
        <v>1</v>
      </c>
      <c r="AA832">
        <v>0</v>
      </c>
      <c r="AB832">
        <v>0</v>
      </c>
      <c r="AC832">
        <v>0</v>
      </c>
      <c r="AD832" t="s">
        <v>1570</v>
      </c>
    </row>
    <row r="833" spans="1:30" x14ac:dyDescent="0.25">
      <c r="H833" t="s">
        <v>1571</v>
      </c>
    </row>
    <row r="834" spans="1:30" x14ac:dyDescent="0.25">
      <c r="A834">
        <v>414</v>
      </c>
      <c r="B834">
        <v>698</v>
      </c>
      <c r="C834" t="s">
        <v>1568</v>
      </c>
      <c r="D834" t="s">
        <v>402</v>
      </c>
      <c r="E834" t="s">
        <v>49</v>
      </c>
      <c r="F834" t="s">
        <v>1569</v>
      </c>
      <c r="G834" t="str">
        <f>"00291484"</f>
        <v>00291484</v>
      </c>
      <c r="H834" t="s">
        <v>1570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6</v>
      </c>
      <c r="Y834" t="s">
        <v>223</v>
      </c>
      <c r="Z834">
        <v>1</v>
      </c>
      <c r="AA834">
        <v>0</v>
      </c>
      <c r="AB834">
        <v>0</v>
      </c>
      <c r="AC834">
        <v>0</v>
      </c>
      <c r="AD834" t="s">
        <v>1570</v>
      </c>
    </row>
    <row r="835" spans="1:30" x14ac:dyDescent="0.25">
      <c r="H835" t="s">
        <v>1571</v>
      </c>
    </row>
    <row r="836" spans="1:30" x14ac:dyDescent="0.25">
      <c r="A836">
        <v>415</v>
      </c>
      <c r="B836">
        <v>6236</v>
      </c>
      <c r="C836" t="s">
        <v>1572</v>
      </c>
      <c r="D836" t="s">
        <v>169</v>
      </c>
      <c r="E836" t="s">
        <v>379</v>
      </c>
      <c r="F836" t="s">
        <v>1573</v>
      </c>
      <c r="G836" t="str">
        <f>"00184819"</f>
        <v>00184819</v>
      </c>
      <c r="H836" t="s">
        <v>602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70</v>
      </c>
      <c r="O836">
        <v>30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1574</v>
      </c>
    </row>
    <row r="837" spans="1:30" x14ac:dyDescent="0.25">
      <c r="H837" t="s">
        <v>1575</v>
      </c>
    </row>
    <row r="838" spans="1:30" x14ac:dyDescent="0.25">
      <c r="A838">
        <v>416</v>
      </c>
      <c r="B838">
        <v>6216</v>
      </c>
      <c r="C838" t="s">
        <v>1576</v>
      </c>
      <c r="D838" t="s">
        <v>379</v>
      </c>
      <c r="E838" t="s">
        <v>38</v>
      </c>
      <c r="F838" t="s">
        <v>1577</v>
      </c>
      <c r="G838" t="str">
        <f>"00246291"</f>
        <v>00246291</v>
      </c>
      <c r="H838" t="s">
        <v>1366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1578</v>
      </c>
    </row>
    <row r="839" spans="1:30" x14ac:dyDescent="0.25">
      <c r="H839" t="s">
        <v>1579</v>
      </c>
    </row>
    <row r="840" spans="1:30" x14ac:dyDescent="0.25">
      <c r="A840">
        <v>417</v>
      </c>
      <c r="B840">
        <v>450</v>
      </c>
      <c r="C840" t="s">
        <v>1580</v>
      </c>
      <c r="D840" t="s">
        <v>1581</v>
      </c>
      <c r="E840" t="s">
        <v>49</v>
      </c>
      <c r="F840" t="s">
        <v>1582</v>
      </c>
      <c r="G840" t="str">
        <f>"00263592"</f>
        <v>00263592</v>
      </c>
      <c r="H840" t="s">
        <v>1286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Z840">
        <v>0</v>
      </c>
      <c r="AA840">
        <v>0</v>
      </c>
      <c r="AB840">
        <v>6</v>
      </c>
      <c r="AC840">
        <v>102</v>
      </c>
      <c r="AD840" t="s">
        <v>1583</v>
      </c>
    </row>
    <row r="841" spans="1:30" x14ac:dyDescent="0.25">
      <c r="H841" t="s">
        <v>1584</v>
      </c>
    </row>
    <row r="842" spans="1:30" x14ac:dyDescent="0.25">
      <c r="A842">
        <v>418</v>
      </c>
      <c r="B842">
        <v>2185</v>
      </c>
      <c r="C842" t="s">
        <v>1585</v>
      </c>
      <c r="D842" t="s">
        <v>1450</v>
      </c>
      <c r="E842" t="s">
        <v>37</v>
      </c>
      <c r="F842" t="s">
        <v>1586</v>
      </c>
      <c r="G842" t="str">
        <f>"201507003908"</f>
        <v>201507003908</v>
      </c>
      <c r="H842" t="s">
        <v>86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30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1587</v>
      </c>
    </row>
    <row r="843" spans="1:30" x14ac:dyDescent="0.25">
      <c r="H843" t="s">
        <v>1588</v>
      </c>
    </row>
    <row r="844" spans="1:30" x14ac:dyDescent="0.25">
      <c r="A844">
        <v>419</v>
      </c>
      <c r="B844">
        <v>4272</v>
      </c>
      <c r="C844" t="s">
        <v>1589</v>
      </c>
      <c r="D844" t="s">
        <v>49</v>
      </c>
      <c r="E844" t="s">
        <v>352</v>
      </c>
      <c r="F844" t="s">
        <v>1590</v>
      </c>
      <c r="G844" t="str">
        <f>"00363361"</f>
        <v>00363361</v>
      </c>
      <c r="H844" t="s">
        <v>1031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1591</v>
      </c>
    </row>
    <row r="845" spans="1:30" x14ac:dyDescent="0.25">
      <c r="H845" t="s">
        <v>1197</v>
      </c>
    </row>
    <row r="846" spans="1:30" x14ac:dyDescent="0.25">
      <c r="A846">
        <v>420</v>
      </c>
      <c r="B846">
        <v>2709</v>
      </c>
      <c r="C846" t="s">
        <v>1592</v>
      </c>
      <c r="D846" t="s">
        <v>49</v>
      </c>
      <c r="E846" t="s">
        <v>230</v>
      </c>
      <c r="F846" t="s">
        <v>1593</v>
      </c>
      <c r="G846" t="str">
        <f>"201410003042"</f>
        <v>201410003042</v>
      </c>
      <c r="H846" t="s">
        <v>213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70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1594</v>
      </c>
    </row>
    <row r="847" spans="1:30" x14ac:dyDescent="0.25">
      <c r="H847" t="s">
        <v>1595</v>
      </c>
    </row>
    <row r="848" spans="1:30" x14ac:dyDescent="0.25">
      <c r="A848">
        <v>421</v>
      </c>
      <c r="B848">
        <v>169</v>
      </c>
      <c r="C848" t="s">
        <v>1596</v>
      </c>
      <c r="D848" t="s">
        <v>26</v>
      </c>
      <c r="E848" t="s">
        <v>1247</v>
      </c>
      <c r="F848" t="s">
        <v>1597</v>
      </c>
      <c r="G848" t="str">
        <f>"201504004520"</f>
        <v>201504004520</v>
      </c>
      <c r="H848" t="s">
        <v>538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1598</v>
      </c>
    </row>
    <row r="849" spans="1:30" x14ac:dyDescent="0.25">
      <c r="H849" t="s">
        <v>1599</v>
      </c>
    </row>
    <row r="850" spans="1:30" x14ac:dyDescent="0.25">
      <c r="A850">
        <v>422</v>
      </c>
      <c r="B850">
        <v>5997</v>
      </c>
      <c r="C850" t="s">
        <v>1600</v>
      </c>
      <c r="D850" t="s">
        <v>624</v>
      </c>
      <c r="E850" t="s">
        <v>37</v>
      </c>
      <c r="F850" t="s">
        <v>1601</v>
      </c>
      <c r="G850" t="str">
        <f>"00368900"</f>
        <v>00368900</v>
      </c>
      <c r="H850">
        <v>693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50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6</v>
      </c>
      <c r="Y850">
        <v>1236</v>
      </c>
      <c r="Z850">
        <v>1</v>
      </c>
      <c r="AA850">
        <v>0</v>
      </c>
      <c r="AB850">
        <v>0</v>
      </c>
      <c r="AC850">
        <v>0</v>
      </c>
      <c r="AD850">
        <v>743</v>
      </c>
    </row>
    <row r="851" spans="1:30" x14ac:dyDescent="0.25">
      <c r="H851">
        <v>1236</v>
      </c>
    </row>
    <row r="852" spans="1:30" x14ac:dyDescent="0.25">
      <c r="A852">
        <v>423</v>
      </c>
      <c r="B852">
        <v>2029</v>
      </c>
      <c r="C852" t="s">
        <v>1602</v>
      </c>
      <c r="D852" t="s">
        <v>27</v>
      </c>
      <c r="E852" t="s">
        <v>49</v>
      </c>
      <c r="F852" t="s">
        <v>1603</v>
      </c>
      <c r="G852" t="str">
        <f>"00322788"</f>
        <v>00322788</v>
      </c>
      <c r="H852" t="s">
        <v>279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6</v>
      </c>
      <c r="Y852" t="s">
        <v>223</v>
      </c>
      <c r="Z852">
        <v>0</v>
      </c>
      <c r="AA852">
        <v>0</v>
      </c>
      <c r="AB852">
        <v>0</v>
      </c>
      <c r="AC852">
        <v>0</v>
      </c>
      <c r="AD852" t="s">
        <v>1604</v>
      </c>
    </row>
    <row r="853" spans="1:30" x14ac:dyDescent="0.25">
      <c r="H853" t="s">
        <v>440</v>
      </c>
    </row>
    <row r="854" spans="1:30" x14ac:dyDescent="0.25">
      <c r="A854">
        <v>424</v>
      </c>
      <c r="B854">
        <v>5137</v>
      </c>
      <c r="C854" t="s">
        <v>1605</v>
      </c>
      <c r="D854" t="s">
        <v>1606</v>
      </c>
      <c r="E854" t="s">
        <v>170</v>
      </c>
      <c r="F854" t="s">
        <v>1607</v>
      </c>
      <c r="G854" t="str">
        <f>"00352890"</f>
        <v>00352890</v>
      </c>
      <c r="H854" t="s">
        <v>1286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50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6</v>
      </c>
      <c r="W854">
        <v>42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1608</v>
      </c>
    </row>
    <row r="855" spans="1:30" x14ac:dyDescent="0.25">
      <c r="H855" t="s">
        <v>1609</v>
      </c>
    </row>
    <row r="856" spans="1:30" x14ac:dyDescent="0.25">
      <c r="A856">
        <v>425</v>
      </c>
      <c r="B856">
        <v>3639</v>
      </c>
      <c r="C856" t="s">
        <v>1610</v>
      </c>
      <c r="D856" t="s">
        <v>26</v>
      </c>
      <c r="E856" t="s">
        <v>27</v>
      </c>
      <c r="F856" t="s">
        <v>1611</v>
      </c>
      <c r="G856" t="str">
        <f>"00369024"</f>
        <v>00369024</v>
      </c>
      <c r="H856" t="s">
        <v>964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1612</v>
      </c>
    </row>
    <row r="857" spans="1:30" x14ac:dyDescent="0.25">
      <c r="H857" t="s">
        <v>1613</v>
      </c>
    </row>
    <row r="858" spans="1:30" x14ac:dyDescent="0.25">
      <c r="A858">
        <v>426</v>
      </c>
      <c r="B858">
        <v>5132</v>
      </c>
      <c r="C858" t="s">
        <v>1614</v>
      </c>
      <c r="D858" t="s">
        <v>90</v>
      </c>
      <c r="E858" t="s">
        <v>58</v>
      </c>
      <c r="F858" t="s">
        <v>1615</v>
      </c>
      <c r="G858" t="str">
        <f>"201406017450"</f>
        <v>201406017450</v>
      </c>
      <c r="H858" t="s">
        <v>964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1612</v>
      </c>
    </row>
    <row r="859" spans="1:30" x14ac:dyDescent="0.25">
      <c r="H859">
        <v>1244</v>
      </c>
    </row>
    <row r="860" spans="1:30" x14ac:dyDescent="0.25">
      <c r="A860">
        <v>427</v>
      </c>
      <c r="B860">
        <v>5630</v>
      </c>
      <c r="C860" t="s">
        <v>1405</v>
      </c>
      <c r="D860" t="s">
        <v>27</v>
      </c>
      <c r="E860" t="s">
        <v>38</v>
      </c>
      <c r="F860" t="s">
        <v>1616</v>
      </c>
      <c r="G860" t="str">
        <f>"00343904"</f>
        <v>00343904</v>
      </c>
      <c r="H860" t="s">
        <v>1617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Z860">
        <v>2</v>
      </c>
      <c r="AA860">
        <v>0</v>
      </c>
      <c r="AB860">
        <v>0</v>
      </c>
      <c r="AC860">
        <v>0</v>
      </c>
      <c r="AD860" t="s">
        <v>1618</v>
      </c>
    </row>
    <row r="861" spans="1:30" x14ac:dyDescent="0.25">
      <c r="H861" t="s">
        <v>1619</v>
      </c>
    </row>
    <row r="862" spans="1:30" x14ac:dyDescent="0.25">
      <c r="A862">
        <v>428</v>
      </c>
      <c r="B862">
        <v>5462</v>
      </c>
      <c r="C862" t="s">
        <v>1620</v>
      </c>
      <c r="D862" t="s">
        <v>170</v>
      </c>
      <c r="E862" t="s">
        <v>411</v>
      </c>
      <c r="F862" t="s">
        <v>1621</v>
      </c>
      <c r="G862" t="str">
        <f>"00264791"</f>
        <v>00264791</v>
      </c>
      <c r="H862" t="s">
        <v>1622</v>
      </c>
      <c r="I862">
        <v>0</v>
      </c>
      <c r="J862">
        <v>0</v>
      </c>
      <c r="K862">
        <v>0</v>
      </c>
      <c r="L862">
        <v>0</v>
      </c>
      <c r="M862">
        <v>100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1623</v>
      </c>
    </row>
    <row r="863" spans="1:30" x14ac:dyDescent="0.25">
      <c r="H863" t="s">
        <v>1498</v>
      </c>
    </row>
    <row r="864" spans="1:30" x14ac:dyDescent="0.25">
      <c r="A864">
        <v>429</v>
      </c>
      <c r="B864">
        <v>1827</v>
      </c>
      <c r="C864" t="s">
        <v>1624</v>
      </c>
      <c r="D864" t="s">
        <v>1625</v>
      </c>
      <c r="E864" t="s">
        <v>801</v>
      </c>
      <c r="F864" t="s">
        <v>1626</v>
      </c>
      <c r="G864" t="str">
        <f>"00312883"</f>
        <v>00312883</v>
      </c>
      <c r="H864" t="s">
        <v>1227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Z864">
        <v>1</v>
      </c>
      <c r="AA864">
        <v>0</v>
      </c>
      <c r="AB864">
        <v>0</v>
      </c>
      <c r="AC864">
        <v>0</v>
      </c>
      <c r="AD864" t="s">
        <v>1627</v>
      </c>
    </row>
    <row r="865" spans="1:30" x14ac:dyDescent="0.25">
      <c r="H865" t="s">
        <v>1628</v>
      </c>
    </row>
    <row r="866" spans="1:30" x14ac:dyDescent="0.25">
      <c r="A866">
        <v>430</v>
      </c>
      <c r="B866">
        <v>1574</v>
      </c>
      <c r="C866" t="s">
        <v>1629</v>
      </c>
      <c r="D866" t="s">
        <v>191</v>
      </c>
      <c r="E866" t="s">
        <v>49</v>
      </c>
      <c r="F866" t="s">
        <v>1630</v>
      </c>
      <c r="G866" t="str">
        <f>"201507000007"</f>
        <v>201507000007</v>
      </c>
      <c r="H866">
        <v>627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11</v>
      </c>
      <c r="W866">
        <v>77</v>
      </c>
      <c r="X866">
        <v>0</v>
      </c>
      <c r="Z866">
        <v>2</v>
      </c>
      <c r="AA866">
        <v>0</v>
      </c>
      <c r="AB866">
        <v>0</v>
      </c>
      <c r="AC866">
        <v>0</v>
      </c>
      <c r="AD866">
        <v>734</v>
      </c>
    </row>
    <row r="867" spans="1:30" x14ac:dyDescent="0.25">
      <c r="H867" t="s">
        <v>1631</v>
      </c>
    </row>
    <row r="868" spans="1:30" x14ac:dyDescent="0.25">
      <c r="A868">
        <v>431</v>
      </c>
      <c r="B868">
        <v>4867</v>
      </c>
      <c r="C868" t="s">
        <v>1632</v>
      </c>
      <c r="D868" t="s">
        <v>195</v>
      </c>
      <c r="E868" t="s">
        <v>26</v>
      </c>
      <c r="F868" t="s">
        <v>1633</v>
      </c>
      <c r="G868" t="str">
        <f>"00309517"</f>
        <v>00309517</v>
      </c>
      <c r="H868" t="s">
        <v>1015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-6</v>
      </c>
      <c r="W868">
        <v>-42</v>
      </c>
      <c r="X868">
        <v>0</v>
      </c>
      <c r="Z868">
        <v>0</v>
      </c>
      <c r="AA868">
        <v>0</v>
      </c>
      <c r="AB868">
        <v>6</v>
      </c>
      <c r="AC868">
        <v>102</v>
      </c>
      <c r="AD868" t="s">
        <v>1634</v>
      </c>
    </row>
    <row r="869" spans="1:30" x14ac:dyDescent="0.25">
      <c r="H869">
        <v>1237</v>
      </c>
    </row>
    <row r="870" spans="1:30" x14ac:dyDescent="0.25">
      <c r="A870">
        <v>432</v>
      </c>
      <c r="B870">
        <v>4218</v>
      </c>
      <c r="C870" t="s">
        <v>407</v>
      </c>
      <c r="D870" t="s">
        <v>106</v>
      </c>
      <c r="E870" t="s">
        <v>20</v>
      </c>
      <c r="F870" t="s">
        <v>1635</v>
      </c>
      <c r="G870" t="str">
        <f>"00367678"</f>
        <v>00367678</v>
      </c>
      <c r="H870" t="s">
        <v>337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10</v>
      </c>
      <c r="W870">
        <v>70</v>
      </c>
      <c r="X870">
        <v>0</v>
      </c>
      <c r="Z870">
        <v>1</v>
      </c>
      <c r="AA870">
        <v>0</v>
      </c>
      <c r="AB870">
        <v>0</v>
      </c>
      <c r="AC870">
        <v>0</v>
      </c>
      <c r="AD870" t="s">
        <v>1636</v>
      </c>
    </row>
    <row r="871" spans="1:30" x14ac:dyDescent="0.25">
      <c r="H871">
        <v>1244</v>
      </c>
    </row>
    <row r="872" spans="1:30" x14ac:dyDescent="0.25">
      <c r="A872">
        <v>433</v>
      </c>
      <c r="B872">
        <v>5727</v>
      </c>
      <c r="C872" t="s">
        <v>1637</v>
      </c>
      <c r="D872" t="s">
        <v>230</v>
      </c>
      <c r="E872" t="s">
        <v>26</v>
      </c>
      <c r="F872" t="s">
        <v>1638</v>
      </c>
      <c r="G872" t="str">
        <f>"00314219"</f>
        <v>00314219</v>
      </c>
      <c r="H872" t="s">
        <v>1015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8</v>
      </c>
      <c r="W872">
        <v>56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1639</v>
      </c>
    </row>
    <row r="873" spans="1:30" x14ac:dyDescent="0.25">
      <c r="H873" t="s">
        <v>1640</v>
      </c>
    </row>
    <row r="874" spans="1:30" x14ac:dyDescent="0.25">
      <c r="A874">
        <v>434</v>
      </c>
      <c r="B874">
        <v>624</v>
      </c>
      <c r="C874" t="s">
        <v>1641</v>
      </c>
      <c r="D874" t="s">
        <v>1642</v>
      </c>
      <c r="E874" t="s">
        <v>319</v>
      </c>
      <c r="F874" t="s">
        <v>1643</v>
      </c>
      <c r="G874" t="str">
        <f>"00274566"</f>
        <v>00274566</v>
      </c>
      <c r="H874">
        <v>726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6</v>
      </c>
      <c r="Y874" t="s">
        <v>223</v>
      </c>
      <c r="Z874">
        <v>1</v>
      </c>
      <c r="AA874">
        <v>0</v>
      </c>
      <c r="AB874">
        <v>0</v>
      </c>
      <c r="AC874">
        <v>0</v>
      </c>
      <c r="AD874">
        <v>726</v>
      </c>
    </row>
    <row r="875" spans="1:30" x14ac:dyDescent="0.25">
      <c r="H875" t="s">
        <v>326</v>
      </c>
    </row>
    <row r="876" spans="1:30" x14ac:dyDescent="0.25">
      <c r="A876">
        <v>435</v>
      </c>
      <c r="B876">
        <v>6061</v>
      </c>
      <c r="C876" t="s">
        <v>1644</v>
      </c>
      <c r="D876" t="s">
        <v>58</v>
      </c>
      <c r="E876" t="s">
        <v>450</v>
      </c>
      <c r="F876" t="s">
        <v>1645</v>
      </c>
      <c r="G876" t="str">
        <f>"201507001498"</f>
        <v>201507001498</v>
      </c>
      <c r="H876" t="s">
        <v>213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-5</v>
      </c>
      <c r="W876">
        <v>-35</v>
      </c>
      <c r="X876">
        <v>0</v>
      </c>
      <c r="Z876">
        <v>0</v>
      </c>
      <c r="AA876">
        <v>0</v>
      </c>
      <c r="AB876">
        <v>5</v>
      </c>
      <c r="AC876">
        <v>85</v>
      </c>
      <c r="AD876" t="s">
        <v>1646</v>
      </c>
    </row>
    <row r="877" spans="1:30" x14ac:dyDescent="0.25">
      <c r="H877" t="s">
        <v>1647</v>
      </c>
    </row>
    <row r="878" spans="1:30" x14ac:dyDescent="0.25">
      <c r="A878">
        <v>436</v>
      </c>
      <c r="B878">
        <v>4972</v>
      </c>
      <c r="C878" t="s">
        <v>1648</v>
      </c>
      <c r="D878" t="s">
        <v>411</v>
      </c>
      <c r="E878" t="s">
        <v>110</v>
      </c>
      <c r="F878" t="s">
        <v>1649</v>
      </c>
      <c r="G878" t="str">
        <f>"00337830"</f>
        <v>00337830</v>
      </c>
      <c r="H878" t="s">
        <v>245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Z878">
        <v>2</v>
      </c>
      <c r="AA878">
        <v>0</v>
      </c>
      <c r="AB878">
        <v>0</v>
      </c>
      <c r="AC878">
        <v>0</v>
      </c>
      <c r="AD878" t="s">
        <v>1650</v>
      </c>
    </row>
    <row r="879" spans="1:30" x14ac:dyDescent="0.25">
      <c r="H879" t="s">
        <v>1651</v>
      </c>
    </row>
    <row r="880" spans="1:30" x14ac:dyDescent="0.25">
      <c r="A880">
        <v>437</v>
      </c>
      <c r="B880">
        <v>4511</v>
      </c>
      <c r="C880" t="s">
        <v>1652</v>
      </c>
      <c r="D880" t="s">
        <v>1653</v>
      </c>
      <c r="E880" t="s">
        <v>1654</v>
      </c>
      <c r="F880" t="s">
        <v>1655</v>
      </c>
      <c r="G880" t="str">
        <f>"00343939"</f>
        <v>00343939</v>
      </c>
      <c r="H880" t="s">
        <v>342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6</v>
      </c>
      <c r="Y880" t="s">
        <v>223</v>
      </c>
      <c r="Z880">
        <v>0</v>
      </c>
      <c r="AA880">
        <v>0</v>
      </c>
      <c r="AB880">
        <v>0</v>
      </c>
      <c r="AC880">
        <v>0</v>
      </c>
      <c r="AD880" t="s">
        <v>342</v>
      </c>
    </row>
    <row r="881" spans="1:30" x14ac:dyDescent="0.25">
      <c r="H881" t="s">
        <v>440</v>
      </c>
    </row>
    <row r="882" spans="1:30" x14ac:dyDescent="0.25">
      <c r="A882">
        <v>438</v>
      </c>
      <c r="B882">
        <v>3859</v>
      </c>
      <c r="C882" t="s">
        <v>1656</v>
      </c>
      <c r="D882" t="s">
        <v>84</v>
      </c>
      <c r="E882" t="s">
        <v>26</v>
      </c>
      <c r="F882" t="s">
        <v>1657</v>
      </c>
      <c r="G882" t="str">
        <f>"00353606"</f>
        <v>00353606</v>
      </c>
      <c r="H882">
        <v>693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6</v>
      </c>
      <c r="Y882" t="s">
        <v>675</v>
      </c>
      <c r="Z882">
        <v>0</v>
      </c>
      <c r="AA882">
        <v>0</v>
      </c>
      <c r="AB882">
        <v>0</v>
      </c>
      <c r="AC882">
        <v>0</v>
      </c>
      <c r="AD882">
        <v>723</v>
      </c>
    </row>
    <row r="883" spans="1:30" x14ac:dyDescent="0.25">
      <c r="H883" t="s">
        <v>1658</v>
      </c>
    </row>
    <row r="884" spans="1:30" x14ac:dyDescent="0.25">
      <c r="A884">
        <v>439</v>
      </c>
      <c r="B884">
        <v>3859</v>
      </c>
      <c r="C884" t="s">
        <v>1656</v>
      </c>
      <c r="D884" t="s">
        <v>84</v>
      </c>
      <c r="E884" t="s">
        <v>26</v>
      </c>
      <c r="F884" t="s">
        <v>1657</v>
      </c>
      <c r="G884" t="str">
        <f>"00353606"</f>
        <v>00353606</v>
      </c>
      <c r="H884">
        <v>693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Z884">
        <v>0</v>
      </c>
      <c r="AA884">
        <v>0</v>
      </c>
      <c r="AB884">
        <v>0</v>
      </c>
      <c r="AC884">
        <v>0</v>
      </c>
      <c r="AD884">
        <v>723</v>
      </c>
    </row>
    <row r="885" spans="1:30" x14ac:dyDescent="0.25">
      <c r="H885" t="s">
        <v>1658</v>
      </c>
    </row>
    <row r="886" spans="1:30" x14ac:dyDescent="0.25">
      <c r="A886">
        <v>440</v>
      </c>
      <c r="B886">
        <v>1076</v>
      </c>
      <c r="C886" t="s">
        <v>1659</v>
      </c>
      <c r="D886" t="s">
        <v>191</v>
      </c>
      <c r="E886" t="s">
        <v>694</v>
      </c>
      <c r="F886" t="s">
        <v>1660</v>
      </c>
      <c r="G886" t="str">
        <f>"201410012730"</f>
        <v>201410012730</v>
      </c>
      <c r="H886" t="s">
        <v>808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1661</v>
      </c>
    </row>
    <row r="887" spans="1:30" x14ac:dyDescent="0.25">
      <c r="H887" t="s">
        <v>1662</v>
      </c>
    </row>
    <row r="888" spans="1:30" x14ac:dyDescent="0.25">
      <c r="A888">
        <v>441</v>
      </c>
      <c r="B888">
        <v>4063</v>
      </c>
      <c r="C888" t="s">
        <v>1663</v>
      </c>
      <c r="D888" t="s">
        <v>49</v>
      </c>
      <c r="E888" t="s">
        <v>37</v>
      </c>
      <c r="F888" t="s">
        <v>1664</v>
      </c>
      <c r="G888" t="str">
        <f>"00159775"</f>
        <v>00159775</v>
      </c>
      <c r="H888" t="s">
        <v>386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50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1665</v>
      </c>
    </row>
    <row r="889" spans="1:30" x14ac:dyDescent="0.25">
      <c r="H889" t="s">
        <v>1666</v>
      </c>
    </row>
    <row r="890" spans="1:30" x14ac:dyDescent="0.25">
      <c r="A890">
        <v>442</v>
      </c>
      <c r="B890">
        <v>258</v>
      </c>
      <c r="C890" t="s">
        <v>1405</v>
      </c>
      <c r="D890" t="s">
        <v>1383</v>
      </c>
      <c r="E890" t="s">
        <v>27</v>
      </c>
      <c r="F890" t="s">
        <v>1406</v>
      </c>
      <c r="G890" t="str">
        <f>"00285500"</f>
        <v>00285500</v>
      </c>
      <c r="H890" t="s">
        <v>737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50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1667</v>
      </c>
    </row>
    <row r="891" spans="1:30" x14ac:dyDescent="0.25">
      <c r="H891" t="s">
        <v>1408</v>
      </c>
    </row>
    <row r="892" spans="1:30" x14ac:dyDescent="0.25">
      <c r="A892">
        <v>443</v>
      </c>
      <c r="B892">
        <v>4912</v>
      </c>
      <c r="C892" t="s">
        <v>1668</v>
      </c>
      <c r="D892" t="s">
        <v>1669</v>
      </c>
      <c r="E892" t="s">
        <v>1670</v>
      </c>
      <c r="F892" t="s">
        <v>1671</v>
      </c>
      <c r="G892" t="str">
        <f>"00319844"</f>
        <v>00319844</v>
      </c>
      <c r="H892" t="s">
        <v>851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6</v>
      </c>
      <c r="W892">
        <v>42</v>
      </c>
      <c r="X892">
        <v>0</v>
      </c>
      <c r="Z892">
        <v>2</v>
      </c>
      <c r="AA892">
        <v>0</v>
      </c>
      <c r="AB892">
        <v>0</v>
      </c>
      <c r="AC892">
        <v>0</v>
      </c>
      <c r="AD892" t="s">
        <v>1672</v>
      </c>
    </row>
    <row r="893" spans="1:30" x14ac:dyDescent="0.25">
      <c r="H893" t="s">
        <v>1673</v>
      </c>
    </row>
    <row r="894" spans="1:30" x14ac:dyDescent="0.25">
      <c r="A894">
        <v>444</v>
      </c>
      <c r="B894">
        <v>4171</v>
      </c>
      <c r="C894" t="s">
        <v>1674</v>
      </c>
      <c r="D894" t="s">
        <v>26</v>
      </c>
      <c r="E894" t="s">
        <v>411</v>
      </c>
      <c r="F894" t="s">
        <v>1675</v>
      </c>
      <c r="G894" t="str">
        <f>"00360870"</f>
        <v>00360870</v>
      </c>
      <c r="H894" t="s">
        <v>200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1676</v>
      </c>
    </row>
    <row r="895" spans="1:30" x14ac:dyDescent="0.25">
      <c r="H895" t="s">
        <v>1677</v>
      </c>
    </row>
    <row r="896" spans="1:30" x14ac:dyDescent="0.25">
      <c r="A896">
        <v>445</v>
      </c>
      <c r="B896">
        <v>735</v>
      </c>
      <c r="C896" t="s">
        <v>1678</v>
      </c>
      <c r="D896" t="s">
        <v>1679</v>
      </c>
      <c r="E896" t="s">
        <v>58</v>
      </c>
      <c r="F896" t="s">
        <v>1680</v>
      </c>
      <c r="G896" t="str">
        <f>"00110161"</f>
        <v>00110161</v>
      </c>
      <c r="H896" t="s">
        <v>1031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Z896">
        <v>0</v>
      </c>
      <c r="AA896">
        <v>0</v>
      </c>
      <c r="AB896">
        <v>0</v>
      </c>
      <c r="AC896">
        <v>0</v>
      </c>
      <c r="AD896" t="s">
        <v>1031</v>
      </c>
    </row>
    <row r="897" spans="1:30" x14ac:dyDescent="0.25">
      <c r="H897" t="s">
        <v>1681</v>
      </c>
    </row>
    <row r="898" spans="1:30" x14ac:dyDescent="0.25">
      <c r="A898">
        <v>446</v>
      </c>
      <c r="B898">
        <v>3402</v>
      </c>
      <c r="C898" t="s">
        <v>1682</v>
      </c>
      <c r="D898" t="s">
        <v>38</v>
      </c>
      <c r="E898" t="s">
        <v>37</v>
      </c>
      <c r="F898" t="s">
        <v>1683</v>
      </c>
      <c r="G898" t="str">
        <f>"00368904"</f>
        <v>00368904</v>
      </c>
      <c r="H898" t="s">
        <v>721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Z898">
        <v>0</v>
      </c>
      <c r="AA898">
        <v>0</v>
      </c>
      <c r="AB898">
        <v>0</v>
      </c>
      <c r="AC898">
        <v>0</v>
      </c>
      <c r="AD898" t="s">
        <v>1684</v>
      </c>
    </row>
    <row r="899" spans="1:30" x14ac:dyDescent="0.25">
      <c r="H899" t="s">
        <v>1685</v>
      </c>
    </row>
    <row r="900" spans="1:30" x14ac:dyDescent="0.25">
      <c r="A900">
        <v>447</v>
      </c>
      <c r="B900">
        <v>2501</v>
      </c>
      <c r="C900" t="s">
        <v>1686</v>
      </c>
      <c r="D900" t="s">
        <v>195</v>
      </c>
      <c r="E900" t="s">
        <v>106</v>
      </c>
      <c r="F900" t="s">
        <v>1687</v>
      </c>
      <c r="G900" t="str">
        <f>"00324516"</f>
        <v>00324516</v>
      </c>
      <c r="H900">
        <v>715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6</v>
      </c>
      <c r="Y900" t="s">
        <v>223</v>
      </c>
      <c r="Z900">
        <v>0</v>
      </c>
      <c r="AA900">
        <v>0</v>
      </c>
      <c r="AB900">
        <v>0</v>
      </c>
      <c r="AC900">
        <v>0</v>
      </c>
      <c r="AD900">
        <v>715</v>
      </c>
    </row>
    <row r="901" spans="1:30" x14ac:dyDescent="0.25">
      <c r="H901" t="s">
        <v>1688</v>
      </c>
    </row>
    <row r="902" spans="1:30" x14ac:dyDescent="0.25">
      <c r="A902">
        <v>448</v>
      </c>
      <c r="B902">
        <v>2501</v>
      </c>
      <c r="C902" t="s">
        <v>1686</v>
      </c>
      <c r="D902" t="s">
        <v>195</v>
      </c>
      <c r="E902" t="s">
        <v>106</v>
      </c>
      <c r="F902" t="s">
        <v>1687</v>
      </c>
      <c r="G902" t="str">
        <f>"00324516"</f>
        <v>00324516</v>
      </c>
      <c r="H902">
        <v>715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Z902">
        <v>0</v>
      </c>
      <c r="AA902">
        <v>0</v>
      </c>
      <c r="AB902">
        <v>0</v>
      </c>
      <c r="AC902">
        <v>0</v>
      </c>
      <c r="AD902">
        <v>715</v>
      </c>
    </row>
    <row r="903" spans="1:30" x14ac:dyDescent="0.25">
      <c r="H903" t="s">
        <v>1688</v>
      </c>
    </row>
    <row r="904" spans="1:30" x14ac:dyDescent="0.25">
      <c r="A904">
        <v>449</v>
      </c>
      <c r="B904">
        <v>1446</v>
      </c>
      <c r="C904" t="s">
        <v>1689</v>
      </c>
      <c r="D904" t="s">
        <v>20</v>
      </c>
      <c r="E904" t="s">
        <v>49</v>
      </c>
      <c r="F904" t="s">
        <v>1690</v>
      </c>
      <c r="G904" t="str">
        <f>"00308112"</f>
        <v>00308112</v>
      </c>
      <c r="H904" t="s">
        <v>337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</v>
      </c>
      <c r="W904">
        <v>56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1691</v>
      </c>
    </row>
    <row r="905" spans="1:30" x14ac:dyDescent="0.25">
      <c r="H905">
        <v>1244</v>
      </c>
    </row>
    <row r="906" spans="1:30" x14ac:dyDescent="0.25">
      <c r="A906">
        <v>450</v>
      </c>
      <c r="B906">
        <v>4603</v>
      </c>
      <c r="C906" t="s">
        <v>1692</v>
      </c>
      <c r="D906" t="s">
        <v>129</v>
      </c>
      <c r="E906" t="s">
        <v>27</v>
      </c>
      <c r="F906" t="s">
        <v>1693</v>
      </c>
      <c r="G906" t="str">
        <f>"201511024522"</f>
        <v>201511024522</v>
      </c>
      <c r="H906" t="s">
        <v>737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2</v>
      </c>
      <c r="W906">
        <v>14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279</v>
      </c>
    </row>
    <row r="907" spans="1:30" x14ac:dyDescent="0.25">
      <c r="H907" t="s">
        <v>1662</v>
      </c>
    </row>
    <row r="908" spans="1:30" x14ac:dyDescent="0.25">
      <c r="A908">
        <v>451</v>
      </c>
      <c r="B908">
        <v>941</v>
      </c>
      <c r="C908" t="s">
        <v>1694</v>
      </c>
      <c r="D908" t="s">
        <v>20</v>
      </c>
      <c r="E908" t="s">
        <v>27</v>
      </c>
      <c r="F908" t="s">
        <v>1695</v>
      </c>
      <c r="G908" t="str">
        <f>"00309668"</f>
        <v>00309668</v>
      </c>
      <c r="H908" t="s">
        <v>918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6</v>
      </c>
      <c r="Y908" t="s">
        <v>223</v>
      </c>
      <c r="Z908">
        <v>0</v>
      </c>
      <c r="AA908">
        <v>0</v>
      </c>
      <c r="AB908">
        <v>4</v>
      </c>
      <c r="AC908">
        <v>68</v>
      </c>
      <c r="AD908" t="s">
        <v>1696</v>
      </c>
    </row>
    <row r="909" spans="1:30" x14ac:dyDescent="0.25">
      <c r="H909" t="s">
        <v>326</v>
      </c>
    </row>
    <row r="910" spans="1:30" x14ac:dyDescent="0.25">
      <c r="A910">
        <v>452</v>
      </c>
      <c r="B910">
        <v>6223</v>
      </c>
      <c r="C910" t="s">
        <v>1697</v>
      </c>
      <c r="D910" t="s">
        <v>48</v>
      </c>
      <c r="E910" t="s">
        <v>204</v>
      </c>
      <c r="F910" t="s">
        <v>1698</v>
      </c>
      <c r="G910" t="str">
        <f>"00367368"</f>
        <v>00367368</v>
      </c>
      <c r="H910" t="s">
        <v>1699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1700</v>
      </c>
    </row>
    <row r="911" spans="1:30" x14ac:dyDescent="0.25">
      <c r="H911" t="s">
        <v>1701</v>
      </c>
    </row>
    <row r="912" spans="1:30" x14ac:dyDescent="0.25">
      <c r="A912">
        <v>453</v>
      </c>
      <c r="B912">
        <v>5483</v>
      </c>
      <c r="C912" t="s">
        <v>1702</v>
      </c>
      <c r="D912" t="s">
        <v>1703</v>
      </c>
      <c r="E912" t="s">
        <v>125</v>
      </c>
      <c r="F912" t="s">
        <v>1704</v>
      </c>
      <c r="G912" t="str">
        <f>"00338566"</f>
        <v>00338566</v>
      </c>
      <c r="H912" t="s">
        <v>1699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1700</v>
      </c>
    </row>
    <row r="913" spans="1:30" x14ac:dyDescent="0.25">
      <c r="H913" t="s">
        <v>1705</v>
      </c>
    </row>
    <row r="914" spans="1:30" x14ac:dyDescent="0.25">
      <c r="A914">
        <v>454</v>
      </c>
      <c r="B914">
        <v>3771</v>
      </c>
      <c r="C914" t="s">
        <v>124</v>
      </c>
      <c r="D914" t="s">
        <v>1706</v>
      </c>
      <c r="E914" t="s">
        <v>156</v>
      </c>
      <c r="F914" t="s">
        <v>1707</v>
      </c>
      <c r="G914" t="str">
        <f>"00221576"</f>
        <v>00221576</v>
      </c>
      <c r="H914" t="s">
        <v>354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7</v>
      </c>
      <c r="W914">
        <v>49</v>
      </c>
      <c r="X914">
        <v>6</v>
      </c>
      <c r="Y914" t="s">
        <v>223</v>
      </c>
      <c r="Z914">
        <v>0</v>
      </c>
      <c r="AA914">
        <v>0</v>
      </c>
      <c r="AB914">
        <v>0</v>
      </c>
      <c r="AC914">
        <v>0</v>
      </c>
      <c r="AD914" t="s">
        <v>1708</v>
      </c>
    </row>
    <row r="915" spans="1:30" x14ac:dyDescent="0.25">
      <c r="H915" t="s">
        <v>1709</v>
      </c>
    </row>
    <row r="916" spans="1:30" x14ac:dyDescent="0.25">
      <c r="A916">
        <v>455</v>
      </c>
      <c r="B916">
        <v>3771</v>
      </c>
      <c r="C916" t="s">
        <v>124</v>
      </c>
      <c r="D916" t="s">
        <v>1706</v>
      </c>
      <c r="E916" t="s">
        <v>156</v>
      </c>
      <c r="F916" t="s">
        <v>1707</v>
      </c>
      <c r="G916" t="str">
        <f>"00221576"</f>
        <v>00221576</v>
      </c>
      <c r="H916" t="s">
        <v>354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7</v>
      </c>
      <c r="W916">
        <v>49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1708</v>
      </c>
    </row>
    <row r="917" spans="1:30" x14ac:dyDescent="0.25">
      <c r="H917" t="s">
        <v>1709</v>
      </c>
    </row>
    <row r="918" spans="1:30" x14ac:dyDescent="0.25">
      <c r="A918">
        <v>456</v>
      </c>
      <c r="B918">
        <v>4718</v>
      </c>
      <c r="C918" t="s">
        <v>1710</v>
      </c>
      <c r="D918" t="s">
        <v>106</v>
      </c>
      <c r="E918" t="s">
        <v>27</v>
      </c>
      <c r="F918" t="s">
        <v>1711</v>
      </c>
      <c r="G918" t="str">
        <f>"201504005210"</f>
        <v>201504005210</v>
      </c>
      <c r="H918">
        <v>660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50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Z918">
        <v>0</v>
      </c>
      <c r="AA918">
        <v>0</v>
      </c>
      <c r="AB918">
        <v>0</v>
      </c>
      <c r="AC918">
        <v>0</v>
      </c>
      <c r="AD918">
        <v>710</v>
      </c>
    </row>
    <row r="919" spans="1:30" x14ac:dyDescent="0.25">
      <c r="H919" t="s">
        <v>1712</v>
      </c>
    </row>
    <row r="920" spans="1:30" x14ac:dyDescent="0.25">
      <c r="A920">
        <v>457</v>
      </c>
      <c r="B920">
        <v>2719</v>
      </c>
      <c r="C920" t="s">
        <v>1713</v>
      </c>
      <c r="D920" t="s">
        <v>411</v>
      </c>
      <c r="E920" t="s">
        <v>37</v>
      </c>
      <c r="F920" t="s">
        <v>1714</v>
      </c>
      <c r="G920" t="str">
        <f>"201412002485"</f>
        <v>201412002485</v>
      </c>
      <c r="H920" t="s">
        <v>808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</v>
      </c>
      <c r="W920">
        <v>56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1715</v>
      </c>
    </row>
    <row r="921" spans="1:30" x14ac:dyDescent="0.25">
      <c r="H921" t="s">
        <v>1716</v>
      </c>
    </row>
    <row r="922" spans="1:30" x14ac:dyDescent="0.25">
      <c r="A922">
        <v>458</v>
      </c>
      <c r="B922">
        <v>6127</v>
      </c>
      <c r="C922" t="s">
        <v>1717</v>
      </c>
      <c r="D922" t="s">
        <v>411</v>
      </c>
      <c r="E922" t="s">
        <v>58</v>
      </c>
      <c r="F922" t="s">
        <v>1718</v>
      </c>
      <c r="G922" t="str">
        <f>"00256060"</f>
        <v>00256060</v>
      </c>
      <c r="H922" t="s">
        <v>472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50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1719</v>
      </c>
    </row>
    <row r="923" spans="1:30" x14ac:dyDescent="0.25">
      <c r="H923" t="s">
        <v>1197</v>
      </c>
    </row>
    <row r="924" spans="1:30" x14ac:dyDescent="0.25">
      <c r="A924">
        <v>459</v>
      </c>
      <c r="B924">
        <v>2703</v>
      </c>
      <c r="C924" t="s">
        <v>1720</v>
      </c>
      <c r="D924" t="s">
        <v>20</v>
      </c>
      <c r="E924" t="s">
        <v>49</v>
      </c>
      <c r="F924" t="s">
        <v>1721</v>
      </c>
      <c r="G924" t="str">
        <f>"00349278"</f>
        <v>00349278</v>
      </c>
      <c r="H924" t="s">
        <v>371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6</v>
      </c>
      <c r="Y924">
        <v>1242</v>
      </c>
      <c r="Z924">
        <v>0</v>
      </c>
      <c r="AA924">
        <v>0</v>
      </c>
      <c r="AB924">
        <v>0</v>
      </c>
      <c r="AC924">
        <v>0</v>
      </c>
      <c r="AD924" t="s">
        <v>1722</v>
      </c>
    </row>
    <row r="925" spans="1:30" x14ac:dyDescent="0.25">
      <c r="H925" t="s">
        <v>1723</v>
      </c>
    </row>
    <row r="926" spans="1:30" x14ac:dyDescent="0.25">
      <c r="A926">
        <v>460</v>
      </c>
      <c r="B926">
        <v>2703</v>
      </c>
      <c r="C926" t="s">
        <v>1720</v>
      </c>
      <c r="D926" t="s">
        <v>20</v>
      </c>
      <c r="E926" t="s">
        <v>49</v>
      </c>
      <c r="F926" t="s">
        <v>1721</v>
      </c>
      <c r="G926" t="str">
        <f>"00349278"</f>
        <v>00349278</v>
      </c>
      <c r="H926" t="s">
        <v>371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1722</v>
      </c>
    </row>
    <row r="927" spans="1:30" x14ac:dyDescent="0.25">
      <c r="H927" t="s">
        <v>1723</v>
      </c>
    </row>
    <row r="928" spans="1:30" x14ac:dyDescent="0.25">
      <c r="A928">
        <v>461</v>
      </c>
      <c r="B928">
        <v>2821</v>
      </c>
      <c r="C928" t="s">
        <v>1724</v>
      </c>
      <c r="D928" t="s">
        <v>106</v>
      </c>
      <c r="E928" t="s">
        <v>37</v>
      </c>
      <c r="F928" t="s">
        <v>1725</v>
      </c>
      <c r="G928" t="str">
        <f>"201412005194"</f>
        <v>201412005194</v>
      </c>
      <c r="H928" t="s">
        <v>213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Z928">
        <v>1</v>
      </c>
      <c r="AA928">
        <v>0</v>
      </c>
      <c r="AB928">
        <v>0</v>
      </c>
      <c r="AC928">
        <v>0</v>
      </c>
      <c r="AD928" t="s">
        <v>1726</v>
      </c>
    </row>
    <row r="929" spans="1:30" x14ac:dyDescent="0.25">
      <c r="H929" t="s">
        <v>1727</v>
      </c>
    </row>
    <row r="930" spans="1:30" x14ac:dyDescent="0.25">
      <c r="A930">
        <v>462</v>
      </c>
      <c r="B930">
        <v>2890</v>
      </c>
      <c r="C930" t="s">
        <v>1728</v>
      </c>
      <c r="D930" t="s">
        <v>106</v>
      </c>
      <c r="E930" t="s">
        <v>170</v>
      </c>
      <c r="F930" t="s">
        <v>1729</v>
      </c>
      <c r="G930" t="str">
        <f>"00305113"</f>
        <v>00305113</v>
      </c>
      <c r="H930" t="s">
        <v>705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Z930">
        <v>2</v>
      </c>
      <c r="AA930">
        <v>0</v>
      </c>
      <c r="AB930">
        <v>0</v>
      </c>
      <c r="AC930">
        <v>0</v>
      </c>
      <c r="AD930" t="s">
        <v>1730</v>
      </c>
    </row>
    <row r="931" spans="1:30" x14ac:dyDescent="0.25">
      <c r="H931" t="s">
        <v>1731</v>
      </c>
    </row>
    <row r="932" spans="1:30" x14ac:dyDescent="0.25">
      <c r="A932">
        <v>463</v>
      </c>
      <c r="B932">
        <v>3785</v>
      </c>
      <c r="C932" t="s">
        <v>1732</v>
      </c>
      <c r="D932" t="s">
        <v>90</v>
      </c>
      <c r="E932" t="s">
        <v>38</v>
      </c>
      <c r="F932" t="s">
        <v>1733</v>
      </c>
      <c r="G932" t="str">
        <f>"201504001913"</f>
        <v>201504001913</v>
      </c>
      <c r="H932" t="s">
        <v>354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50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3</v>
      </c>
      <c r="W932">
        <v>21</v>
      </c>
      <c r="X932">
        <v>0</v>
      </c>
      <c r="Z932">
        <v>2</v>
      </c>
      <c r="AA932">
        <v>0</v>
      </c>
      <c r="AB932">
        <v>0</v>
      </c>
      <c r="AC932">
        <v>0</v>
      </c>
      <c r="AD932" t="s">
        <v>1734</v>
      </c>
    </row>
    <row r="933" spans="1:30" x14ac:dyDescent="0.25">
      <c r="H933" t="s">
        <v>94</v>
      </c>
    </row>
    <row r="934" spans="1:30" x14ac:dyDescent="0.25">
      <c r="A934">
        <v>464</v>
      </c>
      <c r="B934">
        <v>329</v>
      </c>
      <c r="C934" t="s">
        <v>1735</v>
      </c>
      <c r="D934" t="s">
        <v>649</v>
      </c>
      <c r="E934" t="s">
        <v>53</v>
      </c>
      <c r="F934" t="s">
        <v>1736</v>
      </c>
      <c r="G934" t="str">
        <f>"00257775"</f>
        <v>00257775</v>
      </c>
      <c r="H934" t="s">
        <v>1522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1522</v>
      </c>
    </row>
    <row r="935" spans="1:30" x14ac:dyDescent="0.25">
      <c r="H935" t="s">
        <v>1737</v>
      </c>
    </row>
    <row r="936" spans="1:30" x14ac:dyDescent="0.25">
      <c r="A936">
        <v>465</v>
      </c>
      <c r="B936">
        <v>765</v>
      </c>
      <c r="C936" t="s">
        <v>37</v>
      </c>
      <c r="D936" t="s">
        <v>877</v>
      </c>
      <c r="E936" t="s">
        <v>15</v>
      </c>
      <c r="F936" t="s">
        <v>1738</v>
      </c>
      <c r="G936" t="str">
        <f>"00263757"</f>
        <v>00263757</v>
      </c>
      <c r="H936">
        <v>649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50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Z936">
        <v>0</v>
      </c>
      <c r="AA936">
        <v>0</v>
      </c>
      <c r="AB936">
        <v>0</v>
      </c>
      <c r="AC936">
        <v>0</v>
      </c>
      <c r="AD936">
        <v>699</v>
      </c>
    </row>
    <row r="937" spans="1:30" x14ac:dyDescent="0.25">
      <c r="H937">
        <v>1241</v>
      </c>
    </row>
    <row r="938" spans="1:30" x14ac:dyDescent="0.25">
      <c r="A938">
        <v>466</v>
      </c>
      <c r="B938">
        <v>5377</v>
      </c>
      <c r="C938" t="s">
        <v>1739</v>
      </c>
      <c r="D938" t="s">
        <v>1740</v>
      </c>
      <c r="E938" t="s">
        <v>49</v>
      </c>
      <c r="F938" t="s">
        <v>1741</v>
      </c>
      <c r="G938" t="str">
        <f>"00254360"</f>
        <v>00254360</v>
      </c>
      <c r="H938" t="s">
        <v>737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1742</v>
      </c>
    </row>
    <row r="939" spans="1:30" x14ac:dyDescent="0.25">
      <c r="H939" t="s">
        <v>1743</v>
      </c>
    </row>
    <row r="940" spans="1:30" x14ac:dyDescent="0.25">
      <c r="A940">
        <v>467</v>
      </c>
      <c r="B940">
        <v>2142</v>
      </c>
      <c r="C940" t="s">
        <v>1744</v>
      </c>
      <c r="D940" t="s">
        <v>1745</v>
      </c>
      <c r="E940" t="s">
        <v>57</v>
      </c>
      <c r="F940" t="s">
        <v>1746</v>
      </c>
      <c r="G940" t="str">
        <f>"201412005721"</f>
        <v>201412005721</v>
      </c>
      <c r="H940" t="s">
        <v>1747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30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Z940">
        <v>0</v>
      </c>
      <c r="AA940">
        <v>0</v>
      </c>
      <c r="AB940">
        <v>0</v>
      </c>
      <c r="AC940">
        <v>0</v>
      </c>
      <c r="AD940" t="s">
        <v>1748</v>
      </c>
    </row>
    <row r="941" spans="1:30" x14ac:dyDescent="0.25">
      <c r="H941" t="s">
        <v>1749</v>
      </c>
    </row>
    <row r="942" spans="1:30" x14ac:dyDescent="0.25">
      <c r="A942">
        <v>468</v>
      </c>
      <c r="B942">
        <v>5771</v>
      </c>
      <c r="C942" t="s">
        <v>1750</v>
      </c>
      <c r="D942" t="s">
        <v>27</v>
      </c>
      <c r="E942" t="s">
        <v>49</v>
      </c>
      <c r="F942" t="s">
        <v>1751</v>
      </c>
      <c r="G942" t="str">
        <f>"00363836"</f>
        <v>00363836</v>
      </c>
      <c r="H942">
        <v>638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</v>
      </c>
      <c r="W942">
        <v>56</v>
      </c>
      <c r="X942">
        <v>0</v>
      </c>
      <c r="Z942">
        <v>2</v>
      </c>
      <c r="AA942">
        <v>0</v>
      </c>
      <c r="AB942">
        <v>0</v>
      </c>
      <c r="AC942">
        <v>0</v>
      </c>
      <c r="AD942">
        <v>694</v>
      </c>
    </row>
    <row r="943" spans="1:30" x14ac:dyDescent="0.25">
      <c r="H943" t="s">
        <v>1752</v>
      </c>
    </row>
    <row r="944" spans="1:30" x14ac:dyDescent="0.25">
      <c r="A944">
        <v>469</v>
      </c>
      <c r="B944">
        <v>1141</v>
      </c>
      <c r="C944" t="s">
        <v>1753</v>
      </c>
      <c r="D944" t="s">
        <v>191</v>
      </c>
      <c r="E944" t="s">
        <v>53</v>
      </c>
      <c r="F944" t="s">
        <v>1754</v>
      </c>
      <c r="G944" t="str">
        <f>"00184666"</f>
        <v>00184666</v>
      </c>
      <c r="H944">
        <v>660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Z944">
        <v>0</v>
      </c>
      <c r="AA944">
        <v>0</v>
      </c>
      <c r="AB944">
        <v>0</v>
      </c>
      <c r="AC944">
        <v>0</v>
      </c>
      <c r="AD944">
        <v>690</v>
      </c>
    </row>
    <row r="945" spans="1:30" x14ac:dyDescent="0.25">
      <c r="H945" t="s">
        <v>873</v>
      </c>
    </row>
    <row r="946" spans="1:30" x14ac:dyDescent="0.25">
      <c r="A946">
        <v>470</v>
      </c>
      <c r="B946">
        <v>409</v>
      </c>
      <c r="C946" t="s">
        <v>1755</v>
      </c>
      <c r="D946" t="s">
        <v>38</v>
      </c>
      <c r="E946" t="s">
        <v>48</v>
      </c>
      <c r="F946" t="s">
        <v>1756</v>
      </c>
      <c r="G946" t="str">
        <f>"00218463"</f>
        <v>00218463</v>
      </c>
      <c r="H946" t="s">
        <v>337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1757</v>
      </c>
    </row>
    <row r="947" spans="1:30" x14ac:dyDescent="0.25">
      <c r="H947" t="s">
        <v>1758</v>
      </c>
    </row>
    <row r="948" spans="1:30" x14ac:dyDescent="0.25">
      <c r="A948">
        <v>471</v>
      </c>
      <c r="B948">
        <v>5608</v>
      </c>
      <c r="C948" t="s">
        <v>1759</v>
      </c>
      <c r="D948" t="s">
        <v>1760</v>
      </c>
      <c r="E948" t="s">
        <v>26</v>
      </c>
      <c r="F948" t="s">
        <v>1761</v>
      </c>
      <c r="G948" t="str">
        <f>"00339679"</f>
        <v>00339679</v>
      </c>
      <c r="H948">
        <v>638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50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Z948">
        <v>0</v>
      </c>
      <c r="AA948">
        <v>0</v>
      </c>
      <c r="AB948">
        <v>0</v>
      </c>
      <c r="AC948">
        <v>0</v>
      </c>
      <c r="AD948">
        <v>688</v>
      </c>
    </row>
    <row r="949" spans="1:30" x14ac:dyDescent="0.25">
      <c r="H949" t="s">
        <v>1762</v>
      </c>
    </row>
    <row r="950" spans="1:30" x14ac:dyDescent="0.25">
      <c r="A950">
        <v>472</v>
      </c>
      <c r="B950">
        <v>1244</v>
      </c>
      <c r="C950" t="s">
        <v>1763</v>
      </c>
      <c r="D950" t="s">
        <v>352</v>
      </c>
      <c r="E950" t="s">
        <v>27</v>
      </c>
      <c r="F950" t="s">
        <v>1764</v>
      </c>
      <c r="G950" t="str">
        <f>"00264174"</f>
        <v>00264174</v>
      </c>
      <c r="H950" t="s">
        <v>1765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6</v>
      </c>
      <c r="W950">
        <v>42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1766</v>
      </c>
    </row>
    <row r="951" spans="1:30" x14ac:dyDescent="0.25">
      <c r="H951" t="s">
        <v>1767</v>
      </c>
    </row>
    <row r="952" spans="1:30" x14ac:dyDescent="0.25">
      <c r="A952">
        <v>473</v>
      </c>
      <c r="B952">
        <v>1351</v>
      </c>
      <c r="C952" t="s">
        <v>1768</v>
      </c>
      <c r="D952" t="s">
        <v>1769</v>
      </c>
      <c r="E952" t="s">
        <v>49</v>
      </c>
      <c r="F952" t="s">
        <v>1770</v>
      </c>
      <c r="G952" t="str">
        <f>"00011830"</f>
        <v>00011830</v>
      </c>
      <c r="H952" t="s">
        <v>472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1771</v>
      </c>
    </row>
    <row r="953" spans="1:30" x14ac:dyDescent="0.25">
      <c r="H953">
        <v>1237</v>
      </c>
    </row>
    <row r="954" spans="1:30" x14ac:dyDescent="0.25">
      <c r="A954">
        <v>474</v>
      </c>
      <c r="B954">
        <v>871</v>
      </c>
      <c r="C954" t="s">
        <v>1772</v>
      </c>
      <c r="D954" t="s">
        <v>27</v>
      </c>
      <c r="E954" t="s">
        <v>58</v>
      </c>
      <c r="F954" t="s">
        <v>1773</v>
      </c>
      <c r="G954" t="str">
        <f>"00298750"</f>
        <v>00298750</v>
      </c>
      <c r="H954" t="s">
        <v>200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Z954">
        <v>2</v>
      </c>
      <c r="AA954">
        <v>0</v>
      </c>
      <c r="AB954">
        <v>0</v>
      </c>
      <c r="AC954">
        <v>0</v>
      </c>
      <c r="AD954" t="s">
        <v>200</v>
      </c>
    </row>
    <row r="955" spans="1:30" x14ac:dyDescent="0.25">
      <c r="H955" t="s">
        <v>1774</v>
      </c>
    </row>
    <row r="956" spans="1:30" x14ac:dyDescent="0.25">
      <c r="A956">
        <v>475</v>
      </c>
      <c r="B956">
        <v>264</v>
      </c>
      <c r="C956" t="s">
        <v>1775</v>
      </c>
      <c r="D956" t="s">
        <v>37</v>
      </c>
      <c r="E956" t="s">
        <v>110</v>
      </c>
      <c r="F956" t="s">
        <v>1776</v>
      </c>
      <c r="G956" t="str">
        <f>"00282064"</f>
        <v>00282064</v>
      </c>
      <c r="H956" t="s">
        <v>808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1777</v>
      </c>
    </row>
    <row r="957" spans="1:30" x14ac:dyDescent="0.25">
      <c r="H957" t="s">
        <v>1778</v>
      </c>
    </row>
    <row r="958" spans="1:30" x14ac:dyDescent="0.25">
      <c r="A958">
        <v>476</v>
      </c>
      <c r="B958">
        <v>264</v>
      </c>
      <c r="C958" t="s">
        <v>1775</v>
      </c>
      <c r="D958" t="s">
        <v>37</v>
      </c>
      <c r="E958" t="s">
        <v>110</v>
      </c>
      <c r="F958" t="s">
        <v>1776</v>
      </c>
      <c r="G958" t="str">
        <f>"00282064"</f>
        <v>00282064</v>
      </c>
      <c r="H958" t="s">
        <v>808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6</v>
      </c>
      <c r="Y958" t="s">
        <v>675</v>
      </c>
      <c r="Z958">
        <v>0</v>
      </c>
      <c r="AA958">
        <v>0</v>
      </c>
      <c r="AB958">
        <v>0</v>
      </c>
      <c r="AC958">
        <v>0</v>
      </c>
      <c r="AD958" t="s">
        <v>1777</v>
      </c>
    </row>
    <row r="959" spans="1:30" x14ac:dyDescent="0.25">
      <c r="H959" t="s">
        <v>1778</v>
      </c>
    </row>
    <row r="960" spans="1:30" x14ac:dyDescent="0.25">
      <c r="A960">
        <v>477</v>
      </c>
      <c r="B960">
        <v>6148</v>
      </c>
      <c r="C960" t="s">
        <v>1779</v>
      </c>
      <c r="D960" t="s">
        <v>450</v>
      </c>
      <c r="E960" t="s">
        <v>1780</v>
      </c>
      <c r="F960" t="s">
        <v>1781</v>
      </c>
      <c r="G960" t="str">
        <f>"00351109"</f>
        <v>00351109</v>
      </c>
      <c r="H960">
        <v>682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Z960">
        <v>1</v>
      </c>
      <c r="AA960">
        <v>0</v>
      </c>
      <c r="AB960">
        <v>0</v>
      </c>
      <c r="AC960">
        <v>0</v>
      </c>
      <c r="AD960">
        <v>682</v>
      </c>
    </row>
    <row r="961" spans="1:30" x14ac:dyDescent="0.25">
      <c r="H961">
        <v>1244</v>
      </c>
    </row>
    <row r="962" spans="1:30" x14ac:dyDescent="0.25">
      <c r="A962">
        <v>478</v>
      </c>
      <c r="B962">
        <v>6011</v>
      </c>
      <c r="C962" t="s">
        <v>1782</v>
      </c>
      <c r="D962" t="s">
        <v>1060</v>
      </c>
      <c r="E962" t="s">
        <v>20</v>
      </c>
      <c r="F962" t="s">
        <v>1783</v>
      </c>
      <c r="G962" t="str">
        <f>"00022995"</f>
        <v>00022995</v>
      </c>
      <c r="H962" t="s">
        <v>705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705</v>
      </c>
    </row>
    <row r="963" spans="1:30" x14ac:dyDescent="0.25">
      <c r="H963" t="s">
        <v>1784</v>
      </c>
    </row>
    <row r="964" spans="1:30" x14ac:dyDescent="0.25">
      <c r="A964">
        <v>479</v>
      </c>
      <c r="B964">
        <v>369</v>
      </c>
      <c r="C964" t="s">
        <v>1785</v>
      </c>
      <c r="D964" t="s">
        <v>106</v>
      </c>
      <c r="E964" t="s">
        <v>379</v>
      </c>
      <c r="F964" t="s">
        <v>1786</v>
      </c>
      <c r="G964" t="str">
        <f>"00300369"</f>
        <v>00300369</v>
      </c>
      <c r="H964" t="s">
        <v>705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705</v>
      </c>
    </row>
    <row r="965" spans="1:30" x14ac:dyDescent="0.25">
      <c r="H965" t="s">
        <v>1787</v>
      </c>
    </row>
    <row r="966" spans="1:30" x14ac:dyDescent="0.25">
      <c r="A966">
        <v>480</v>
      </c>
      <c r="B966">
        <v>369</v>
      </c>
      <c r="C966" t="s">
        <v>1785</v>
      </c>
      <c r="D966" t="s">
        <v>106</v>
      </c>
      <c r="E966" t="s">
        <v>379</v>
      </c>
      <c r="F966" t="s">
        <v>1786</v>
      </c>
      <c r="G966" t="str">
        <f>"00300369"</f>
        <v>00300369</v>
      </c>
      <c r="H966" t="s">
        <v>705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6</v>
      </c>
      <c r="Y966" t="s">
        <v>223</v>
      </c>
      <c r="Z966">
        <v>0</v>
      </c>
      <c r="AA966">
        <v>0</v>
      </c>
      <c r="AB966">
        <v>0</v>
      </c>
      <c r="AC966">
        <v>0</v>
      </c>
      <c r="AD966" t="s">
        <v>705</v>
      </c>
    </row>
    <row r="967" spans="1:30" x14ac:dyDescent="0.25">
      <c r="H967" t="s">
        <v>1787</v>
      </c>
    </row>
    <row r="968" spans="1:30" x14ac:dyDescent="0.25">
      <c r="A968">
        <v>481</v>
      </c>
      <c r="B968">
        <v>1959</v>
      </c>
      <c r="C968" t="s">
        <v>1788</v>
      </c>
      <c r="D968" t="s">
        <v>169</v>
      </c>
      <c r="E968" t="s">
        <v>1789</v>
      </c>
      <c r="F968" t="s">
        <v>1790</v>
      </c>
      <c r="G968" t="str">
        <f>"201410005563"</f>
        <v>201410005563</v>
      </c>
      <c r="H968" t="s">
        <v>737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Z968">
        <v>0</v>
      </c>
      <c r="AA968">
        <v>0</v>
      </c>
      <c r="AB968">
        <v>0</v>
      </c>
      <c r="AC968">
        <v>0</v>
      </c>
      <c r="AD968" t="s">
        <v>737</v>
      </c>
    </row>
    <row r="969" spans="1:30" x14ac:dyDescent="0.25">
      <c r="H969" t="s">
        <v>966</v>
      </c>
    </row>
    <row r="970" spans="1:30" x14ac:dyDescent="0.25">
      <c r="A970">
        <v>482</v>
      </c>
      <c r="B970">
        <v>656</v>
      </c>
      <c r="C970" t="s">
        <v>1791</v>
      </c>
      <c r="D970" t="s">
        <v>191</v>
      </c>
      <c r="E970" t="s">
        <v>129</v>
      </c>
      <c r="F970" t="s">
        <v>1792</v>
      </c>
      <c r="G970" t="str">
        <f>"00298191"</f>
        <v>00298191</v>
      </c>
      <c r="H970" t="s">
        <v>1747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1793</v>
      </c>
    </row>
    <row r="971" spans="1:30" x14ac:dyDescent="0.25">
      <c r="H971">
        <v>1240</v>
      </c>
    </row>
    <row r="972" spans="1:30" x14ac:dyDescent="0.25">
      <c r="A972">
        <v>483</v>
      </c>
      <c r="B972">
        <v>3609</v>
      </c>
      <c r="C972" t="s">
        <v>1794</v>
      </c>
      <c r="D972" t="s">
        <v>110</v>
      </c>
      <c r="E972" t="s">
        <v>68</v>
      </c>
      <c r="F972" t="s">
        <v>1795</v>
      </c>
      <c r="G972" t="str">
        <f>"00356043"</f>
        <v>00356043</v>
      </c>
      <c r="H972" t="s">
        <v>1796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2</v>
      </c>
      <c r="W972">
        <v>14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1084</v>
      </c>
    </row>
    <row r="973" spans="1:30" x14ac:dyDescent="0.25">
      <c r="H973" t="s">
        <v>1797</v>
      </c>
    </row>
    <row r="974" spans="1:30" x14ac:dyDescent="0.25">
      <c r="A974">
        <v>484</v>
      </c>
      <c r="B974">
        <v>4640</v>
      </c>
      <c r="C974" t="s">
        <v>1798</v>
      </c>
      <c r="D974" t="s">
        <v>694</v>
      </c>
      <c r="E974" t="s">
        <v>1799</v>
      </c>
      <c r="F974" t="s">
        <v>1800</v>
      </c>
      <c r="G974" t="str">
        <f>"00245568"</f>
        <v>00245568</v>
      </c>
      <c r="H974" t="s">
        <v>867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Z974">
        <v>1</v>
      </c>
      <c r="AA974">
        <v>0</v>
      </c>
      <c r="AB974">
        <v>0</v>
      </c>
      <c r="AC974">
        <v>0</v>
      </c>
      <c r="AD974" t="s">
        <v>1801</v>
      </c>
    </row>
    <row r="975" spans="1:30" x14ac:dyDescent="0.25">
      <c r="H975" t="s">
        <v>1802</v>
      </c>
    </row>
    <row r="976" spans="1:30" x14ac:dyDescent="0.25">
      <c r="A976">
        <v>485</v>
      </c>
      <c r="B976">
        <v>4784</v>
      </c>
      <c r="C976" t="s">
        <v>1803</v>
      </c>
      <c r="D976" t="s">
        <v>450</v>
      </c>
      <c r="E976" t="s">
        <v>27</v>
      </c>
      <c r="F976" t="s">
        <v>1804</v>
      </c>
      <c r="G976" t="str">
        <f>"201412004694"</f>
        <v>201412004694</v>
      </c>
      <c r="H976" t="s">
        <v>118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118</v>
      </c>
    </row>
    <row r="977" spans="1:30" x14ac:dyDescent="0.25">
      <c r="H977" t="s">
        <v>1805</v>
      </c>
    </row>
    <row r="978" spans="1:30" x14ac:dyDescent="0.25">
      <c r="A978">
        <v>486</v>
      </c>
      <c r="B978">
        <v>5692</v>
      </c>
      <c r="C978" t="s">
        <v>1409</v>
      </c>
      <c r="D978" t="s">
        <v>1806</v>
      </c>
      <c r="E978" t="s">
        <v>37</v>
      </c>
      <c r="F978" t="s">
        <v>1807</v>
      </c>
      <c r="G978" t="str">
        <f>"00308730"</f>
        <v>00308730</v>
      </c>
      <c r="H978" t="s">
        <v>354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6</v>
      </c>
      <c r="Y978" t="s">
        <v>675</v>
      </c>
      <c r="Z978">
        <v>0</v>
      </c>
      <c r="AA978">
        <v>0</v>
      </c>
      <c r="AB978">
        <v>0</v>
      </c>
      <c r="AC978">
        <v>0</v>
      </c>
      <c r="AD978" t="s">
        <v>1808</v>
      </c>
    </row>
    <row r="979" spans="1:30" x14ac:dyDescent="0.25">
      <c r="H979" t="s">
        <v>1809</v>
      </c>
    </row>
    <row r="980" spans="1:30" x14ac:dyDescent="0.25">
      <c r="A980">
        <v>487</v>
      </c>
      <c r="B980">
        <v>5153</v>
      </c>
      <c r="C980" t="s">
        <v>1810</v>
      </c>
      <c r="D980" t="s">
        <v>26</v>
      </c>
      <c r="E980" t="s">
        <v>191</v>
      </c>
      <c r="F980" t="s">
        <v>1811</v>
      </c>
      <c r="G980" t="str">
        <f>"00367498"</f>
        <v>00367498</v>
      </c>
      <c r="H980">
        <v>627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0</v>
      </c>
      <c r="Z980">
        <v>0</v>
      </c>
      <c r="AA980">
        <v>0</v>
      </c>
      <c r="AB980">
        <v>0</v>
      </c>
      <c r="AC980">
        <v>0</v>
      </c>
      <c r="AD980">
        <v>657</v>
      </c>
    </row>
    <row r="981" spans="1:30" x14ac:dyDescent="0.25">
      <c r="H981" t="s">
        <v>1812</v>
      </c>
    </row>
    <row r="982" spans="1:30" x14ac:dyDescent="0.25">
      <c r="A982">
        <v>488</v>
      </c>
      <c r="B982">
        <v>5719</v>
      </c>
      <c r="C982" t="s">
        <v>1813</v>
      </c>
      <c r="D982" t="s">
        <v>27</v>
      </c>
      <c r="E982" t="s">
        <v>369</v>
      </c>
      <c r="F982" t="s">
        <v>1814</v>
      </c>
      <c r="G982" t="str">
        <f>"00284993"</f>
        <v>00284993</v>
      </c>
      <c r="H982" t="s">
        <v>1765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Z982">
        <v>0</v>
      </c>
      <c r="AA982">
        <v>0</v>
      </c>
      <c r="AB982">
        <v>0</v>
      </c>
      <c r="AC982">
        <v>0</v>
      </c>
      <c r="AD982" t="s">
        <v>1815</v>
      </c>
    </row>
    <row r="983" spans="1:30" x14ac:dyDescent="0.25">
      <c r="H983" t="s">
        <v>1816</v>
      </c>
    </row>
    <row r="984" spans="1:30" x14ac:dyDescent="0.25">
      <c r="A984">
        <v>489</v>
      </c>
      <c r="B984">
        <v>6154</v>
      </c>
      <c r="C984" t="s">
        <v>1817</v>
      </c>
      <c r="D984" t="s">
        <v>1450</v>
      </c>
      <c r="E984" t="s">
        <v>26</v>
      </c>
      <c r="F984" t="s">
        <v>1818</v>
      </c>
      <c r="G984" t="str">
        <f>"00369513"</f>
        <v>00369513</v>
      </c>
      <c r="H984" t="s">
        <v>851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851</v>
      </c>
    </row>
    <row r="985" spans="1:30" x14ac:dyDescent="0.25">
      <c r="H985" t="s">
        <v>512</v>
      </c>
    </row>
    <row r="986" spans="1:30" x14ac:dyDescent="0.25">
      <c r="A986">
        <v>490</v>
      </c>
      <c r="B986">
        <v>1856</v>
      </c>
      <c r="C986" t="s">
        <v>1819</v>
      </c>
      <c r="D986" t="s">
        <v>319</v>
      </c>
      <c r="E986" t="s">
        <v>27</v>
      </c>
      <c r="F986" t="s">
        <v>1820</v>
      </c>
      <c r="G986" t="str">
        <f>"201401000191"</f>
        <v>201401000191</v>
      </c>
      <c r="H986" t="s">
        <v>1117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1117</v>
      </c>
    </row>
    <row r="987" spans="1:30" x14ac:dyDescent="0.25">
      <c r="H987" t="s">
        <v>1821</v>
      </c>
    </row>
    <row r="989" spans="1:30" x14ac:dyDescent="0.25">
      <c r="A989" t="s">
        <v>1822</v>
      </c>
    </row>
    <row r="990" spans="1:30" x14ac:dyDescent="0.25">
      <c r="A990" t="s">
        <v>1823</v>
      </c>
    </row>
    <row r="991" spans="1:30" x14ac:dyDescent="0.25">
      <c r="A991" t="s">
        <v>1824</v>
      </c>
    </row>
    <row r="992" spans="1:30" x14ac:dyDescent="0.25">
      <c r="A992" t="s">
        <v>1825</v>
      </c>
    </row>
    <row r="993" spans="1:1" x14ac:dyDescent="0.25">
      <c r="A993" t="s">
        <v>1826</v>
      </c>
    </row>
    <row r="994" spans="1:1" x14ac:dyDescent="0.25">
      <c r="A994" t="s">
        <v>1827</v>
      </c>
    </row>
    <row r="995" spans="1:1" x14ac:dyDescent="0.25">
      <c r="A995" t="s">
        <v>1828</v>
      </c>
    </row>
    <row r="996" spans="1:1" x14ac:dyDescent="0.25">
      <c r="A996" t="s">
        <v>1829</v>
      </c>
    </row>
    <row r="997" spans="1:1" x14ac:dyDescent="0.25">
      <c r="A997" t="s">
        <v>1830</v>
      </c>
    </row>
    <row r="998" spans="1:1" x14ac:dyDescent="0.25">
      <c r="A998" t="s">
        <v>1831</v>
      </c>
    </row>
    <row r="999" spans="1:1" x14ac:dyDescent="0.25">
      <c r="A999" t="s">
        <v>1832</v>
      </c>
    </row>
    <row r="1000" spans="1:1" x14ac:dyDescent="0.25">
      <c r="A1000" t="s">
        <v>1833</v>
      </c>
    </row>
    <row r="1001" spans="1:1" x14ac:dyDescent="0.25">
      <c r="A1001" t="s">
        <v>1834</v>
      </c>
    </row>
    <row r="1002" spans="1:1" x14ac:dyDescent="0.25">
      <c r="A1002" t="s">
        <v>1835</v>
      </c>
    </row>
    <row r="1003" spans="1:1" x14ac:dyDescent="0.25">
      <c r="A1003" t="s">
        <v>1836</v>
      </c>
    </row>
    <row r="1004" spans="1:1" x14ac:dyDescent="0.25">
      <c r="A1004" t="s">
        <v>1837</v>
      </c>
    </row>
    <row r="1005" spans="1:1" x14ac:dyDescent="0.25">
      <c r="A1005" t="s">
        <v>1838</v>
      </c>
    </row>
    <row r="1006" spans="1:1" x14ac:dyDescent="0.25">
      <c r="A1006" t="s">
        <v>1839</v>
      </c>
    </row>
    <row r="1007" spans="1:1" x14ac:dyDescent="0.25">
      <c r="A1007" t="s">
        <v>1840</v>
      </c>
    </row>
    <row r="1008" spans="1:1" x14ac:dyDescent="0.25">
      <c r="A1008" t="s">
        <v>1841</v>
      </c>
    </row>
    <row r="1009" spans="1:1" x14ac:dyDescent="0.25">
      <c r="A1009" t="s">
        <v>1842</v>
      </c>
    </row>
    <row r="1010" spans="1:1" x14ac:dyDescent="0.25">
      <c r="A1010" t="s">
        <v>1843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2018-03-28T09:32:31Z</dcterms:created>
  <dcterms:modified xsi:type="dcterms:W3CDTF">2018-03-28T09:32:36Z</dcterms:modified>
</cp:coreProperties>
</file>