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42" i="1" l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<sst xmlns="http://schemas.openxmlformats.org/spreadsheetml/2006/main" count="2119" uniqueCount="1374">
  <si>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</si>
  <si>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</si>
  <si>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</si>
  <si>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</si>
  <si>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</si>
  <si>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</si>
  <si>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</si>
  <si>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</si>
  <si>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</si>
  <si>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</si>
  <si>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</si>
  <si>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</si>
  <si>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</si>
  <si>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ΓΚΑΝΤΑΡΑΣ</t>
  </si>
  <si>
    <t>ΙΩΑΝΝΗΣ</t>
  </si>
  <si>
    <t>ΣΠΥΡΙΔΩΝ</t>
  </si>
  <si>
    <t>Τ393267</t>
  </si>
  <si>
    <t>ΛΕΙΒΑΔΑΡΑ</t>
  </si>
  <si>
    <t>ΜΙΧΑΕΛΑ</t>
  </si>
  <si>
    <t>ΑΝΤΩΝΙΟΣ</t>
  </si>
  <si>
    <t>Φ472469</t>
  </si>
  <si>
    <t>961,4</t>
  </si>
  <si>
    <t>1830,4</t>
  </si>
  <si>
    <t>1267-1264-1257-1262-1229-1273-1231-1266-1232-1265-1263-1259-1260-1230</t>
  </si>
  <si>
    <t>ΧΑΛΙΜΟΣ</t>
  </si>
  <si>
    <t>ΓΕΩΡΓΙΟΣ</t>
  </si>
  <si>
    <t>ΚΩΝΣΤΑΝΤΙΝΟΣ</t>
  </si>
  <si>
    <t>ΑΙ754341</t>
  </si>
  <si>
    <t>721,6</t>
  </si>
  <si>
    <t>1779,6</t>
  </si>
  <si>
    <t>1205-1267-1257-1203</t>
  </si>
  <si>
    <t>ΣΤΕΦΑΝΟΥΔΑΚΗΣ</t>
  </si>
  <si>
    <t>ΜΙΧΑΗΛ</t>
  </si>
  <si>
    <t>ΕΜΜΑΝΟΥΗΛ</t>
  </si>
  <si>
    <t>ΑΒ631560</t>
  </si>
  <si>
    <t>700,7</t>
  </si>
  <si>
    <t>1778,7</t>
  </si>
  <si>
    <t>1233-1257-1234-1267</t>
  </si>
  <si>
    <t>ΚΩΝΣΤΑΝΤΙΝΙΔΗΣ</t>
  </si>
  <si>
    <t>ΣΥΜΕΩΝ</t>
  </si>
  <si>
    <t>ΧΑΡΑΛΑΜΠΟΣ</t>
  </si>
  <si>
    <t>Φ276385</t>
  </si>
  <si>
    <t>662,2</t>
  </si>
  <si>
    <t>1720,2</t>
  </si>
  <si>
    <t>1234-1257-1233</t>
  </si>
  <si>
    <t>ΚΟΥΡΤΗΣ</t>
  </si>
  <si>
    <t>ΑΡΙΣΤΕΙΔΗΣ</t>
  </si>
  <si>
    <t>ΑΚ354068</t>
  </si>
  <si>
    <t>871,2</t>
  </si>
  <si>
    <t>1709,2</t>
  </si>
  <si>
    <t>1257-1267-1205</t>
  </si>
  <si>
    <t>ΛΑΖΟΣ</t>
  </si>
  <si>
    <t>ΔΗΜΗΤΡΙΟΣ</t>
  </si>
  <si>
    <t>ΑΘΑΝΑΣΙΟΣ</t>
  </si>
  <si>
    <t>Τ135367</t>
  </si>
  <si>
    <t>ΚΑΤΣΑΡΟΣ</t>
  </si>
  <si>
    <t>ΘΩΜΑΣ</t>
  </si>
  <si>
    <t>ΘΕΟΔΟΣΙΟΣ</t>
  </si>
  <si>
    <t>Φ301072</t>
  </si>
  <si>
    <t>808,5</t>
  </si>
  <si>
    <t>1644,5</t>
  </si>
  <si>
    <t>1257-1233-1234</t>
  </si>
  <si>
    <t>ΗΛΙΑΔΟΥ</t>
  </si>
  <si>
    <t>ΚΥΡΙΑΚΗ</t>
  </si>
  <si>
    <t>ΑΝΑΣΤΑΣΙΟΣ</t>
  </si>
  <si>
    <t>ΑΖ190586</t>
  </si>
  <si>
    <t>1233-1257</t>
  </si>
  <si>
    <t>ΒΑΣΙΛΙΚΗ</t>
  </si>
  <si>
    <t>ΛΙΑΣΚΟΥ</t>
  </si>
  <si>
    <t>ΑΜ323258</t>
  </si>
  <si>
    <t>735,9</t>
  </si>
  <si>
    <t>1640,9</t>
  </si>
  <si>
    <t>1233-1257-1216-1226-1234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</si>
  <si>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</si>
  <si>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</si>
  <si>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</si>
  <si>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</si>
  <si>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ΗΛΙΟΠΟΥΛΟΣ</t>
  </si>
  <si>
    <t>ΧΡΗΣΤΟΣ</t>
  </si>
  <si>
    <t>ΑΝ272461</t>
  </si>
  <si>
    <t>1233-1257-1267-1234-1203</t>
  </si>
  <si>
    <t>ΚΑΡΝΑΒΑ</t>
  </si>
  <si>
    <t>ΑΝΑΣΤΑΣΙΑ</t>
  </si>
  <si>
    <t>ΠΑΝΤΕΛΗΣ</t>
  </si>
  <si>
    <t>ΑΜ176247</t>
  </si>
  <si>
    <t>771,1</t>
  </si>
  <si>
    <t>1629,1</t>
  </si>
  <si>
    <t>1205-1233-1234-1257-1267-1255-1217-1250-1202-1219-1248-1247-1254-1253-1201-1206-1249</t>
  </si>
  <si>
    <t>ΑΝΑΣΤΟΠΟΥΛΟΣ</t>
  </si>
  <si>
    <t>ΒΑΣΙΛΕΙΟΣ</t>
  </si>
  <si>
    <t>Φ074820</t>
  </si>
  <si>
    <t>1233-1234-1257-1267</t>
  </si>
  <si>
    <t>ΖΟΥΠΗΣ</t>
  </si>
  <si>
    <t>ΑΕ327196</t>
  </si>
  <si>
    <t>777,7</t>
  </si>
  <si>
    <t>1625,7</t>
  </si>
  <si>
    <t>1273-1257-1274-1272</t>
  </si>
  <si>
    <t>ΑΝΑΓΝΩΣΤΟΥ</t>
  </si>
  <si>
    <t>ΑΖ620677</t>
  </si>
  <si>
    <t>741,4</t>
  </si>
  <si>
    <t>1622,4</t>
  </si>
  <si>
    <t>ΤΟΠΟΥΖΗ</t>
  </si>
  <si>
    <t>ΣΟΦΙΑ</t>
  </si>
  <si>
    <t>ΠΑΝΑΓΙΩΤΗΣ</t>
  </si>
  <si>
    <t>ΑΒ852555</t>
  </si>
  <si>
    <t>724,9</t>
  </si>
  <si>
    <t>1612,9</t>
  </si>
  <si>
    <t>1267-1205-1257-1233-1274-1273</t>
  </si>
  <si>
    <t>ΠΑΝΑΓΟΥ</t>
  </si>
  <si>
    <t>ΑΝΔΡΕΑΣ</t>
  </si>
  <si>
    <t>ΑΚ333389</t>
  </si>
  <si>
    <t>805,2</t>
  </si>
  <si>
    <t>1609,2</t>
  </si>
  <si>
    <t>1257-1205</t>
  </si>
  <si>
    <t>ΤΣΕΡΜΕΝΤΣΕΛΗΣ</t>
  </si>
  <si>
    <t>ΣΤΕΡΓΙΟΣ</t>
  </si>
  <si>
    <t>ΑΖ345942</t>
  </si>
  <si>
    <t>1595,7</t>
  </si>
  <si>
    <t>1274-1262-1273-1229-1263-1264-1231-1230-1266-1260-1259-1265-1257-1267-1232-1258</t>
  </si>
  <si>
    <t>ΒΕΛΑΩΡΑ</t>
  </si>
  <si>
    <t>ΧΡΥΣΟΥΛΑ</t>
  </si>
  <si>
    <t>ΑΗ003351</t>
  </si>
  <si>
    <t>776,6</t>
  </si>
  <si>
    <t>1594,6</t>
  </si>
  <si>
    <t>1254-1257-1267-1248-1219-1250-1201-1252-1203-1253-1247-1217-1206-1222-1220-1218-1249-1223</t>
  </si>
  <si>
    <t>ΘΕΟΧΑΡΗΣ</t>
  </si>
  <si>
    <t>ΑΚ980454</t>
  </si>
  <si>
    <t>733,7</t>
  </si>
  <si>
    <t>1591,7</t>
  </si>
  <si>
    <t>ΚΟΥΤΑΛΑΚΙΔΗΣ</t>
  </si>
  <si>
    <t>ΣΤΥΛΙΑΝΟΣ</t>
  </si>
  <si>
    <t>ΑΖ822281</t>
  </si>
  <si>
    <t>1267-1257-1263-1262-1273-1229-1264-1265-1232</t>
  </si>
  <si>
    <t>ΝΑΚΟΣ-ΚΟΤΣΙΩΝΗΣ</t>
  </si>
  <si>
    <t>Χ051151</t>
  </si>
  <si>
    <t>728,2</t>
  </si>
  <si>
    <t>1586,2</t>
  </si>
  <si>
    <t>1233-1234-1257</t>
  </si>
  <si>
    <t>ΑΝΔΡΙΟΠΟΥΛΟΥ</t>
  </si>
  <si>
    <t>ΚΩΝΣΤΑΝΤΙΝΑ</t>
  </si>
  <si>
    <t>ΑΗ135497</t>
  </si>
  <si>
    <t>767,8</t>
  </si>
  <si>
    <t>1585,8</t>
  </si>
  <si>
    <t>1205-1247-1217-1250-1255-1221-1254-1257-1219-1267-1206-1201-1202-1248</t>
  </si>
  <si>
    <t>ΣΑΛΑΜΟΥΡΑΣ</t>
  </si>
  <si>
    <t>ΑΛΕΞΑΝΔΡΟΣ</t>
  </si>
  <si>
    <t>Τ565045</t>
  </si>
  <si>
    <t>716,1</t>
  </si>
  <si>
    <t>1575,1</t>
  </si>
  <si>
    <t>1255-1205-1247-1217-1250-1233-1201-1257-1254-1267-1218-1253-1256-1248-1202-1206-1251-1249</t>
  </si>
  <si>
    <t>ΚΑΛΟΥΣΙΟΥ</t>
  </si>
  <si>
    <t>ΣΤΕΛΛΑ</t>
  </si>
  <si>
    <t>ΝΙΚΟΛΑΟΣ</t>
  </si>
  <si>
    <t>ΑΜ819829</t>
  </si>
  <si>
    <t>1566,2</t>
  </si>
  <si>
    <t>1257-1234-1233</t>
  </si>
  <si>
    <t>ΝΤΟΥΣΚΟΥ</t>
  </si>
  <si>
    <t>ΠΑΡΑΣΚΕΥΗ</t>
  </si>
  <si>
    <t>ΖΗΣΗΣ</t>
  </si>
  <si>
    <t>ΑΜ754900</t>
  </si>
  <si>
    <t>651,2</t>
  </si>
  <si>
    <t>1563,2</t>
  </si>
  <si>
    <t>ΡΟΥΜΠΗΣ</t>
  </si>
  <si>
    <t>ΑΖ486359</t>
  </si>
  <si>
    <t>ΛΑΓΟΣ</t>
  </si>
  <si>
    <t>ΒΑΣΙΛΕΙΟΣ ΔΗΜΗΤΡΙΟΣ</t>
  </si>
  <si>
    <t>ΑΖ480740</t>
  </si>
  <si>
    <t>793,1</t>
  </si>
  <si>
    <t>1560,1</t>
  </si>
  <si>
    <t>1233-1257-1234</t>
  </si>
  <si>
    <t>ΧΑΛΚΙΑΔΟΥΔΗΣ</t>
  </si>
  <si>
    <t>ΘΕΟΔΩΡΟΣ</t>
  </si>
  <si>
    <t>ΑΚ877365</t>
  </si>
  <si>
    <t>701,8</t>
  </si>
  <si>
    <t>1559,8</t>
  </si>
  <si>
    <t>1267-1234-1233-1257</t>
  </si>
  <si>
    <t>ΓΕΩΡΓΟΠΟΥΛΟΣ</t>
  </si>
  <si>
    <t>ΑΜ307604</t>
  </si>
  <si>
    <t>1205-1257</t>
  </si>
  <si>
    <t>ΓΟΥΔΡΟΥΜΑΝΙΔΗΣ</t>
  </si>
  <si>
    <t>ΚΥΡΙΑΚΟΣ</t>
  </si>
  <si>
    <t>ΑΙ108360</t>
  </si>
  <si>
    <t>ΚΙΟΥΣΗ</t>
  </si>
  <si>
    <t>ΕΥΑΓΓΕΛΙΑ</t>
  </si>
  <si>
    <t>ΑΗ554675</t>
  </si>
  <si>
    <t>702,9</t>
  </si>
  <si>
    <t>1546,9</t>
  </si>
  <si>
    <t>1257-1267</t>
  </si>
  <si>
    <t>ΠΑΠΑΘΑΝΑΣΙΟΥ</t>
  </si>
  <si>
    <t>ΑΛΕΞΑΝΔΡΑ</t>
  </si>
  <si>
    <t>Χ274402</t>
  </si>
  <si>
    <t>679,8</t>
  </si>
  <si>
    <t>1536,8</t>
  </si>
  <si>
    <t>1257-1250-1254-1248-1206-1249</t>
  </si>
  <si>
    <t>ΜΠΙΤΣΗ</t>
  </si>
  <si>
    <t>ΜΑΡΙΑ</t>
  </si>
  <si>
    <t>ΑΜ797186</t>
  </si>
  <si>
    <t>797,5</t>
  </si>
  <si>
    <t>1535,5</t>
  </si>
  <si>
    <t>ΜΠΕΛΗΣ</t>
  </si>
  <si>
    <t>ΑΗ291737</t>
  </si>
  <si>
    <t>1533,9</t>
  </si>
  <si>
    <t>ΚΑΤΣΑΟΥΝΟΣ</t>
  </si>
  <si>
    <t>ΕΥΑΓΓΕΛΟΣ</t>
  </si>
  <si>
    <t>ΑΒ981731</t>
  </si>
  <si>
    <t>903,1</t>
  </si>
  <si>
    <t>1530,1</t>
  </si>
  <si>
    <t>ΤΣΑΜΑΔΟΣ</t>
  </si>
  <si>
    <t>ΧΡΥΣΟΣΤΟΜΟΣ</t>
  </si>
  <si>
    <t>ΑΚ964290</t>
  </si>
  <si>
    <t>669,9</t>
  </si>
  <si>
    <t>1527,9</t>
  </si>
  <si>
    <t>1257-1233</t>
  </si>
  <si>
    <t>ΣΑΛΛΑ</t>
  </si>
  <si>
    <t>ΚΑΛΛΙΟΠΗ</t>
  </si>
  <si>
    <t>Χ291469</t>
  </si>
  <si>
    <t>1526,9</t>
  </si>
  <si>
    <t>1234-1233-1257</t>
  </si>
  <si>
    <t>ΧΡΙΣΤΟΔΟΥΛΑΚΗ</t>
  </si>
  <si>
    <t>Χ560347</t>
  </si>
  <si>
    <t>666,6</t>
  </si>
  <si>
    <t>1524,6</t>
  </si>
  <si>
    <t>1228-1233-1257-1267</t>
  </si>
  <si>
    <t>ΧΡΟΝΗ</t>
  </si>
  <si>
    <t>ΑΝΤΙΓΟΝΗ</t>
  </si>
  <si>
    <t>ΑΖ742440</t>
  </si>
  <si>
    <t>696,3</t>
  </si>
  <si>
    <t>1522,3</t>
  </si>
  <si>
    <t>1267-1205-1257</t>
  </si>
  <si>
    <t>ΔΗΜΑ</t>
  </si>
  <si>
    <t xml:space="preserve">ΚΥΡΙΑΚΗ </t>
  </si>
  <si>
    <t xml:space="preserve">ΧΡΗΣΤΟΣ </t>
  </si>
  <si>
    <t>ΑΕ769683</t>
  </si>
  <si>
    <t>1518,7</t>
  </si>
  <si>
    <t>ΣΦΕΤΣΑΣ</t>
  </si>
  <si>
    <t>ΒΑΙΟΣ</t>
  </si>
  <si>
    <t>ΑΖ478197</t>
  </si>
  <si>
    <t>1265-1257</t>
  </si>
  <si>
    <t>ΜΑΜΟΥΖΕΛΟΥ</t>
  </si>
  <si>
    <t>ΑΝΝΑ</t>
  </si>
  <si>
    <t>ΑΕ725050</t>
  </si>
  <si>
    <t>1257-1205-1267</t>
  </si>
  <si>
    <t>ΚΩΝΣΤΑΝΤΑ</t>
  </si>
  <si>
    <t>ΔΗΜΗΤΡΑ</t>
  </si>
  <si>
    <t>ΑΙ290216</t>
  </si>
  <si>
    <t>730,4</t>
  </si>
  <si>
    <t>1488,4</t>
  </si>
  <si>
    <t>1257-1265-1262-1263-1264-1267-1229-1273-1232-1259-1274-1231-1266-1261</t>
  </si>
  <si>
    <t>ΑΝΥΦΑΝΤΗ</t>
  </si>
  <si>
    <t>ΖΩΗ</t>
  </si>
  <si>
    <t>870,1</t>
  </si>
  <si>
    <t>1488,1</t>
  </si>
  <si>
    <t>1257-1267-1233</t>
  </si>
  <si>
    <t>ΛΙΟΝΤΑ</t>
  </si>
  <si>
    <t>AH295008</t>
  </si>
  <si>
    <t>1267-1234-1257-1233-1203</t>
  </si>
  <si>
    <t>ΜΠΑΝΑΓΗΣ</t>
  </si>
  <si>
    <t>Χ415898</t>
  </si>
  <si>
    <t>1463,8</t>
  </si>
  <si>
    <t>ΠΕΤΡΟΠΟΥΛΟΥ</t>
  </si>
  <si>
    <t>ΚΡΥΣΤΑ ΜΑΡΙΑ</t>
  </si>
  <si>
    <t>ΑΗ979651</t>
  </si>
  <si>
    <t>784,3</t>
  </si>
  <si>
    <t>1455,3</t>
  </si>
  <si>
    <t>ΚΑΨΑΛΗ</t>
  </si>
  <si>
    <t>ΠΟΛΥΞΕΝΗ</t>
  </si>
  <si>
    <t>ΑΜ818859</t>
  </si>
  <si>
    <t>819,5</t>
  </si>
  <si>
    <t>1437,5</t>
  </si>
  <si>
    <t>1260-1264-1262-1263-1267-1269-1273-1231-1230-1274-1258-1272-1265-1259-1232-1266-1257</t>
  </si>
  <si>
    <t>ΠΑΝΟΥΣΟΠΟΥΛΟΥ</t>
  </si>
  <si>
    <t>ΘΕΟΦΑΝΙΑ</t>
  </si>
  <si>
    <t>ΑΕ738444</t>
  </si>
  <si>
    <t>786,5</t>
  </si>
  <si>
    <t>1434,5</t>
  </si>
  <si>
    <t>ΒΑΡΔΗΣ</t>
  </si>
  <si>
    <t>ΑΚ024661</t>
  </si>
  <si>
    <t>774,4</t>
  </si>
  <si>
    <t>1432,4</t>
  </si>
  <si>
    <t>ΜΠΕΛΛΟΥ</t>
  </si>
  <si>
    <t>ΑΙ807511</t>
  </si>
  <si>
    <t>697,4</t>
  </si>
  <si>
    <t>1431,4</t>
  </si>
  <si>
    <t>1257-1233-1267</t>
  </si>
  <si>
    <t>ΚΑΡΦΗΣ</t>
  </si>
  <si>
    <t>ΣΕΡΑΦΕΙΜ</t>
  </si>
  <si>
    <t>Ρ983508</t>
  </si>
  <si>
    <t>1423,2</t>
  </si>
  <si>
    <t>ΜΕΤΑΞΟΥΔΗΣ</t>
  </si>
  <si>
    <t>ΕΛΕΥΘΕΡΙΟΣ</t>
  </si>
  <si>
    <t>ΑΖ912878</t>
  </si>
  <si>
    <t>690,8</t>
  </si>
  <si>
    <t>1422,8</t>
  </si>
  <si>
    <t>ΚΑΛΑΝΤΖΗ</t>
  </si>
  <si>
    <t>ΠΑΝΑΓΙΩΤΑ</t>
  </si>
  <si>
    <t>ΑΖ477960</t>
  </si>
  <si>
    <t>905,3</t>
  </si>
  <si>
    <t>1406,3</t>
  </si>
  <si>
    <t>1257-1267-1233-1234</t>
  </si>
  <si>
    <t>ΔΕΛΛΑ</t>
  </si>
  <si>
    <t>ΑΜ369516</t>
  </si>
  <si>
    <t>790,9</t>
  </si>
  <si>
    <t>1393,9</t>
  </si>
  <si>
    <t>1201-1257-1254-1253</t>
  </si>
  <si>
    <t>ΚΟΥΚΟΥΜΤΖΗΣ</t>
  </si>
  <si>
    <t>ΣΩΤΗΡΙΟΣ</t>
  </si>
  <si>
    <t>ΑΙ566226</t>
  </si>
  <si>
    <t>754,6</t>
  </si>
  <si>
    <t>1392,6</t>
  </si>
  <si>
    <t>ΤΣΙΡΩΝΗ</t>
  </si>
  <si>
    <t>ΘΑΛΕΙΑ</t>
  </si>
  <si>
    <t>ΑΗ477285</t>
  </si>
  <si>
    <t>1257-1205-1267-1203</t>
  </si>
  <si>
    <t>ΓΚΟΡΟΓΙΑ</t>
  </si>
  <si>
    <t>ΚΑΛΛΙΡΟΗ</t>
  </si>
  <si>
    <t>ΑΖ499630</t>
  </si>
  <si>
    <t>705,1</t>
  </si>
  <si>
    <t>1380,1</t>
  </si>
  <si>
    <t>ΜΟΥΡΑΚΑ</t>
  </si>
  <si>
    <t>ΦΑΝΗ</t>
  </si>
  <si>
    <t>Χ911670</t>
  </si>
  <si>
    <t>756,8</t>
  </si>
  <si>
    <t>1374,8</t>
  </si>
  <si>
    <t>ΛΑΜΠΡΟΠΟΥΛΟΣ</t>
  </si>
  <si>
    <t>Ν872161</t>
  </si>
  <si>
    <t>1373,9</t>
  </si>
  <si>
    <t>1205-1204-1255-1202-1221-1247-1218-1217-1250-1254-1252-1201-1203-1206-1253-1249-1248-1267-1219-1222-1256-1220-1251-1223-1257</t>
  </si>
  <si>
    <t>ΣΟΒΑΤΖΙΔΟΥ</t>
  </si>
  <si>
    <t>ΕΥΓΕΝΙΑ</t>
  </si>
  <si>
    <t>ΑΕ389758</t>
  </si>
  <si>
    <t>674,3</t>
  </si>
  <si>
    <t>1366,3</t>
  </si>
  <si>
    <t>1273-1229-1267-1259-1262-1264-1263-1265-1232-1231-1266-1272-1274-1257-1258-1230-1260-1261</t>
  </si>
  <si>
    <t>ΒΑΒΟΥΛΗΣ</t>
  </si>
  <si>
    <t>ΑΑ885154</t>
  </si>
  <si>
    <t>694,1</t>
  </si>
  <si>
    <t>1365,1</t>
  </si>
  <si>
    <t>ΒΑΡΣΑΜΑΣ</t>
  </si>
  <si>
    <t>ΑΡΓΥΡΙΟΣ</t>
  </si>
  <si>
    <t>Τ882142</t>
  </si>
  <si>
    <t>707,3</t>
  </si>
  <si>
    <t>1358,3</t>
  </si>
  <si>
    <t>ΤΣΟΥΡΤΣΟΥΛΗΣ</t>
  </si>
  <si>
    <t>Φ300972</t>
  </si>
  <si>
    <t>1354,6</t>
  </si>
  <si>
    <t>1262-1257-1265-1264-1263-1273-1229-1274-1232-1231-1266-1272-1259-1267</t>
  </si>
  <si>
    <t>ΒΟΤΣΙΚΑΣ</t>
  </si>
  <si>
    <t>ΛΕΩΝΙΔΑΣ</t>
  </si>
  <si>
    <t>Χ867355</t>
  </si>
  <si>
    <t>1351,7</t>
  </si>
  <si>
    <t>ΞΕΠΛΑΤΗ</t>
  </si>
  <si>
    <t>ΧΡΥΣΑΥΓΗ</t>
  </si>
  <si>
    <t>Φ341143</t>
  </si>
  <si>
    <t>1351,2</t>
  </si>
  <si>
    <t>ΚΟΛΟΡΙΔΑ</t>
  </si>
  <si>
    <t>ΑΒ843980</t>
  </si>
  <si>
    <t>809,6</t>
  </si>
  <si>
    <t>1347,6</t>
  </si>
  <si>
    <t>1201-1202-1205-1206-1219-1247-1248-1249-1233-1250-1255-1253-1257-1254-1267-1251-1256</t>
  </si>
  <si>
    <t>ΚΟΥΒΕΛΗΣ</t>
  </si>
  <si>
    <t>Ρ988232</t>
  </si>
  <si>
    <t>ΨΑΛΤΗ</t>
  </si>
  <si>
    <t>ΑΖ292026</t>
  </si>
  <si>
    <t>720,5</t>
  </si>
  <si>
    <t>1335,5</t>
  </si>
  <si>
    <t>ΧΑΛΚΙΔΗΣ</t>
  </si>
  <si>
    <t>ΙΣΑΑΚ</t>
  </si>
  <si>
    <t>ΑΗ327917</t>
  </si>
  <si>
    <t>695,2</t>
  </si>
  <si>
    <t>1331,2</t>
  </si>
  <si>
    <t>ΜΟΥΣΤΑΚΑ</t>
  </si>
  <si>
    <t>ΑΙ843141</t>
  </si>
  <si>
    <t>684,2</t>
  </si>
  <si>
    <t>1330,2</t>
  </si>
  <si>
    <t>1203-1205-1257-1267</t>
  </si>
  <si>
    <t>ΣΥΛΑΙΟΥ</t>
  </si>
  <si>
    <t>ΕΥΦΡΟΣΥΝΗ</t>
  </si>
  <si>
    <t>ΑΗ351767</t>
  </si>
  <si>
    <t>743,6</t>
  </si>
  <si>
    <t>1326,6</t>
  </si>
  <si>
    <t>1257-1265</t>
  </si>
  <si>
    <t>ΜΠΑΚΑΤΣΗΣ</t>
  </si>
  <si>
    <t>ΑΖ186850</t>
  </si>
  <si>
    <t>827,2</t>
  </si>
  <si>
    <t>1317,2</t>
  </si>
  <si>
    <t>1259-1264-1267-1263-1265-1262-1273-1229-1232-1231-1266-1257-1274-1230-1258-1260-1272</t>
  </si>
  <si>
    <t>ΡΟΥΣΣΟΣ</t>
  </si>
  <si>
    <t>ΠΑΝΑΓΙΩΤΗΣ-ΠΑΡΑΣΚΕΥΑΣ</t>
  </si>
  <si>
    <t>Χ494904</t>
  </si>
  <si>
    <t>713,9</t>
  </si>
  <si>
    <t>1313,9</t>
  </si>
  <si>
    <t>1226-1257-1234-1228-1235</t>
  </si>
  <si>
    <t>ΣΟΥΡΛΑ</t>
  </si>
  <si>
    <t>ΓΕΩΡΓΙΑ</t>
  </si>
  <si>
    <t>ΑΚ381689</t>
  </si>
  <si>
    <t>708,4</t>
  </si>
  <si>
    <t>1312,4</t>
  </si>
  <si>
    <t>1267-1257-1272-1274-1273</t>
  </si>
  <si>
    <t>ΠΕΤΡΟΠΟΥΛΟΣ</t>
  </si>
  <si>
    <t>Τ261356</t>
  </si>
  <si>
    <t>1303,2</t>
  </si>
  <si>
    <t>ΤΣΙΑΚΙΡΗ</t>
  </si>
  <si>
    <t>ΟΛΓΑ</t>
  </si>
  <si>
    <t>1301,7</t>
  </si>
  <si>
    <t>1257-1233-1241-1244-1237-1240-1227-1267-1225-1242-1236-1270-1239-1238</t>
  </si>
  <si>
    <t>ΧΑΤΖΗΠΑΣΧΑΛΗ</t>
  </si>
  <si>
    <t>ΠΑΣΧΑΛΗΣ</t>
  </si>
  <si>
    <t>Χ457303</t>
  </si>
  <si>
    <t>676,5</t>
  </si>
  <si>
    <t>1294,5</t>
  </si>
  <si>
    <t>1205-1257-1267</t>
  </si>
  <si>
    <t>ΦΛΕΣΣΑΣ</t>
  </si>
  <si>
    <t>ΑΕ257980</t>
  </si>
  <si>
    <t>1292,3</t>
  </si>
  <si>
    <t>ΜΑΡΝΕΖΟΣ</t>
  </si>
  <si>
    <t>ΑΙ496071</t>
  </si>
  <si>
    <t>ΣΤΕΦΑΝΙΔΗΣ</t>
  </si>
  <si>
    <t>Χ845179</t>
  </si>
  <si>
    <t>830,5</t>
  </si>
  <si>
    <t>1290,5</t>
  </si>
  <si>
    <t>1259-1231-1266-1262-1264-1263-1229-1265-1232-1273-1261-1274-1257-1267</t>
  </si>
  <si>
    <t>ΛΑΦΑΤΖΗ</t>
  </si>
  <si>
    <t>ΕΙΡΗΝΗ</t>
  </si>
  <si>
    <t>ΣΤΑΥΡΟΣ</t>
  </si>
  <si>
    <t>Ρ368205</t>
  </si>
  <si>
    <t>672,1</t>
  </si>
  <si>
    <t>1290,1</t>
  </si>
  <si>
    <t>ΣΑΠΝΑΡΑΣ</t>
  </si>
  <si>
    <t>ΛΑΖΑΡΟΣ</t>
  </si>
  <si>
    <t>ΑΜ399247</t>
  </si>
  <si>
    <t>837,1</t>
  </si>
  <si>
    <t>1289,1</t>
  </si>
  <si>
    <t>1267-1203-1234-1257-1233</t>
  </si>
  <si>
    <t>ΑΥΓΕΡΗΣ</t>
  </si>
  <si>
    <t>Ρ471091</t>
  </si>
  <si>
    <t>1287,6</t>
  </si>
  <si>
    <t>ΚΟΠΑΝΕΛΟΣ</t>
  </si>
  <si>
    <t>ΑΕ497692</t>
  </si>
  <si>
    <t>664,4</t>
  </si>
  <si>
    <t>1284,4</t>
  </si>
  <si>
    <t>ΤΣΟΛΑΚΗΣ</t>
  </si>
  <si>
    <t>Τ373227</t>
  </si>
  <si>
    <t>794,2</t>
  </si>
  <si>
    <t>1270,2</t>
  </si>
  <si>
    <t>1267-1257-1205</t>
  </si>
  <si>
    <t>ΚΑΡΑΜΠΑΛΙΟΣ</t>
  </si>
  <si>
    <t>ΑΜ815492</t>
  </si>
  <si>
    <t>1263,6</t>
  </si>
  <si>
    <t>1257-1273-1274-1272-1267-1262-1263-1264-1229-1266-1265-1230-1231-1259-1232-1258-1261-1260</t>
  </si>
  <si>
    <t>ΚΑΚΑΒΕΛΗΣ</t>
  </si>
  <si>
    <t>Φ275142</t>
  </si>
  <si>
    <t>1259-1231-1273-1229-1232-1257-1262-1263-1264-1265-1266</t>
  </si>
  <si>
    <t>ΓΕΡΑΚΗ</t>
  </si>
  <si>
    <t>ΓΡΗΓΟΡΙΟΣ</t>
  </si>
  <si>
    <t>Χ725289</t>
  </si>
  <si>
    <t>798,6</t>
  </si>
  <si>
    <t>1255,6</t>
  </si>
  <si>
    <t>1267-1272-1258-1274-1273-1263-1229-1262-1259-1260-1265-1257-1232-1231-1266-1230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</si>
  <si>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</si>
  <si>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</si>
  <si>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</si>
  <si>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</si>
  <si>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ΣΤΑΜΑΤΗΣ</t>
  </si>
  <si>
    <t>Χ870378</t>
  </si>
  <si>
    <t>1252,7</t>
  </si>
  <si>
    <t>1273-1274-1257</t>
  </si>
  <si>
    <t>ΜΕΡΚΟΥΡΗ</t>
  </si>
  <si>
    <t>ΙΩΑΝΝΑ</t>
  </si>
  <si>
    <t>Χ264015</t>
  </si>
  <si>
    <t>ΑΒ158690</t>
  </si>
  <si>
    <t>1235,9</t>
  </si>
  <si>
    <t>1273-1274-1272-1257-1267</t>
  </si>
  <si>
    <t>ΠΟΥΛΙΟΣ</t>
  </si>
  <si>
    <t>Χ470708</t>
  </si>
  <si>
    <t>749,1</t>
  </si>
  <si>
    <t>1234,1</t>
  </si>
  <si>
    <t>ΣΑΡΑΝΤΗ</t>
  </si>
  <si>
    <t>ΑΙΚΑΤΕΡΙΝΗ</t>
  </si>
  <si>
    <t>Χ982091</t>
  </si>
  <si>
    <t>763,4</t>
  </si>
  <si>
    <t>1224,4</t>
  </si>
  <si>
    <t>ΛΙΑΓΚΑΣ</t>
  </si>
  <si>
    <t>ΑΙ476621</t>
  </si>
  <si>
    <t>687,5</t>
  </si>
  <si>
    <t>1221,5</t>
  </si>
  <si>
    <t>ΣΠΑΝΑΚΗ</t>
  </si>
  <si>
    <t>ΔΕΣΠΟΙΝΑ</t>
  </si>
  <si>
    <t>Χ349665</t>
  </si>
  <si>
    <t>750,2</t>
  </si>
  <si>
    <t>1221,2</t>
  </si>
  <si>
    <t>ΑΒΡΑΑΜ</t>
  </si>
  <si>
    <t>ΑΑ415135</t>
  </si>
  <si>
    <t>860,2</t>
  </si>
  <si>
    <t>1215,2</t>
  </si>
  <si>
    <t>ΦΩΤΙΑΔΟΥ</t>
  </si>
  <si>
    <t>ΣΤΥΛΙΑΝΗ</t>
  </si>
  <si>
    <t>ΑΖ931947</t>
  </si>
  <si>
    <t>1261-1259-1230-1266-1264-1263-1257-1232</t>
  </si>
  <si>
    <t>ΝΙΑΝΙΟΥ</t>
  </si>
  <si>
    <t>Χ892400</t>
  </si>
  <si>
    <t>723,8</t>
  </si>
  <si>
    <t>1212,8</t>
  </si>
  <si>
    <t>1257-1205-1267-1233</t>
  </si>
  <si>
    <t>ΣΤΡΟΜΠΟΥΛΑΣ</t>
  </si>
  <si>
    <t>Χ813332</t>
  </si>
  <si>
    <t>831,6</t>
  </si>
  <si>
    <t>1197,6</t>
  </si>
  <si>
    <t>ΝΤΑΦΟΠΟΥΛΟΥ</t>
  </si>
  <si>
    <t>ΦΩΤΕΙΝΗ</t>
  </si>
  <si>
    <t>ΑΒ102304</t>
  </si>
  <si>
    <t>1193,4</t>
  </si>
  <si>
    <t>ΒΛΑΧΟΥ</t>
  </si>
  <si>
    <t>ΕΥΤΥΧΙΟΣ</t>
  </si>
  <si>
    <t>ΙΩΣΗΦ</t>
  </si>
  <si>
    <t>ΑΚ982312</t>
  </si>
  <si>
    <t>773,3</t>
  </si>
  <si>
    <t>1193,3</t>
  </si>
  <si>
    <t>1234-1257-1233-1267</t>
  </si>
  <si>
    <t>ΚΟΚΟΡΕΛΙΑΣ</t>
  </si>
  <si>
    <t>ΑΝ483445</t>
  </si>
  <si>
    <t>1193,1</t>
  </si>
  <si>
    <t>ΟΡΦΑΝΟΥ</t>
  </si>
  <si>
    <t>ΛΑΜΠΡΙΝΗ</t>
  </si>
  <si>
    <t>ΑΠΟΣΤΟΛΟΣ</t>
  </si>
  <si>
    <t>Χ863442</t>
  </si>
  <si>
    <t>1187,8</t>
  </si>
  <si>
    <t>1202-1204-1205-1257-1206</t>
  </si>
  <si>
    <t>ΚΕΡΑΣΙΔΟΥ</t>
  </si>
  <si>
    <t>ΥΠΑΤΙΟΣ</t>
  </si>
  <si>
    <t>ΑΙ324722</t>
  </si>
  <si>
    <t>822,8</t>
  </si>
  <si>
    <t>1179,8</t>
  </si>
  <si>
    <t>ΛΕΜΟΝΑΚΗΣ</t>
  </si>
  <si>
    <t>ΣΑΒΒΑΣ</t>
  </si>
  <si>
    <t>ΑΝ471448</t>
  </si>
  <si>
    <t>727,1</t>
  </si>
  <si>
    <t>1179,1</t>
  </si>
  <si>
    <t>1202-1205-1255-1257-1233-1247-1250-1254-1201-1206-1248-1267-1249-1253-1256</t>
  </si>
  <si>
    <t>ΜΑΚΡΗ</t>
  </si>
  <si>
    <t>Φ301536</t>
  </si>
  <si>
    <t>1177,5</t>
  </si>
  <si>
    <t>ΑΔΑΜΙΔΗΣ</t>
  </si>
  <si>
    <t>ΑΡΙΣΤΟΤΕΛΗΣ</t>
  </si>
  <si>
    <t>Τ296206</t>
  </si>
  <si>
    <t>1175,1</t>
  </si>
  <si>
    <t>1257-1267-1205-1203</t>
  </si>
  <si>
    <t>ΤΕΝΕΚΕΤΖΗΣ</t>
  </si>
  <si>
    <t>ΑΖ341824</t>
  </si>
  <si>
    <t>688,6</t>
  </si>
  <si>
    <t>1172,6</t>
  </si>
  <si>
    <t>1222-1206-1267-1248-1205-1202-1201-1255-1247-1249-1254-1257-1250-1253-1251-1256</t>
  </si>
  <si>
    <t>ΕΛΕΝΗ</t>
  </si>
  <si>
    <t>ΚΛΕΑΝΘΗΣ</t>
  </si>
  <si>
    <t>Χ368555</t>
  </si>
  <si>
    <t>1168,2</t>
  </si>
  <si>
    <t>1267-1257-1233</t>
  </si>
  <si>
    <t>ΖΑΠΑΝΤΙΩΤΗ</t>
  </si>
  <si>
    <t>Χ779657</t>
  </si>
  <si>
    <t>1163,1</t>
  </si>
  <si>
    <t>1257-1205-1202-1204-1206-1217-1218-1219-1220-1221-1222-1223-1253-1254</t>
  </si>
  <si>
    <t>ΚΑΤΣΑΜΑ</t>
  </si>
  <si>
    <t>ΚΑΤΕΡΙΝΑ</t>
  </si>
  <si>
    <t>ΑΜ528751</t>
  </si>
  <si>
    <t>680,9</t>
  </si>
  <si>
    <t>1159,9</t>
  </si>
  <si>
    <t>ΠΕΝΤΕΡΙΔΟΥ</t>
  </si>
  <si>
    <t>ΕΥΤΥΧΙΑ</t>
  </si>
  <si>
    <t>Φ497252</t>
  </si>
  <si>
    <t>ΜΠΑΜΠΑΝΙΚΟΥ</t>
  </si>
  <si>
    <t>ΔΗΜΗΡΙΟΣ</t>
  </si>
  <si>
    <t>Χ408843</t>
  </si>
  <si>
    <t>718,3</t>
  </si>
  <si>
    <t>1147,3</t>
  </si>
  <si>
    <t>ΑΡΒΑΝΙΤΑΚΗΣ</t>
  </si>
  <si>
    <t>ΑΒ203443</t>
  </si>
  <si>
    <t>1257-1233-1234-1205-1202</t>
  </si>
  <si>
    <t>ΛΕΣΓΙΔΟΥ</t>
  </si>
  <si>
    <t>Φ276216</t>
  </si>
  <si>
    <t>1142,8</t>
  </si>
  <si>
    <t>1257-1267-1234-1233</t>
  </si>
  <si>
    <t>ΑΡΧΟΝΤΗΣ</t>
  </si>
  <si>
    <t>Χ923012</t>
  </si>
  <si>
    <t>1125,4</t>
  </si>
  <si>
    <t>ΣΑΡΑΝΤΙΔΗΣ</t>
  </si>
  <si>
    <t>Χ466597</t>
  </si>
  <si>
    <t>1124,1</t>
  </si>
  <si>
    <t>1267-1259-1263-1272-1273-1274-1258-1229-1230-1260-1264-1232-1231-1262-1265-1257-1266-1227</t>
  </si>
  <si>
    <t>ΑΗ777409</t>
  </si>
  <si>
    <t>698,5</t>
  </si>
  <si>
    <t>1113,5</t>
  </si>
  <si>
    <t>ΤΣΙΤΣΙΠΗ</t>
  </si>
  <si>
    <t>Χ483450</t>
  </si>
  <si>
    <t>685,3</t>
  </si>
  <si>
    <t>1109,3</t>
  </si>
  <si>
    <t>ΖΕΥΓΑΡΑ</t>
  </si>
  <si>
    <t>ΑΜ847480</t>
  </si>
  <si>
    <t>1107,4</t>
  </si>
  <si>
    <t>ΚΑΡΚΑΤΣΕΛΟΥ</t>
  </si>
  <si>
    <t>Σ985531</t>
  </si>
  <si>
    <t>742,5</t>
  </si>
  <si>
    <t>1102,5</t>
  </si>
  <si>
    <t>ΑΝΑΣΤΑΣΙΟΥ</t>
  </si>
  <si>
    <t>ΗΛΙΑΣ</t>
  </si>
  <si>
    <t>Τ353025</t>
  </si>
  <si>
    <t>653,4</t>
  </si>
  <si>
    <t>1095,4</t>
  </si>
  <si>
    <t>ΜΠΑΝΙΑ</t>
  </si>
  <si>
    <t>ΙΟΥΛΙΑ</t>
  </si>
  <si>
    <t>Τ944307</t>
  </si>
  <si>
    <t>1093,2</t>
  </si>
  <si>
    <t>ΤΕΡΖΑΚΗ</t>
  </si>
  <si>
    <t>Τ218124</t>
  </si>
  <si>
    <t>816,2</t>
  </si>
  <si>
    <t>1091,2</t>
  </si>
  <si>
    <t>ΔΗΜΟΠΟΥΛΟΣ</t>
  </si>
  <si>
    <t>ΑΕ979735</t>
  </si>
  <si>
    <t>ΜΟΥΤΣΑΙ</t>
  </si>
  <si>
    <t>ΜΑΡΙΟΣ</t>
  </si>
  <si>
    <t>ΑΛΜΠΕΡΤ</t>
  </si>
  <si>
    <t>ΑΜ857559</t>
  </si>
  <si>
    <t>1085,6</t>
  </si>
  <si>
    <t>1201-1202-1204-1205-1247-1248-1249-1250-1251-1252-1256-1257-1267</t>
  </si>
  <si>
    <t>ΟΙΚΟΝΟΜΟΥ</t>
  </si>
  <si>
    <t>ΜΑΡΘΑ</t>
  </si>
  <si>
    <t>ΑΝ389476</t>
  </si>
  <si>
    <t>853,6</t>
  </si>
  <si>
    <t>1083,6</t>
  </si>
  <si>
    <t>ΤΣΙΡΟΠΟΥΛΟΥ</t>
  </si>
  <si>
    <t>ΜΑΡΙΑ ΣΤΑΜΑΤΙΝΑ</t>
  </si>
  <si>
    <t>Χ791465</t>
  </si>
  <si>
    <t>1080,6</t>
  </si>
  <si>
    <t>ΤΣΙΡΙΓΩΤΗΣ</t>
  </si>
  <si>
    <t>ΦΩΤΙΟΣ</t>
  </si>
  <si>
    <t>Χ138124</t>
  </si>
  <si>
    <t>1077,2</t>
  </si>
  <si>
    <t>1233-1257-1267</t>
  </si>
  <si>
    <t>ΚΛΕΙΤΣΑΚΗΣ</t>
  </si>
  <si>
    <t>ΕΥΘΥΜΙΟΣ</t>
  </si>
  <si>
    <t>ΑΖ480968</t>
  </si>
  <si>
    <t>620,4</t>
  </si>
  <si>
    <t>1070,4</t>
  </si>
  <si>
    <t>ΚΩΝΣΤΑΝΤΙΝΟΣ-ΑΓΓΕΛΟΣ</t>
  </si>
  <si>
    <t>ΑΗ752346</t>
  </si>
  <si>
    <t>717,2</t>
  </si>
  <si>
    <t>1070,2</t>
  </si>
  <si>
    <t>ΖΩΓΡΑΦΟΥ</t>
  </si>
  <si>
    <t>Τ480469</t>
  </si>
  <si>
    <t>677,6</t>
  </si>
  <si>
    <t>1067,6</t>
  </si>
  <si>
    <t>ΣΤΑΥΡΙΔΗΣ</t>
  </si>
  <si>
    <t>ΓΕΡΑΣΙΜΟΣ</t>
  </si>
  <si>
    <t>Χ406924</t>
  </si>
  <si>
    <t>1063,3</t>
  </si>
  <si>
    <t>ΤΣΙΡΗΣ</t>
  </si>
  <si>
    <t>ΑΒ113371</t>
  </si>
  <si>
    <t>1057,8</t>
  </si>
  <si>
    <t>1266-1229-1232-1263-1262-1265-1230-1231-1258-1259-1260-1261-1264-1272-1273-1274-1257</t>
  </si>
  <si>
    <t>ΚΕΛΙΔΟΥ</t>
  </si>
  <si>
    <t>ΠΑΥΛΟΣ</t>
  </si>
  <si>
    <t>ΑΕ760037</t>
  </si>
  <si>
    <t>1054,8</t>
  </si>
  <si>
    <t>1257-1233-1205</t>
  </si>
  <si>
    <t>ΤΑΤΣΗ</t>
  </si>
  <si>
    <t>ΑΠΟΣΤΟΛΙΑ</t>
  </si>
  <si>
    <t>ΑΖ136655</t>
  </si>
  <si>
    <t>856,9</t>
  </si>
  <si>
    <t>1053,9</t>
  </si>
  <si>
    <t>ΤΣΑΚΑΛΗ</t>
  </si>
  <si>
    <t>ΠΕΤΡΟΣ</t>
  </si>
  <si>
    <t>Χ284849</t>
  </si>
  <si>
    <t>1229-1231-1232-1259-1262-1263-1264-1265-1266-1273-1257</t>
  </si>
  <si>
    <t>ΑΛΜΠΑΝΤΗ</t>
  </si>
  <si>
    <t>ΑΓΑΘΗ</t>
  </si>
  <si>
    <t>Χ370515</t>
  </si>
  <si>
    <t>1052,4</t>
  </si>
  <si>
    <t>1229-1231-1257-1259-1262-1263-1264-1273</t>
  </si>
  <si>
    <t>ΓΚΡΕΜΟΥ</t>
  </si>
  <si>
    <t>Χ863218</t>
  </si>
  <si>
    <t>1051,4</t>
  </si>
  <si>
    <t>1257-1233-1267-1234</t>
  </si>
  <si>
    <t>ΒΟΡΒΟΛΑΚΟΥ</t>
  </si>
  <si>
    <t>ΝΙΚΟΛΕΤΤΑ</t>
  </si>
  <si>
    <t>Χ422738</t>
  </si>
  <si>
    <t>1267-1205-1257-1233-1203-1234</t>
  </si>
  <si>
    <t>ΓΚΟΓΚΑ</t>
  </si>
  <si>
    <t>ΕΛΕΥΘΕΡΙΑ</t>
  </si>
  <si>
    <t>ΘΕΟΦΑΝΗΣ</t>
  </si>
  <si>
    <t>ΑΖ845683</t>
  </si>
  <si>
    <t>632,5</t>
  </si>
  <si>
    <t>1047,5</t>
  </si>
  <si>
    <t>ΤΣΟΥΚΑΣ</t>
  </si>
  <si>
    <t>ΑΒ980452</t>
  </si>
  <si>
    <t>775,5</t>
  </si>
  <si>
    <t>1040,5</t>
  </si>
  <si>
    <t>ΑΛΕΞΙΟΥ</t>
  </si>
  <si>
    <t>ΟΥΡΑΝΙΑ</t>
  </si>
  <si>
    <t>ΣΤΕΦΑΝΟΣ</t>
  </si>
  <si>
    <t>Φ497254</t>
  </si>
  <si>
    <t>1039,6</t>
  </si>
  <si>
    <t>ΔΕΡΕΛΗ</t>
  </si>
  <si>
    <t>Φ300491</t>
  </si>
  <si>
    <t>ΚΑΤΗ</t>
  </si>
  <si>
    <t>ΑΡΤΕΜΙΣ</t>
  </si>
  <si>
    <t>ΑΙ838662</t>
  </si>
  <si>
    <t>636,9</t>
  </si>
  <si>
    <t>1036,9</t>
  </si>
  <si>
    <t>1205-1257-1267-1255-1202-1206-1247-1248-1249-1250-1253-1256-1203</t>
  </si>
  <si>
    <t>ΕΥΑΓΓΕΛΙΟΥ</t>
  </si>
  <si>
    <t>ΑΑ976934</t>
  </si>
  <si>
    <t>1036,6</t>
  </si>
  <si>
    <t>Αθανασάκη</t>
  </si>
  <si>
    <t>Κωνσταντίνα</t>
  </si>
  <si>
    <t>Γεώργιοσ</t>
  </si>
  <si>
    <t>ΑΖ769052</t>
  </si>
  <si>
    <t>732,6</t>
  </si>
  <si>
    <t>1034,6</t>
  </si>
  <si>
    <t>ΖΑΛΟΥΜΗΣ</t>
  </si>
  <si>
    <t>ΑΗ376455</t>
  </si>
  <si>
    <t>829,4</t>
  </si>
  <si>
    <t>1034,4</t>
  </si>
  <si>
    <t>1272-1273-1274-1257-1229-1230-1231-1232-1258-1259-1260-1261-1262-1263-1264-1265-1266</t>
  </si>
  <si>
    <t>ΧΡΥΣΟΒΕΡΓΗ</t>
  </si>
  <si>
    <t>ΑΒ353924</t>
  </si>
  <si>
    <t>914,1</t>
  </si>
  <si>
    <t>1027,1</t>
  </si>
  <si>
    <t>ΓΕΩΡΓΙΑΔΗΣ</t>
  </si>
  <si>
    <t>ΜΕΘΟΔΙΟΣ ΧΡΗΣΤΟΣ</t>
  </si>
  <si>
    <t>ΓΑΒΡΙΗΛ</t>
  </si>
  <si>
    <t>ΑΝ387451</t>
  </si>
  <si>
    <t>673,2</t>
  </si>
  <si>
    <t>1025,2</t>
  </si>
  <si>
    <t>1233-1257-1234-1267-1203</t>
  </si>
  <si>
    <t>ΑΠΟΣΤΟΛΟΥ</t>
  </si>
  <si>
    <t>Σ405723</t>
  </si>
  <si>
    <t>1022,8</t>
  </si>
  <si>
    <t>1273-1274-1272-1257-1267-1259-1263-1262-1264-1265-1229-1232-1231-1266-1261-1258-1230-1203</t>
  </si>
  <si>
    <t>ΜΙΧΟΚΩΣΤΑ</t>
  </si>
  <si>
    <t>ΑΘΗΝΑ</t>
  </si>
  <si>
    <t>ΑΖ743449</t>
  </si>
  <si>
    <t>1008,7</t>
  </si>
  <si>
    <t>ΑΒΑΝΙΔΗΣ</t>
  </si>
  <si>
    <t>ΠΡΟΔΡΟΜΟΣ</t>
  </si>
  <si>
    <t>ΑΕ836259</t>
  </si>
  <si>
    <t>1008,5</t>
  </si>
  <si>
    <t>ΜΕΞΗΣ</t>
  </si>
  <si>
    <t>Χ061391</t>
  </si>
  <si>
    <t>1006,7</t>
  </si>
  <si>
    <t>ΑΡΓΙΑΝΑΣ</t>
  </si>
  <si>
    <t>Χ900957</t>
  </si>
  <si>
    <t>ΡΑΦΤΟΠΟΥΛΟΥ</t>
  </si>
  <si>
    <t>ΑΙ234714</t>
  </si>
  <si>
    <t>752,4</t>
  </si>
  <si>
    <t>996,4</t>
  </si>
  <si>
    <t>1233-1257-1203-1267-1234</t>
  </si>
  <si>
    <t>ΣBΑΡΝΑΣ</t>
  </si>
  <si>
    <t>Χ429302</t>
  </si>
  <si>
    <t>799,7</t>
  </si>
  <si>
    <t>990,7</t>
  </si>
  <si>
    <t>ΧΑΒΕΛΑΣ</t>
  </si>
  <si>
    <t>ΑΕ726606</t>
  </si>
  <si>
    <t>709,5</t>
  </si>
  <si>
    <t>989,5</t>
  </si>
  <si>
    <t>1247-1248-1201-1250-1249-1256-1253-1254-1257-1202-1221-1255</t>
  </si>
  <si>
    <t>ΣΑΡΑΝΤΟΥ</t>
  </si>
  <si>
    <t>Χ570483</t>
  </si>
  <si>
    <t>785,4</t>
  </si>
  <si>
    <t>983,4</t>
  </si>
  <si>
    <t>ΜΕΣΣΙΝΗΣ</t>
  </si>
  <si>
    <t>ΕΥΣΤΡΑΤΙΟΣ</t>
  </si>
  <si>
    <t>ΑΖ461017</t>
  </si>
  <si>
    <t>982,1</t>
  </si>
  <si>
    <t>ΒΗΤΑ</t>
  </si>
  <si>
    <t>ΑΒ423671</t>
  </si>
  <si>
    <t>980,1</t>
  </si>
  <si>
    <t>ΚΩΝΣΤΑΝΤΟΠΟΥΛΟΥ</t>
  </si>
  <si>
    <t>ΕΛΕΥΘΕΡΙΑ-ΟΥΡΑΝΙΑ</t>
  </si>
  <si>
    <t>ΑΒ875647</t>
  </si>
  <si>
    <t>979,4</t>
  </si>
  <si>
    <t>1259-1267-1263-1273-1229-1262-1264-1265-1257-1266</t>
  </si>
  <si>
    <t>Χ485313</t>
  </si>
  <si>
    <t>979,1</t>
  </si>
  <si>
    <t>ΓΕΩΡΓΑΝΤΑ</t>
  </si>
  <si>
    <t>ΑΗ330063</t>
  </si>
  <si>
    <t>757,9</t>
  </si>
  <si>
    <t>977,9</t>
  </si>
  <si>
    <t>ΜΠΟIΤΣΙΟΥ</t>
  </si>
  <si>
    <t>ΑΖ393694</t>
  </si>
  <si>
    <t>876,7</t>
  </si>
  <si>
    <t>976,7</t>
  </si>
  <si>
    <t>ΤΣΟΥΡΟΥΝΗΣ</t>
  </si>
  <si>
    <t>ΑΕ752702</t>
  </si>
  <si>
    <t>623,7</t>
  </si>
  <si>
    <t>ΛΑΝΤΖΟΥΡΑΚΗ</t>
  </si>
  <si>
    <t>Χ347539</t>
  </si>
  <si>
    <t>795,3</t>
  </si>
  <si>
    <t>972,3</t>
  </si>
  <si>
    <t>ΒΛΑΧΩΝΗΣ</t>
  </si>
  <si>
    <t>Χ897885</t>
  </si>
  <si>
    <t>731,5</t>
  </si>
  <si>
    <t>971,5</t>
  </si>
  <si>
    <t>ΑΡΓΥΡΙΑΔΗΣ</t>
  </si>
  <si>
    <t>ΑΚ426255</t>
  </si>
  <si>
    <t>800,8</t>
  </si>
  <si>
    <t>970,8</t>
  </si>
  <si>
    <t>1259-1267-1263-1273-1274-1229-1262-1264-1232-1257-1265-1266-1231-1261</t>
  </si>
  <si>
    <t>ΝΙΚΟΛΕΖΟΣ</t>
  </si>
  <si>
    <t>ΑΖ959939</t>
  </si>
  <si>
    <t>745,8</t>
  </si>
  <si>
    <t>966,8</t>
  </si>
  <si>
    <t>ΑΝΔΡΙΚΟΠΟΥΛΟΣ</t>
  </si>
  <si>
    <t>ΑΖ732652</t>
  </si>
  <si>
    <t>ΚΑΡΑΣΑΒΒΑ</t>
  </si>
  <si>
    <t>ΗΛΙΑΝΝΑ</t>
  </si>
  <si>
    <t>ΑΙ214621</t>
  </si>
  <si>
    <t>963,1</t>
  </si>
  <si>
    <t>ΓΚΕΚΑ</t>
  </si>
  <si>
    <t>Χ313198</t>
  </si>
  <si>
    <t>958,4</t>
  </si>
  <si>
    <t>1257-1205-1202-1206</t>
  </si>
  <si>
    <t>ΣΤΑΜΟΥΛΗ</t>
  </si>
  <si>
    <t>ΑΖ275316</t>
  </si>
  <si>
    <t>948,2</t>
  </si>
  <si>
    <t>1201-1254-1257-1267-1248-1249-1247-1233-1206</t>
  </si>
  <si>
    <t>ΨΩΜΙΑΔΗΣ</t>
  </si>
  <si>
    <t>ΚΟΣΜΑΣ</t>
  </si>
  <si>
    <t>ΑΜ898869</t>
  </si>
  <si>
    <t>947,9</t>
  </si>
  <si>
    <t>ΝΙΑΒΗΣ</t>
  </si>
  <si>
    <t>ΝΙΚΟΣ</t>
  </si>
  <si>
    <t>Χ984652</t>
  </si>
  <si>
    <t>ΖΑΓΟΥΡΤΖΙΝΗ</t>
  </si>
  <si>
    <t>ΑΕ905962</t>
  </si>
  <si>
    <t>937,1</t>
  </si>
  <si>
    <t>ΑΔΑΜΟΠΟΥΛΟΥ</t>
  </si>
  <si>
    <t>ΑΕ241045</t>
  </si>
  <si>
    <t>931,6</t>
  </si>
  <si>
    <t>Ρίντο</t>
  </si>
  <si>
    <t>Σταύρος</t>
  </si>
  <si>
    <t>Στιλιαν</t>
  </si>
  <si>
    <t>ΑΜ859449</t>
  </si>
  <si>
    <t>796,4</t>
  </si>
  <si>
    <t>928,4</t>
  </si>
  <si>
    <t>1257-1256-1267-1205-1204-1203</t>
  </si>
  <si>
    <t>ΧΡΙΣΤΟΔΟΔΟΥΛΟΥ</t>
  </si>
  <si>
    <t>ΝΙΚΗΤΑΣ</t>
  </si>
  <si>
    <t>ΑΕ940301</t>
  </si>
  <si>
    <t>877,8</t>
  </si>
  <si>
    <t>927,8</t>
  </si>
  <si>
    <t>ΖΑΡΠΑΣ</t>
  </si>
  <si>
    <t>ΑΑ976992</t>
  </si>
  <si>
    <t>686,4</t>
  </si>
  <si>
    <t>926,4</t>
  </si>
  <si>
    <t>ΜΠΕΙΚΟΥ</t>
  </si>
  <si>
    <t>ΑΖ978749</t>
  </si>
  <si>
    <t>926,2</t>
  </si>
  <si>
    <t>ΘΕΟΔΩΡΑΚΗΣ</t>
  </si>
  <si>
    <t>ΑΝΤΙΓΟΝΟΣ</t>
  </si>
  <si>
    <t>ΑΑ077527</t>
  </si>
  <si>
    <t>643,5</t>
  </si>
  <si>
    <t>925,5</t>
  </si>
  <si>
    <t>ΓΕΛΑΔΑ</t>
  </si>
  <si>
    <t>Χ835254</t>
  </si>
  <si>
    <t>646,8</t>
  </si>
  <si>
    <t>923,8</t>
  </si>
  <si>
    <t>ΓΙΑΝΝΑΚΟΠΟΥΛΟΥ</t>
  </si>
  <si>
    <t>ΑΝΘΗ</t>
  </si>
  <si>
    <t>Χ332806</t>
  </si>
  <si>
    <t>921,1</t>
  </si>
  <si>
    <t>1205-1267-1257</t>
  </si>
  <si>
    <t>ΚΑΜΑΡΗΣ</t>
  </si>
  <si>
    <t>Χ236526</t>
  </si>
  <si>
    <t>920,9</t>
  </si>
  <si>
    <t>ΔΗΜΗΤΡΙΟΥ</t>
  </si>
  <si>
    <t>ΘΕΟΔΩΡΑ</t>
  </si>
  <si>
    <t>ΑΗ268618</t>
  </si>
  <si>
    <t>862,4</t>
  </si>
  <si>
    <t>920,4</t>
  </si>
  <si>
    <t>1201-1204-1205-1206-1249-1247-1250-1248-1255-1253-1254-1256-1257-1267</t>
  </si>
  <si>
    <t>ΧΑΛΙΜΟΥΡΔΑ</t>
  </si>
  <si>
    <t>ΑΖ287451</t>
  </si>
  <si>
    <t>850,3</t>
  </si>
  <si>
    <t>920,3</t>
  </si>
  <si>
    <t>ΖΕΡΒΑΣ</t>
  </si>
  <si>
    <t>Χ642441</t>
  </si>
  <si>
    <t>734,8</t>
  </si>
  <si>
    <t>916,8</t>
  </si>
  <si>
    <t>ΠΑΥΛΟΠΟΥΛΟΣ</t>
  </si>
  <si>
    <t>ΑΕ161980</t>
  </si>
  <si>
    <t>689,7</t>
  </si>
  <si>
    <t>915,7</t>
  </si>
  <si>
    <t>ΚΑΡΑΝΙΚΑΣ</t>
  </si>
  <si>
    <t>ΠΕΡΙΚΛΗΣ</t>
  </si>
  <si>
    <t>ΑΙ284061</t>
  </si>
  <si>
    <t>914,8</t>
  </si>
  <si>
    <t>ΛΑΜΠΡΟΣ</t>
  </si>
  <si>
    <t>ΑΝ157799</t>
  </si>
  <si>
    <t>914,2</t>
  </si>
  <si>
    <t>1257-1233-1267-1203</t>
  </si>
  <si>
    <t>ΠΑΠΑΝΤΩΝΙΟΥ</t>
  </si>
  <si>
    <t>ΑΒ420281</t>
  </si>
  <si>
    <t>912,6</t>
  </si>
  <si>
    <t>ΚΑΡΑΓΙΑΝΝΗ</t>
  </si>
  <si>
    <t>ΑΜ349504</t>
  </si>
  <si>
    <t>655,6</t>
  </si>
  <si>
    <t>909,6</t>
  </si>
  <si>
    <t>1267-1203-1257</t>
  </si>
  <si>
    <t>ΣΙΔΗΡΟΠΟΥΛΟΣ</t>
  </si>
  <si>
    <t>Χ887388</t>
  </si>
  <si>
    <t>874,5</t>
  </si>
  <si>
    <t>904,5</t>
  </si>
  <si>
    <t>ΔΗΜΟΣ</t>
  </si>
  <si>
    <t>ΑΙ262852</t>
  </si>
  <si>
    <t>901,8</t>
  </si>
  <si>
    <t>1202-1204-1205-1257</t>
  </si>
  <si>
    <t>ΑΓΑΟΓΛΟΥ</t>
  </si>
  <si>
    <t>ΙΟΡΔΑΝΗΣ</t>
  </si>
  <si>
    <t>ΑΗ329565</t>
  </si>
  <si>
    <t>740,3</t>
  </si>
  <si>
    <t>901,3</t>
  </si>
  <si>
    <t>ΚΑΤΣΑΜΑΓΚΟΥ</t>
  </si>
  <si>
    <t>ΑΙ845672</t>
  </si>
  <si>
    <t>900,8</t>
  </si>
  <si>
    <t>ΔΡΙΒΑΣ</t>
  </si>
  <si>
    <t>ΑΝ246111</t>
  </si>
  <si>
    <t>644,6</t>
  </si>
  <si>
    <t>897,6</t>
  </si>
  <si>
    <t>1216-1233-1257</t>
  </si>
  <si>
    <t>ΤΣΙΒΟΥΡΑΚΗ</t>
  </si>
  <si>
    <t>Χ996536</t>
  </si>
  <si>
    <t>892,2</t>
  </si>
  <si>
    <t>ΠΛΑΝΟΥΔΑΚΗΣ</t>
  </si>
  <si>
    <t>ΑΓΑΠΗΤΟΣ</t>
  </si>
  <si>
    <t>Χ000651</t>
  </si>
  <si>
    <t>886,8</t>
  </si>
  <si>
    <t>ΡΑΛΛΗΣ</t>
  </si>
  <si>
    <t>ΑΜ315293</t>
  </si>
  <si>
    <t>883,6</t>
  </si>
  <si>
    <t>ΧΑΙΔΑ</t>
  </si>
  <si>
    <t>ΑΒ491188</t>
  </si>
  <si>
    <t>712,8</t>
  </si>
  <si>
    <t>882,8</t>
  </si>
  <si>
    <t>ΓΑΖΗΣ</t>
  </si>
  <si>
    <t>ΔΙΟΝΥΣΙΟΣ</t>
  </si>
  <si>
    <t>Φ016673</t>
  </si>
  <si>
    <t>880,1</t>
  </si>
  <si>
    <t>ΣΤΕΡΓΙΟΠΟΥΛΟΥ</t>
  </si>
  <si>
    <t>Ρ 987844</t>
  </si>
  <si>
    <t>879,6</t>
  </si>
  <si>
    <t>ΦΕΚΑΣ</t>
  </si>
  <si>
    <t>ΧΡΟΝΗΣ</t>
  </si>
  <si>
    <t>Π988948</t>
  </si>
  <si>
    <t>639,1</t>
  </si>
  <si>
    <t>878,1</t>
  </si>
  <si>
    <t>ΒΑΛΜΑΣ</t>
  </si>
  <si>
    <t>Χ909110</t>
  </si>
  <si>
    <t>877,3</t>
  </si>
  <si>
    <t>ΠΑΠΑΔΑΚΗ</t>
  </si>
  <si>
    <t>ΕΥΤΕΡΠΗ</t>
  </si>
  <si>
    <t>ΑΜ894706</t>
  </si>
  <si>
    <t>760,1</t>
  </si>
  <si>
    <t>874,1</t>
  </si>
  <si>
    <t>1274-1273-1272-1257-1267-1203</t>
  </si>
  <si>
    <t>ΔΟΥΛΓΕΡΟΓΛΟΥ</t>
  </si>
  <si>
    <t>ΜΑΡΓΑΡΙΤΑ</t>
  </si>
  <si>
    <t>ΑΖ850448</t>
  </si>
  <si>
    <t>873,5</t>
  </si>
  <si>
    <t>1274-1273-1267-1257</t>
  </si>
  <si>
    <t>ΜΑΜΑΚΗΣ</t>
  </si>
  <si>
    <t>ΑΕ478351</t>
  </si>
  <si>
    <t>873,1</t>
  </si>
  <si>
    <t>ΜΙΜΗΓΙΑΝΝΗΣ</t>
  </si>
  <si>
    <t>Φ213183</t>
  </si>
  <si>
    <t>872,8</t>
  </si>
  <si>
    <t>ΜΠΑΛΛΑΣ</t>
  </si>
  <si>
    <t>ΠΟΛΥΧΡΟΝΙΟΣ</t>
  </si>
  <si>
    <t>ΑΗ203969</t>
  </si>
  <si>
    <t>739,2</t>
  </si>
  <si>
    <t>872,2</t>
  </si>
  <si>
    <t>ΠΑΠΑΔΟΠΟΥΛΟΥ</t>
  </si>
  <si>
    <t>ΧΡΥΣΟΒΑΛΑΝΤΟΥ</t>
  </si>
  <si>
    <t>ΑΕ340780</t>
  </si>
  <si>
    <t>869,7</t>
  </si>
  <si>
    <t>ΝΑΣΕΛΟΣ</t>
  </si>
  <si>
    <t>Χ984027</t>
  </si>
  <si>
    <t>866,3</t>
  </si>
  <si>
    <t>ΒΑΣΙΛΑΚΗ</t>
  </si>
  <si>
    <t>ΑΝΤΩΝΙΑ</t>
  </si>
  <si>
    <t>Χ917106</t>
  </si>
  <si>
    <t>699,6</t>
  </si>
  <si>
    <t>864,6</t>
  </si>
  <si>
    <t>ΖΑΦΕΙΡΑ</t>
  </si>
  <si>
    <t>ΖΑΦΕΙΡΙΑ</t>
  </si>
  <si>
    <t>ΑΒ137966</t>
  </si>
  <si>
    <t>729,3</t>
  </si>
  <si>
    <t>864,3</t>
  </si>
  <si>
    <t>ΜΠΟΝΟΒΑΣ</t>
  </si>
  <si>
    <t>ΧΑΡΙΣΗΣ</t>
  </si>
  <si>
    <t>ΑΑ379571</t>
  </si>
  <si>
    <t>810,7</t>
  </si>
  <si>
    <t>860,7</t>
  </si>
  <si>
    <t>Χ482616</t>
  </si>
  <si>
    <t>850,9</t>
  </si>
  <si>
    <t>ΜΠΑΡΟΥΤΑΣ</t>
  </si>
  <si>
    <t>ΑΗ267459</t>
  </si>
  <si>
    <t>ΚΑΤΣΑΜΠΕΡΗ</t>
  </si>
  <si>
    <t>ΔΙΟΝΥΣΙΑ</t>
  </si>
  <si>
    <t>Σ847186</t>
  </si>
  <si>
    <t>846,9</t>
  </si>
  <si>
    <t>1209-1210-1211-1212-1214-1245-1257-1267</t>
  </si>
  <si>
    <t>ΜΑΡΚΟΥΛΗ</t>
  </si>
  <si>
    <t>Τ943076</t>
  </si>
  <si>
    <t>846,5</t>
  </si>
  <si>
    <t>1257-1273-1274-1272</t>
  </si>
  <si>
    <t>ΔΙΠΛΑΡΗΣ</t>
  </si>
  <si>
    <t>ΑΕ810587</t>
  </si>
  <si>
    <t>845,3</t>
  </si>
  <si>
    <t>1201-1202-1205-1206-1247-1248-1249-1250-1253-1254-1255-1256-1257-1267</t>
  </si>
  <si>
    <t>ΛΑΔΙΚΟΣ</t>
  </si>
  <si>
    <t>ΙΠΠΟΚΡΑΤΗΣ</t>
  </si>
  <si>
    <t>ΑΜ443307</t>
  </si>
  <si>
    <t>844,3</t>
  </si>
  <si>
    <t>Χ363499</t>
  </si>
  <si>
    <t>656,7</t>
  </si>
  <si>
    <t>840,7</t>
  </si>
  <si>
    <t>1267-1257-1233-1202-1203-1204-1205-1206-1234</t>
  </si>
  <si>
    <t>ΠΑΡΔΑΛΗ</t>
  </si>
  <si>
    <t>ΑΛΕΞΙΟΣ</t>
  </si>
  <si>
    <t>Χ366648</t>
  </si>
  <si>
    <t>ΛΟΥΤΑ</t>
  </si>
  <si>
    <t>ΠΑΝΑΓΙΩΤΑ ΒΑΣΙΛΙΚΗ</t>
  </si>
  <si>
    <t>ΑΒ959487</t>
  </si>
  <si>
    <t>1257-1267-1203</t>
  </si>
  <si>
    <t>ΤΕΝΤΟΛΟΥΡΗ</t>
  </si>
  <si>
    <t>ΔΑΦΝΗ</t>
  </si>
  <si>
    <t>ΑΚ976537</t>
  </si>
  <si>
    <t>829,7</t>
  </si>
  <si>
    <t>1264-1262-1267-1265-1257-1231-1263-1266-1229-1232-1259</t>
  </si>
  <si>
    <t>ΤΣΕΓΓΕΝΕΣ</t>
  </si>
  <si>
    <t>ΑΖ707913</t>
  </si>
  <si>
    <t>ΓΑΒΡΙΗΛΙΔΗΣ</t>
  </si>
  <si>
    <t>ΑΧΙΛΛΕΑΣ</t>
  </si>
  <si>
    <t>Χ873255</t>
  </si>
  <si>
    <t>825,3</t>
  </si>
  <si>
    <t>ΔΑΝΟΥ</t>
  </si>
  <si>
    <t>ΑΒ406189</t>
  </si>
  <si>
    <t>823,9</t>
  </si>
  <si>
    <t>1234-1257</t>
  </si>
  <si>
    <t>ΙΟΡΔΑΝΙΔΗΣ</t>
  </si>
  <si>
    <t>ΕΥΣΤΑΘΙΟΣ</t>
  </si>
  <si>
    <t>ΑΗ875744</t>
  </si>
  <si>
    <t>820,9</t>
  </si>
  <si>
    <t>1273-1229-1259-1263-1267-1264-1265-1262-1257-1232-1231-1266-1274-1272</t>
  </si>
  <si>
    <t>ΣΤΕΡΓΙΟΥΛΗ</t>
  </si>
  <si>
    <t>ΑΘΑΝΑΣΙΑ - ΑΝΑΣΤΑΣΙΑ</t>
  </si>
  <si>
    <t>ΑΙ321844</t>
  </si>
  <si>
    <t>820,1</t>
  </si>
  <si>
    <t>ΤΣΟΥΚΑ</t>
  </si>
  <si>
    <t>ΘΩΜΑΗ</t>
  </si>
  <si>
    <t>ΑΒ884220</t>
  </si>
  <si>
    <t>768,9</t>
  </si>
  <si>
    <t>818,9</t>
  </si>
  <si>
    <t>ΒΕΡΓΙΔΟΥ</t>
  </si>
  <si>
    <t>ΑΖ424147</t>
  </si>
  <si>
    <t>ΤΣΙΛΙΓΚΑΝΟΥ</t>
  </si>
  <si>
    <t>Χ294247</t>
  </si>
  <si>
    <t>650,1</t>
  </si>
  <si>
    <t>816,1</t>
  </si>
  <si>
    <t>1250-1233-1247-1248-1206-1255-1205-1202-1254-1257-1253-1201-1249</t>
  </si>
  <si>
    <t>ΓΚΟΡΛΑΣ</t>
  </si>
  <si>
    <t>Χ470859</t>
  </si>
  <si>
    <t>809,1</t>
  </si>
  <si>
    <t>ΧΑΤΖΗΙΩΑΝΝΟΥ</t>
  </si>
  <si>
    <t>ΙΩΑΝΝΗΣ-ΚΙΜΩΝ</t>
  </si>
  <si>
    <t>ΑΝ345234</t>
  </si>
  <si>
    <t>807,7</t>
  </si>
  <si>
    <t>ΚΥΡΓΙΑΝΝΑΚΗ</t>
  </si>
  <si>
    <t>ΒΙΟΛΕΤΤΑ</t>
  </si>
  <si>
    <t>ΑΖ111437</t>
  </si>
  <si>
    <t>805,9</t>
  </si>
  <si>
    <t>1231-1266-1233-1232-1257-1265-1262-1264-1263-1273-1259-1229-1267-1274-1261</t>
  </si>
  <si>
    <t>ΣΚΑΡΒΕΛΑΚΗΣ</t>
  </si>
  <si>
    <t>ΜΑΝΟΛΗΣ</t>
  </si>
  <si>
    <t>ΑΗ466330</t>
  </si>
  <si>
    <t>805,8</t>
  </si>
  <si>
    <t>1266-1231-1230-1229-1267-1264-1262-1263-1260-1259-1261-1258-1257-1232-1203-1274-1273-1272</t>
  </si>
  <si>
    <t>ΣΜΠΟΝΙΑ</t>
  </si>
  <si>
    <t>ΙΩΑΝΝΑ - ΑΝΑΣΤΑΣΙΑ</t>
  </si>
  <si>
    <t>ΑΜ795520</t>
  </si>
  <si>
    <t>663,3</t>
  </si>
  <si>
    <t>803,3</t>
  </si>
  <si>
    <t>ΠΑΠΑΔΟΠΟΥΛΟΣ</t>
  </si>
  <si>
    <t>ΠΑΡΑΣΚΕΥΑΣ</t>
  </si>
  <si>
    <t>ΑΝ045061</t>
  </si>
  <si>
    <t>802,4</t>
  </si>
  <si>
    <t>ΑΒΔΟΥΛΟΣ</t>
  </si>
  <si>
    <t>ΓΡΗΓΟΡΙΟΣ ΙΩΑΝΝΗΣ</t>
  </si>
  <si>
    <t>ΑΙ017559</t>
  </si>
  <si>
    <t>800,2</t>
  </si>
  <si>
    <t>ΒΙΚΑΤΟΥ</t>
  </si>
  <si>
    <t>ΧΡΙΣΤΙΝΑ</t>
  </si>
  <si>
    <t>Χ295159</t>
  </si>
  <si>
    <t>719,4</t>
  </si>
  <si>
    <t>799,4</t>
  </si>
  <si>
    <t>1257-1202-1205</t>
  </si>
  <si>
    <t>ΚΥΡΙΑΖΗ</t>
  </si>
  <si>
    <t>ΑΗ278247</t>
  </si>
  <si>
    <t>611,6</t>
  </si>
  <si>
    <t>797,6</t>
  </si>
  <si>
    <t>ΓΟΥΝΑΡΗΣ</t>
  </si>
  <si>
    <t>ΑΗ983825</t>
  </si>
  <si>
    <t>794,9</t>
  </si>
  <si>
    <t>ΚΟΤΣΑΠΟΥΙΚΙΔΟΥ</t>
  </si>
  <si>
    <t>ΒΑΣΙΛΕΙΑ</t>
  </si>
  <si>
    <t>Χ887704</t>
  </si>
  <si>
    <t>667,7</t>
  </si>
  <si>
    <t>794,7</t>
  </si>
  <si>
    <t>1273-1259-1263-1264-1257-1232-1231-1274</t>
  </si>
  <si>
    <t>ΚΥΡΟΔΗΜΟΥ</t>
  </si>
  <si>
    <t>ΑΑ978982</t>
  </si>
  <si>
    <t>793,2</t>
  </si>
  <si>
    <t>ΘΕΟΛΟΓΙΤΟΥ</t>
  </si>
  <si>
    <t>ΑΕ104304</t>
  </si>
  <si>
    <t>791,4</t>
  </si>
  <si>
    <t>ΚΑΠΠΑ</t>
  </si>
  <si>
    <t>ΒΙΡΓΙΝΙΑ</t>
  </si>
  <si>
    <t>ΑΚ342652</t>
  </si>
  <si>
    <t>788,8</t>
  </si>
  <si>
    <t>ΤΣΙΡΟΓΙΑΝΝΗΣ</t>
  </si>
  <si>
    <t>ΑΙ370102</t>
  </si>
  <si>
    <t>1230-1231-1266-1260-1262-1259-1229-1273-1263-1264-1265-1257-1232-1274-1258-1272-1261</t>
  </si>
  <si>
    <t>ΤΕΝΗΣ</t>
  </si>
  <si>
    <t>ΑΙ336680</t>
  </si>
  <si>
    <t>786,8</t>
  </si>
  <si>
    <t>ΜΑΛΤΕΖΟΥ</t>
  </si>
  <si>
    <t>Χ505056</t>
  </si>
  <si>
    <t>665,5</t>
  </si>
  <si>
    <t>ΒΑΓΙΟΠΟΥΛΟΣ</t>
  </si>
  <si>
    <t>Χ925860</t>
  </si>
  <si>
    <t>786,1</t>
  </si>
  <si>
    <t>ΠΑΠΑΝΑΣΤΑΣΙΟΥ</t>
  </si>
  <si>
    <t>Σ107941</t>
  </si>
  <si>
    <t>784,6</t>
  </si>
  <si>
    <t>Τοπτσιδου</t>
  </si>
  <si>
    <t>φωτεινη</t>
  </si>
  <si>
    <t>ΑΑ337692</t>
  </si>
  <si>
    <t>776,1</t>
  </si>
  <si>
    <t>Φ337351</t>
  </si>
  <si>
    <t>774,9</t>
  </si>
  <si>
    <t>ΖΙΑΚΟΣ</t>
  </si>
  <si>
    <t>ΑΙ753839</t>
  </si>
  <si>
    <t>772,8</t>
  </si>
  <si>
    <t>ΚΟΤΣΟΓΙΑΝΝΙΔΟΥ</t>
  </si>
  <si>
    <t>ΕΥΘΥΜΙΑ</t>
  </si>
  <si>
    <t>ΑΜ850402</t>
  </si>
  <si>
    <t>770,2</t>
  </si>
  <si>
    <t>ΓΚΑΡΝΑΚΗΣ</t>
  </si>
  <si>
    <t>ΙΟΥΛΙΑΝΟΣ</t>
  </si>
  <si>
    <t>ΠΟΛΥΒΙΟΣ</t>
  </si>
  <si>
    <t>ΑΕ997581</t>
  </si>
  <si>
    <t>768,4</t>
  </si>
  <si>
    <t>ΣΤΕΡΓΙΟΥ</t>
  </si>
  <si>
    <t>Χ983434</t>
  </si>
  <si>
    <t>765,9</t>
  </si>
  <si>
    <t>ΤΕΡΖΟΠΟΥΛΟΣ</t>
  </si>
  <si>
    <t>ΓΕΩΡΓΙΟΣ - ΠΑΝΑΓΙΩΤΗΣ</t>
  </si>
  <si>
    <t>ΦΙΛΙΠΠΟΣ</t>
  </si>
  <si>
    <t>ΑΑ360205</t>
  </si>
  <si>
    <t>ΓΚΟΓΚΑΣ</t>
  </si>
  <si>
    <t>Χ796577</t>
  </si>
  <si>
    <t>764,8</t>
  </si>
  <si>
    <t>Χ260652</t>
  </si>
  <si>
    <t>763,5</t>
  </si>
  <si>
    <t>ΛΙΘΟΞΟΠΟΥΛΟΥ</t>
  </si>
  <si>
    <t>ΑΒ360033</t>
  </si>
  <si>
    <t>762,6</t>
  </si>
  <si>
    <t>ΒΑΦΕΙΑΔΗΣ</t>
  </si>
  <si>
    <t>ΑΓΓΕΛΟΣ</t>
  </si>
  <si>
    <t>Φ180558</t>
  </si>
  <si>
    <t>762,5</t>
  </si>
  <si>
    <t>1267-1203-1257-1205</t>
  </si>
  <si>
    <t>ΚΙΟΥΦΤΗΣ</t>
  </si>
  <si>
    <t>Χ295901</t>
  </si>
  <si>
    <t>761,5</t>
  </si>
  <si>
    <t>ΑΘΑΝΑΣΙΑΔΟΥ</t>
  </si>
  <si>
    <t>ΑΒ351856</t>
  </si>
  <si>
    <t>760,4</t>
  </si>
  <si>
    <t>ΑΛΕΞΑΝΔΡΑΚΗΣ</t>
  </si>
  <si>
    <t>ΑΒ319818</t>
  </si>
  <si>
    <t>759,3</t>
  </si>
  <si>
    <t>ΜΑΣΟΥΡΑ</t>
  </si>
  <si>
    <t>ΑΕ320026</t>
  </si>
  <si>
    <t>1257-1205-1206</t>
  </si>
  <si>
    <t>ΠΟΖΙΟΣ</t>
  </si>
  <si>
    <t>Χ978381</t>
  </si>
  <si>
    <t>757,5</t>
  </si>
  <si>
    <t>ΠΡΩΤΟΠΑΠΑΔΑΚΗΣ</t>
  </si>
  <si>
    <t>ΑΜ 482123</t>
  </si>
  <si>
    <t>754,9</t>
  </si>
  <si>
    <t>ΚΑΡΑΟΓΛΑΝΗΣ</t>
  </si>
  <si>
    <t>ΑΙ391845</t>
  </si>
  <si>
    <t>752,9</t>
  </si>
  <si>
    <t>ΤΣΑΡΟΥΧΑΣ</t>
  </si>
  <si>
    <t>Χ957946</t>
  </si>
  <si>
    <t>751,7</t>
  </si>
  <si>
    <t>1273-1257-1267-1272-1274</t>
  </si>
  <si>
    <t>ΓΙΑΝΝΑΡΟΣ</t>
  </si>
  <si>
    <t>Χ827204</t>
  </si>
  <si>
    <t>749,5</t>
  </si>
  <si>
    <t>ΚΑΡΑΚΑΤΣΙΑΝΗ</t>
  </si>
  <si>
    <t>ΑΑ979135</t>
  </si>
  <si>
    <t>748,4</t>
  </si>
  <si>
    <t>ΒΑΡΜΑΖΗΣ</t>
  </si>
  <si>
    <t>ΑΖ314784</t>
  </si>
  <si>
    <t>748,3</t>
  </si>
  <si>
    <t>1231-1263-1229-1262-1264-1259-1265-1257-1266-1232</t>
  </si>
  <si>
    <t>ΡΙΖΟΣ</t>
  </si>
  <si>
    <t>ΑΚ441843</t>
  </si>
  <si>
    <t>595,1</t>
  </si>
  <si>
    <t>747,1</t>
  </si>
  <si>
    <t>ΛΙΑΧΟΠΟΥΛΟΥ</t>
  </si>
  <si>
    <t>ΑΒ425892</t>
  </si>
  <si>
    <t>742,8</t>
  </si>
  <si>
    <t>1267-1257-1205-1203-1201</t>
  </si>
  <si>
    <t>ΧΑΛΚΙΔΟΥ</t>
  </si>
  <si>
    <t>ΩΡΑΙΟΖΗΛΗ</t>
  </si>
  <si>
    <t>ΑΑ411989</t>
  </si>
  <si>
    <t>711,7</t>
  </si>
  <si>
    <t>741,7</t>
  </si>
  <si>
    <t>1267-1233-1257</t>
  </si>
  <si>
    <t>ΜΑΡΚΕΤΟΣ</t>
  </si>
  <si>
    <t>ΑΒ097639</t>
  </si>
  <si>
    <t>ΠΑΝΑΓΙΩΤΟΠΟΥΛΟΥ</t>
  </si>
  <si>
    <t>Χ483219</t>
  </si>
  <si>
    <t>ΤΟΥΣΚΑΣ</t>
  </si>
  <si>
    <t>ΜΑΡΚΟΣ</t>
  </si>
  <si>
    <t>Χ951605</t>
  </si>
  <si>
    <t>738,6</t>
  </si>
  <si>
    <t>ΖΗΔΡΟΣ</t>
  </si>
  <si>
    <t>Τ356389</t>
  </si>
  <si>
    <t>735,3</t>
  </si>
  <si>
    <t>ΚΑΡΑΒΙΔΑ</t>
  </si>
  <si>
    <t>Χ765393</t>
  </si>
  <si>
    <t>735,1</t>
  </si>
  <si>
    <t>1267-1205-1233-1234-1257-1202-1249-1247-1248-1250-1251-1252</t>
  </si>
  <si>
    <t>ΣΤΕΦΟΥ</t>
  </si>
  <si>
    <t>ΗΛΙΑΝΑ</t>
  </si>
  <si>
    <t>ΑΒ103666</t>
  </si>
  <si>
    <t>683,1</t>
  </si>
  <si>
    <t>733,1</t>
  </si>
  <si>
    <t>1264-1262-1265-1257-1267-1263-1233-1232-1259-1274-1273-1229-1266-1231-1261</t>
  </si>
  <si>
    <t>ΣΟΥΡΛΑΣ</t>
  </si>
  <si>
    <t>ΑΕ348052</t>
  </si>
  <si>
    <t>730,7</t>
  </si>
  <si>
    <t>ΠΛΙΑΚΗΣ</t>
  </si>
  <si>
    <t>Χ754102</t>
  </si>
  <si>
    <t>729,6</t>
  </si>
  <si>
    <t>1257-1233-1234-1267-1203</t>
  </si>
  <si>
    <t>ΠΑΠΑΔΟΓΙΑΝΝΗ</t>
  </si>
  <si>
    <t>Φ490169</t>
  </si>
  <si>
    <t>658,9</t>
  </si>
  <si>
    <t>728,9</t>
  </si>
  <si>
    <t>ΓΕΩΡΓΙΑΔΟΥ</t>
  </si>
  <si>
    <t>Χ947251</t>
  </si>
  <si>
    <t>728,5</t>
  </si>
  <si>
    <t>ΚΕΧΑΓΙΑΣ</t>
  </si>
  <si>
    <t>Χ275880</t>
  </si>
  <si>
    <t>726,3</t>
  </si>
  <si>
    <t>ΠΑΠΑΔΗΜΑ</t>
  </si>
  <si>
    <t>Χ483099</t>
  </si>
  <si>
    <t>724,1</t>
  </si>
  <si>
    <t>ΠΑΠΑΝΙΚΟΛΑΟΥ</t>
  </si>
  <si>
    <t xml:space="preserve">ΠΑΝΑΓΙΩΤΗΣ </t>
  </si>
  <si>
    <t>ΑΗ709452</t>
  </si>
  <si>
    <t>722,1</t>
  </si>
  <si>
    <t>ΤΣΑΝΗ</t>
  </si>
  <si>
    <t>ΑΝΔΡΟΝΙΚΗ</t>
  </si>
  <si>
    <t>ΑΖ790103</t>
  </si>
  <si>
    <t>720,1</t>
  </si>
  <si>
    <t>ΓΑΚΗ</t>
  </si>
  <si>
    <t>ΑΖ332926</t>
  </si>
  <si>
    <t>719,7</t>
  </si>
  <si>
    <t>ANASTASOPOULOU</t>
  </si>
  <si>
    <t>MARIA</t>
  </si>
  <si>
    <t>SPYRIDON</t>
  </si>
  <si>
    <t>ΑΚ751940</t>
  </si>
  <si>
    <t>716,5</t>
  </si>
  <si>
    <t>1232-1265-1262-1264-1260-1263-1259-1258-1229-1266-1261-1231-1272-1274-1273-1267-1257-1230</t>
  </si>
  <si>
    <t>ΜΑΝΤΙΟΥ</t>
  </si>
  <si>
    <t>ΑΒ122308</t>
  </si>
  <si>
    <t>713,4</t>
  </si>
  <si>
    <t>ΦΟΥΝΤΟΓΛΟΥ</t>
  </si>
  <si>
    <t>ΧΡΗΣΤΟΣ ΧΡΥΣΟΒΑΛΑΝΤΗΣ</t>
  </si>
  <si>
    <t>661,1</t>
  </si>
  <si>
    <t>711,1</t>
  </si>
  <si>
    <t>1256-1257-1201-1202-1204-1205</t>
  </si>
  <si>
    <t>ΕΛΠΙΔΑ</t>
  </si>
  <si>
    <t>ΑΖ293342</t>
  </si>
  <si>
    <t>707,6</t>
  </si>
  <si>
    <t>1229-1231-1232-1259-1260-1262-1263-1264-1265-1266-1257</t>
  </si>
  <si>
    <t>ΒΟΖΙΝΗΣ</t>
  </si>
  <si>
    <t>ΑΗ313282</t>
  </si>
  <si>
    <t>675,4</t>
  </si>
  <si>
    <t>705,4</t>
  </si>
  <si>
    <t>ΑΑ410685</t>
  </si>
  <si>
    <t>633,6</t>
  </si>
  <si>
    <t>703,6</t>
  </si>
  <si>
    <t>ΜΑΡΑΣ</t>
  </si>
  <si>
    <t>Χ483721</t>
  </si>
  <si>
    <t>ΝΟΥΛΑΣ</t>
  </si>
  <si>
    <t>ΑΒ319501</t>
  </si>
  <si>
    <t>694,4</t>
  </si>
  <si>
    <t>ΠΑΝΑΓΙΩΤΗΣ ΜΑΡΙΟΣ</t>
  </si>
  <si>
    <t>ΑΖ245923</t>
  </si>
  <si>
    <t>688,9</t>
  </si>
  <si>
    <t>ΓΚΑΝΤΗΣ</t>
  </si>
  <si>
    <t>Χ909223</t>
  </si>
  <si>
    <t>681,2</t>
  </si>
  <si>
    <t>ΒΟΥΛΓΑΡΟΓΛΟΥ</t>
  </si>
  <si>
    <t>ΑΒ129987</t>
  </si>
  <si>
    <t>ΔΡΟΣΟΣ</t>
  </si>
  <si>
    <t>ΑΖ478999</t>
  </si>
  <si>
    <t>ΤΣΟΥΚΑΛΑΣ</t>
  </si>
  <si>
    <t>ΑΒ776638</t>
  </si>
  <si>
    <t>647,9</t>
  </si>
  <si>
    <t>677,9</t>
  </si>
  <si>
    <t>1232-1260-1262-1264-1265-1263-1259-1266-1258-1230-1231-1229-1267-1272-1273-1274-1257-1227</t>
  </si>
  <si>
    <t>ΣΧΙΖΑ</t>
  </si>
  <si>
    <t>ΑΕ247255</t>
  </si>
  <si>
    <t>1267-1257-1233-1234</t>
  </si>
  <si>
    <t>ΣΤΡΑΝΚΟΥ</t>
  </si>
  <si>
    <t>ΑΒ857325</t>
  </si>
  <si>
    <t>635,8</t>
  </si>
  <si>
    <t>665,8</t>
  </si>
  <si>
    <t>1233-1234-1257-1203-1267</t>
  </si>
  <si>
    <t>ΚΑΤΕΡΟΣ</t>
  </si>
  <si>
    <t>ΚΩΣΤΑΝΤΙΙΝΟΣ</t>
  </si>
  <si>
    <t>ΑΖ964236</t>
  </si>
  <si>
    <t>ΣΤΕΝΟΣ</t>
  </si>
  <si>
    <t>Χ309406</t>
  </si>
  <si>
    <t>625,9</t>
  </si>
  <si>
    <t>655,9</t>
  </si>
  <si>
    <t>ΣΙΑΦΑΚΑΣ</t>
  </si>
  <si>
    <t>Χ951289</t>
  </si>
  <si>
    <t>ΜΑΚΑΡΩΝΑΣ</t>
  </si>
  <si>
    <t>ΑΒ983977</t>
  </si>
  <si>
    <t>614,9</t>
  </si>
  <si>
    <t>644,9</t>
  </si>
  <si>
    <t>ΚΟΓΙΑ</t>
  </si>
  <si>
    <t>ΜΑΡΙΑ ΜΑΡΓΑΡΙΤΑ</t>
  </si>
  <si>
    <t>ΑΒ192382</t>
  </si>
  <si>
    <t>609,4</t>
  </si>
  <si>
    <t>639,4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</si>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</sst>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2728</v>
      </c>
      <c r="C8" t="s">
        <v>13</v>
      </c>
      <c r="D8" t="s">
        <v>14</v>
      </c>
      <c r="E8" t="s">
        <v>15</v>
      </c>
      <c r="F8" t="s">
        <v>16</v>
      </c>
      <c r="G8" t="str">
        <f>"00139802"</f>
        <v>00139802</v>
      </c>
      <c r="H8">
        <v>550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30</v>
      </c>
      <c r="Q8">
        <v>0</v>
      </c>
      <c r="R8">
        <v>0</v>
      </c>
      <c r="S8">
        <v>0</v>
      </c>
      <c r="T8">
        <v>0</v>
      </c>
      <c r="U8">
        <v>0</v>
      </c>
      <c r="V8">
        <v>45</v>
      </c>
      <c r="W8">
        <v>315</v>
      </c>
      <c r="X8">
        <v>0</v>
      </c>
      <c r="Z8">
        <v>0</v>
      </c>
      <c r="AA8">
        <v>0</v>
      </c>
      <c r="AB8">
        <v>24</v>
      </c>
      <c r="AC8">
        <v>408</v>
      </c>
      <c r="AD8">
        <v>1973</v>
      </c>
    </row>
    <row r="9" spans="1:30" x14ac:dyDescent="0.25">
      <c r="H9">
        <v>1257</v>
      </c>
    </row>
    <row r="10" spans="1:30" x14ac:dyDescent="0.25">
      <c r="A10">
        <v>2</v>
      </c>
      <c r="B10">
        <v>5975</v>
      </c>
      <c r="C10" t="s">
        <v>17</v>
      </c>
      <c r="D10" t="s">
        <v>18</v>
      </c>
      <c r="E10" t="s">
        <v>19</v>
      </c>
      <c r="F10" t="s">
        <v>20</v>
      </c>
      <c r="G10" t="str">
        <f>"201410006838"</f>
        <v>201410006838</v>
      </c>
      <c r="H10" t="s">
        <v>21</v>
      </c>
      <c r="I10">
        <v>150</v>
      </c>
      <c r="J10">
        <v>0</v>
      </c>
      <c r="K10">
        <v>0</v>
      </c>
      <c r="L10">
        <v>200</v>
      </c>
      <c r="M10">
        <v>30</v>
      </c>
      <c r="N10">
        <v>30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3</v>
      </c>
      <c r="W10">
        <v>21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22</v>
      </c>
    </row>
    <row r="11" spans="1:30" x14ac:dyDescent="0.25">
      <c r="H11" t="s">
        <v>23</v>
      </c>
    </row>
    <row r="12" spans="1:30" x14ac:dyDescent="0.25">
      <c r="A12">
        <v>3</v>
      </c>
      <c r="B12">
        <v>2123</v>
      </c>
      <c r="C12" t="s">
        <v>24</v>
      </c>
      <c r="D12" t="s">
        <v>25</v>
      </c>
      <c r="E12" t="s">
        <v>26</v>
      </c>
      <c r="F12" t="s">
        <v>27</v>
      </c>
      <c r="G12" t="str">
        <f>"201406014004"</f>
        <v>201406014004</v>
      </c>
      <c r="H12" t="s">
        <v>28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5831</v>
      </c>
      <c r="C14" t="s">
        <v>31</v>
      </c>
      <c r="D14" t="s">
        <v>32</v>
      </c>
      <c r="E14" t="s">
        <v>33</v>
      </c>
      <c r="F14" t="s">
        <v>34</v>
      </c>
      <c r="G14" t="str">
        <f>"201504000288"</f>
        <v>201504000288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3124</v>
      </c>
      <c r="C16" t="s">
        <v>38</v>
      </c>
      <c r="D16" t="s">
        <v>39</v>
      </c>
      <c r="E16" t="s">
        <v>40</v>
      </c>
      <c r="F16" t="s">
        <v>41</v>
      </c>
      <c r="G16" t="str">
        <f>"201409002610"</f>
        <v>201409002610</v>
      </c>
      <c r="H16" t="s">
        <v>42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3093</v>
      </c>
      <c r="C18" t="s">
        <v>45</v>
      </c>
      <c r="D18" t="s">
        <v>46</v>
      </c>
      <c r="E18" t="s">
        <v>26</v>
      </c>
      <c r="F18" t="s">
        <v>47</v>
      </c>
      <c r="G18" t="str">
        <f>"00106951"</f>
        <v>00106951</v>
      </c>
      <c r="H18" t="s">
        <v>48</v>
      </c>
      <c r="I18">
        <v>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5693</v>
      </c>
      <c r="C20" t="s">
        <v>51</v>
      </c>
      <c r="D20" t="s">
        <v>52</v>
      </c>
      <c r="E20" t="s">
        <v>53</v>
      </c>
      <c r="F20" t="s">
        <v>54</v>
      </c>
      <c r="G20" t="str">
        <f>"200712002907"</f>
        <v>200712002907</v>
      </c>
      <c r="H20">
        <v>825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1683</v>
      </c>
    </row>
    <row r="21" spans="1:30" x14ac:dyDescent="0.25">
      <c r="H21">
        <v>1257</v>
      </c>
    </row>
    <row r="22" spans="1:30" x14ac:dyDescent="0.25">
      <c r="A22">
        <v>8</v>
      </c>
      <c r="B22">
        <v>5408</v>
      </c>
      <c r="C22" t="s">
        <v>55</v>
      </c>
      <c r="D22" t="s">
        <v>56</v>
      </c>
      <c r="E22" t="s">
        <v>57</v>
      </c>
      <c r="F22" t="s">
        <v>58</v>
      </c>
      <c r="G22" t="str">
        <f>"201402011930"</f>
        <v>201402011930</v>
      </c>
      <c r="H22" t="s">
        <v>59</v>
      </c>
      <c r="I22">
        <v>0</v>
      </c>
      <c r="J22">
        <v>0</v>
      </c>
      <c r="K22">
        <v>0</v>
      </c>
      <c r="L22">
        <v>260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78</v>
      </c>
      <c r="W22">
        <v>546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60</v>
      </c>
    </row>
    <row r="23" spans="1:30" x14ac:dyDescent="0.25">
      <c r="H23" t="s">
        <v>61</v>
      </c>
    </row>
    <row r="24" spans="1:30" x14ac:dyDescent="0.25">
      <c r="A24">
        <v>9</v>
      </c>
      <c r="B24">
        <v>1036</v>
      </c>
      <c r="C24" t="s">
        <v>62</v>
      </c>
      <c r="D24" t="s">
        <v>63</v>
      </c>
      <c r="E24" t="s">
        <v>64</v>
      </c>
      <c r="F24" t="s">
        <v>65</v>
      </c>
      <c r="G24" t="str">
        <f>"201409005998"</f>
        <v>201409005998</v>
      </c>
      <c r="H24">
        <v>858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79</v>
      </c>
      <c r="W24">
        <v>553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1641</v>
      </c>
    </row>
    <row r="25" spans="1:30" x14ac:dyDescent="0.25">
      <c r="H25" t="s">
        <v>66</v>
      </c>
    </row>
    <row r="26" spans="1:30" x14ac:dyDescent="0.25">
      <c r="A26">
        <v>10</v>
      </c>
      <c r="B26">
        <v>2448</v>
      </c>
      <c r="C26" t="s">
        <v>67</v>
      </c>
      <c r="D26" t="s">
        <v>68</v>
      </c>
      <c r="E26" t="s">
        <v>26</v>
      </c>
      <c r="F26" t="s">
        <v>69</v>
      </c>
      <c r="G26" t="str">
        <f>"201406000907"</f>
        <v>201406000907</v>
      </c>
      <c r="H26" t="s">
        <v>70</v>
      </c>
      <c r="I26">
        <v>150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75</v>
      </c>
      <c r="W26">
        <v>525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71</v>
      </c>
    </row>
    <row r="27" spans="1:30" x14ac:dyDescent="0.25">
      <c r="H27" t="s">
        <v>72</v>
      </c>
    </row>
    <row r="28" spans="1:30" x14ac:dyDescent="0.25">
      <c r="A28">
        <v>11</v>
      </c>
      <c r="B28">
        <v>1255</v>
      </c>
      <c r="C28" t="s">
        <v>73</v>
      </c>
      <c r="D28" t="s">
        <v>74</v>
      </c>
      <c r="E28" t="s">
        <v>25</v>
      </c>
      <c r="F28" t="s">
        <v>75</v>
      </c>
      <c r="G28" t="str">
        <f>"201406003176"</f>
        <v>201406003176</v>
      </c>
      <c r="H28">
        <v>748</v>
      </c>
      <c r="I28">
        <v>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1636</v>
      </c>
    </row>
    <row r="29" spans="1:30" x14ac:dyDescent="0.25">
      <c r="H29" t="s">
        <v>76</v>
      </c>
    </row>
    <row r="30" spans="1:30" x14ac:dyDescent="0.25">
      <c r="A30">
        <v>12</v>
      </c>
      <c r="B30">
        <v>1164</v>
      </c>
      <c r="C30" t="s">
        <v>77</v>
      </c>
      <c r="D30" t="s">
        <v>78</v>
      </c>
      <c r="E30" t="s">
        <v>26</v>
      </c>
      <c r="F30" t="s">
        <v>79</v>
      </c>
      <c r="G30" t="str">
        <f>"200801002193"</f>
        <v>200801002193</v>
      </c>
      <c r="H30">
        <v>792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1630</v>
      </c>
    </row>
    <row r="31" spans="1:30" x14ac:dyDescent="0.25">
      <c r="H31" t="s">
        <v>80</v>
      </c>
    </row>
    <row r="32" spans="1:30" x14ac:dyDescent="0.25">
      <c r="A32">
        <v>13</v>
      </c>
      <c r="B32">
        <v>6282</v>
      </c>
      <c r="C32" t="s">
        <v>81</v>
      </c>
      <c r="D32" t="s">
        <v>82</v>
      </c>
      <c r="E32" t="s">
        <v>83</v>
      </c>
      <c r="F32" t="s">
        <v>84</v>
      </c>
      <c r="G32" t="str">
        <f>"00011070"</f>
        <v>00011070</v>
      </c>
      <c r="H32" t="s">
        <v>85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86</v>
      </c>
    </row>
    <row r="33" spans="1:30" x14ac:dyDescent="0.25">
      <c r="H33" t="s">
        <v>87</v>
      </c>
    </row>
    <row r="34" spans="1:30" x14ac:dyDescent="0.25">
      <c r="A34">
        <v>14</v>
      </c>
      <c r="B34">
        <v>753</v>
      </c>
      <c r="C34" t="s">
        <v>88</v>
      </c>
      <c r="D34" t="s">
        <v>89</v>
      </c>
      <c r="E34" t="s">
        <v>52</v>
      </c>
      <c r="F34" t="s">
        <v>90</v>
      </c>
      <c r="G34" t="str">
        <f>"201412001068"</f>
        <v>201412001068</v>
      </c>
      <c r="H34" t="s">
        <v>85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86</v>
      </c>
    </row>
    <row r="35" spans="1:30" x14ac:dyDescent="0.25">
      <c r="H35" t="s">
        <v>91</v>
      </c>
    </row>
    <row r="36" spans="1:30" x14ac:dyDescent="0.25">
      <c r="A36">
        <v>15</v>
      </c>
      <c r="B36">
        <v>5404</v>
      </c>
      <c r="C36" t="s">
        <v>92</v>
      </c>
      <c r="D36" t="s">
        <v>52</v>
      </c>
      <c r="E36" t="s">
        <v>26</v>
      </c>
      <c r="F36" t="s">
        <v>93</v>
      </c>
      <c r="G36" t="str">
        <f>"201512000680"</f>
        <v>201512000680</v>
      </c>
      <c r="H36" t="s">
        <v>94</v>
      </c>
      <c r="I36">
        <v>0</v>
      </c>
      <c r="J36">
        <v>0</v>
      </c>
      <c r="K36">
        <v>0</v>
      </c>
      <c r="L36">
        <v>200</v>
      </c>
      <c r="M36">
        <v>30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95</v>
      </c>
    </row>
    <row r="37" spans="1:30" x14ac:dyDescent="0.25">
      <c r="H37" t="s">
        <v>96</v>
      </c>
    </row>
    <row r="38" spans="1:30" x14ac:dyDescent="0.25">
      <c r="A38">
        <v>16</v>
      </c>
      <c r="B38">
        <v>3821</v>
      </c>
      <c r="C38" t="s">
        <v>97</v>
      </c>
      <c r="D38" t="s">
        <v>14</v>
      </c>
      <c r="E38" t="s">
        <v>52</v>
      </c>
      <c r="F38" t="s">
        <v>98</v>
      </c>
      <c r="G38" t="str">
        <f>"201504002891"</f>
        <v>201504002891</v>
      </c>
      <c r="H38" t="s">
        <v>99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29</v>
      </c>
      <c r="W38">
        <v>203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100</v>
      </c>
    </row>
    <row r="39" spans="1:30" x14ac:dyDescent="0.25">
      <c r="H39" t="s">
        <v>66</v>
      </c>
    </row>
    <row r="40" spans="1:30" x14ac:dyDescent="0.25">
      <c r="A40">
        <v>17</v>
      </c>
      <c r="B40">
        <v>4310</v>
      </c>
      <c r="C40" t="s">
        <v>101</v>
      </c>
      <c r="D40" t="s">
        <v>102</v>
      </c>
      <c r="E40" t="s">
        <v>103</v>
      </c>
      <c r="F40" t="s">
        <v>104</v>
      </c>
      <c r="G40" t="str">
        <f>"201402010452"</f>
        <v>201402010452</v>
      </c>
      <c r="H40" t="s">
        <v>105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106</v>
      </c>
    </row>
    <row r="41" spans="1:30" x14ac:dyDescent="0.25">
      <c r="H41" t="s">
        <v>107</v>
      </c>
    </row>
    <row r="42" spans="1:30" x14ac:dyDescent="0.25">
      <c r="A42">
        <v>18</v>
      </c>
      <c r="B42">
        <v>6117</v>
      </c>
      <c r="C42" t="s">
        <v>108</v>
      </c>
      <c r="D42" t="s">
        <v>74</v>
      </c>
      <c r="E42" t="s">
        <v>109</v>
      </c>
      <c r="F42" t="s">
        <v>110</v>
      </c>
      <c r="G42" t="str">
        <f>"201512001240"</f>
        <v>201512001240</v>
      </c>
      <c r="H42" t="s">
        <v>111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72</v>
      </c>
      <c r="W42">
        <v>504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112</v>
      </c>
    </row>
    <row r="43" spans="1:30" x14ac:dyDescent="0.25">
      <c r="H43" t="s">
        <v>113</v>
      </c>
    </row>
    <row r="44" spans="1:30" x14ac:dyDescent="0.25">
      <c r="A44">
        <v>19</v>
      </c>
      <c r="B44">
        <v>1078</v>
      </c>
      <c r="C44" t="s">
        <v>114</v>
      </c>
      <c r="D44" t="s">
        <v>25</v>
      </c>
      <c r="E44" t="s">
        <v>115</v>
      </c>
      <c r="F44" t="s">
        <v>116</v>
      </c>
      <c r="G44" t="str">
        <f>"201511035351"</f>
        <v>201511035351</v>
      </c>
      <c r="H44" t="s">
        <v>94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117</v>
      </c>
    </row>
    <row r="45" spans="1:30" x14ac:dyDescent="0.25">
      <c r="H45" t="s">
        <v>118</v>
      </c>
    </row>
    <row r="46" spans="1:30" x14ac:dyDescent="0.25">
      <c r="A46">
        <v>20</v>
      </c>
      <c r="B46">
        <v>5280</v>
      </c>
      <c r="C46" t="s">
        <v>119</v>
      </c>
      <c r="D46" t="s">
        <v>120</v>
      </c>
      <c r="E46" t="s">
        <v>25</v>
      </c>
      <c r="F46" t="s">
        <v>121</v>
      </c>
      <c r="G46" t="str">
        <f>"201406017490"</f>
        <v>201406017490</v>
      </c>
      <c r="H46" t="s">
        <v>122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123</v>
      </c>
    </row>
    <row r="47" spans="1:30" x14ac:dyDescent="0.25">
      <c r="H47" t="s">
        <v>124</v>
      </c>
    </row>
    <row r="48" spans="1:30" x14ac:dyDescent="0.25">
      <c r="A48">
        <v>21</v>
      </c>
      <c r="B48">
        <v>3770</v>
      </c>
      <c r="C48" t="s">
        <v>125</v>
      </c>
      <c r="D48" t="s">
        <v>103</v>
      </c>
      <c r="E48" t="s">
        <v>40</v>
      </c>
      <c r="F48" t="s">
        <v>126</v>
      </c>
      <c r="G48" t="str">
        <f>"201412004607"</f>
        <v>201412004607</v>
      </c>
      <c r="H48" t="s">
        <v>127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128</v>
      </c>
    </row>
    <row r="49" spans="1:30" x14ac:dyDescent="0.25">
      <c r="H49" t="s">
        <v>113</v>
      </c>
    </row>
    <row r="50" spans="1:30" x14ac:dyDescent="0.25">
      <c r="A50">
        <v>22</v>
      </c>
      <c r="B50">
        <v>3955</v>
      </c>
      <c r="C50" t="s">
        <v>129</v>
      </c>
      <c r="D50" t="s">
        <v>130</v>
      </c>
      <c r="E50" t="s">
        <v>64</v>
      </c>
      <c r="F50" t="s">
        <v>131</v>
      </c>
      <c r="G50" t="str">
        <f>"00155454"</f>
        <v>00155454</v>
      </c>
      <c r="H50">
        <v>913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64</v>
      </c>
      <c r="W50">
        <v>448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1591</v>
      </c>
    </row>
    <row r="51" spans="1:30" x14ac:dyDescent="0.25">
      <c r="H51" t="s">
        <v>132</v>
      </c>
    </row>
    <row r="52" spans="1:30" x14ac:dyDescent="0.25">
      <c r="A52">
        <v>23</v>
      </c>
      <c r="B52">
        <v>1363</v>
      </c>
      <c r="C52" t="s">
        <v>133</v>
      </c>
      <c r="D52" t="s">
        <v>26</v>
      </c>
      <c r="E52" t="s">
        <v>25</v>
      </c>
      <c r="F52" t="s">
        <v>134</v>
      </c>
      <c r="G52" t="str">
        <f>"201402006544"</f>
        <v>201402006544</v>
      </c>
      <c r="H52" t="s">
        <v>135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136</v>
      </c>
    </row>
    <row r="53" spans="1:30" x14ac:dyDescent="0.25">
      <c r="H53" t="s">
        <v>137</v>
      </c>
    </row>
    <row r="54" spans="1:30" x14ac:dyDescent="0.25">
      <c r="A54">
        <v>24</v>
      </c>
      <c r="B54">
        <v>2487</v>
      </c>
      <c r="C54" t="s">
        <v>138</v>
      </c>
      <c r="D54" t="s">
        <v>139</v>
      </c>
      <c r="E54" t="s">
        <v>25</v>
      </c>
      <c r="F54" t="s">
        <v>140</v>
      </c>
      <c r="G54" t="str">
        <f>"00323342"</f>
        <v>00323342</v>
      </c>
      <c r="H54" t="s">
        <v>141</v>
      </c>
      <c r="I54">
        <v>150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30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142</v>
      </c>
    </row>
    <row r="55" spans="1:30" x14ac:dyDescent="0.25">
      <c r="H55" t="s">
        <v>143</v>
      </c>
    </row>
    <row r="56" spans="1:30" x14ac:dyDescent="0.25">
      <c r="A56">
        <v>25</v>
      </c>
      <c r="B56">
        <v>4815</v>
      </c>
      <c r="C56" t="s">
        <v>144</v>
      </c>
      <c r="D56" t="s">
        <v>145</v>
      </c>
      <c r="E56" t="s">
        <v>25</v>
      </c>
      <c r="F56" t="s">
        <v>146</v>
      </c>
      <c r="G56" t="str">
        <f>"201402005988"</f>
        <v>201402005988</v>
      </c>
      <c r="H56" t="s">
        <v>147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13</v>
      </c>
      <c r="W56">
        <v>91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148</v>
      </c>
    </row>
    <row r="57" spans="1:30" x14ac:dyDescent="0.25">
      <c r="H57" t="s">
        <v>149</v>
      </c>
    </row>
    <row r="58" spans="1:30" x14ac:dyDescent="0.25">
      <c r="A58">
        <v>26</v>
      </c>
      <c r="B58">
        <v>1712</v>
      </c>
      <c r="C58" t="s">
        <v>150</v>
      </c>
      <c r="D58" t="s">
        <v>151</v>
      </c>
      <c r="E58" t="s">
        <v>152</v>
      </c>
      <c r="F58" t="s">
        <v>153</v>
      </c>
      <c r="G58" t="str">
        <f>"201601000618"</f>
        <v>201601000618</v>
      </c>
      <c r="H58" t="s">
        <v>135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154</v>
      </c>
    </row>
    <row r="59" spans="1:30" x14ac:dyDescent="0.25">
      <c r="H59" t="s">
        <v>155</v>
      </c>
    </row>
    <row r="60" spans="1:30" x14ac:dyDescent="0.25">
      <c r="A60">
        <v>27</v>
      </c>
      <c r="B60">
        <v>5796</v>
      </c>
      <c r="C60" t="s">
        <v>156</v>
      </c>
      <c r="D60" t="s">
        <v>157</v>
      </c>
      <c r="E60" t="s">
        <v>158</v>
      </c>
      <c r="F60" t="s">
        <v>159</v>
      </c>
      <c r="G60" t="str">
        <f>"00110750"</f>
        <v>00110750</v>
      </c>
      <c r="H60" t="s">
        <v>160</v>
      </c>
      <c r="I60">
        <v>0</v>
      </c>
      <c r="J60">
        <v>520</v>
      </c>
      <c r="K60">
        <v>0</v>
      </c>
      <c r="L60">
        <v>260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>
        <v>0</v>
      </c>
      <c r="AA60">
        <v>0</v>
      </c>
      <c r="AB60">
        <v>6</v>
      </c>
      <c r="AC60">
        <v>102</v>
      </c>
      <c r="AD60" t="s">
        <v>161</v>
      </c>
    </row>
    <row r="61" spans="1:30" x14ac:dyDescent="0.25">
      <c r="H61">
        <v>1257</v>
      </c>
    </row>
    <row r="62" spans="1:30" x14ac:dyDescent="0.25">
      <c r="A62">
        <v>28</v>
      </c>
      <c r="B62">
        <v>1976</v>
      </c>
      <c r="C62" t="s">
        <v>162</v>
      </c>
      <c r="D62" t="s">
        <v>26</v>
      </c>
      <c r="E62" t="s">
        <v>14</v>
      </c>
      <c r="F62" t="s">
        <v>163</v>
      </c>
      <c r="G62" t="str">
        <f>"201402010917"</f>
        <v>201402010917</v>
      </c>
      <c r="H62">
        <v>704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1562</v>
      </c>
    </row>
    <row r="63" spans="1:30" x14ac:dyDescent="0.25">
      <c r="H63" t="s">
        <v>137</v>
      </c>
    </row>
    <row r="64" spans="1:30" x14ac:dyDescent="0.25">
      <c r="A64">
        <v>29</v>
      </c>
      <c r="B64">
        <v>1017</v>
      </c>
      <c r="C64" t="s">
        <v>164</v>
      </c>
      <c r="D64" t="s">
        <v>165</v>
      </c>
      <c r="E64" t="s">
        <v>83</v>
      </c>
      <c r="F64" t="s">
        <v>166</v>
      </c>
      <c r="G64" t="str">
        <f>"201412003165"</f>
        <v>201412003165</v>
      </c>
      <c r="H64" t="s">
        <v>167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71</v>
      </c>
      <c r="W64">
        <v>497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168</v>
      </c>
    </row>
    <row r="65" spans="1:30" x14ac:dyDescent="0.25">
      <c r="H65" t="s">
        <v>169</v>
      </c>
    </row>
    <row r="66" spans="1:30" x14ac:dyDescent="0.25">
      <c r="A66">
        <v>30</v>
      </c>
      <c r="B66">
        <v>800</v>
      </c>
      <c r="C66" t="s">
        <v>170</v>
      </c>
      <c r="D66" t="s">
        <v>25</v>
      </c>
      <c r="E66" t="s">
        <v>171</v>
      </c>
      <c r="F66" t="s">
        <v>172</v>
      </c>
      <c r="G66" t="str">
        <f>"00273225"</f>
        <v>00273225</v>
      </c>
      <c r="H66" t="s">
        <v>173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174</v>
      </c>
    </row>
    <row r="67" spans="1:30" x14ac:dyDescent="0.25">
      <c r="H67" t="s">
        <v>175</v>
      </c>
    </row>
    <row r="68" spans="1:30" x14ac:dyDescent="0.25">
      <c r="A68">
        <v>31</v>
      </c>
      <c r="B68">
        <v>778</v>
      </c>
      <c r="C68" t="s">
        <v>176</v>
      </c>
      <c r="D68" t="s">
        <v>26</v>
      </c>
      <c r="E68" t="s">
        <v>89</v>
      </c>
      <c r="F68" t="s">
        <v>177</v>
      </c>
      <c r="G68" t="str">
        <f>"201406005211"</f>
        <v>201406005211</v>
      </c>
      <c r="H68">
        <v>737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1555</v>
      </c>
    </row>
    <row r="69" spans="1:30" x14ac:dyDescent="0.25">
      <c r="H69" t="s">
        <v>178</v>
      </c>
    </row>
    <row r="70" spans="1:30" x14ac:dyDescent="0.25">
      <c r="A70">
        <v>32</v>
      </c>
      <c r="B70">
        <v>924</v>
      </c>
      <c r="C70" t="s">
        <v>179</v>
      </c>
      <c r="D70" t="s">
        <v>152</v>
      </c>
      <c r="E70" t="s">
        <v>180</v>
      </c>
      <c r="F70" t="s">
        <v>181</v>
      </c>
      <c r="G70" t="str">
        <f>"201211000008"</f>
        <v>201211000008</v>
      </c>
      <c r="H70">
        <v>792</v>
      </c>
      <c r="I70">
        <v>0</v>
      </c>
      <c r="J70">
        <v>0</v>
      </c>
      <c r="K70">
        <v>0</v>
      </c>
      <c r="L70">
        <v>0</v>
      </c>
      <c r="M70">
        <v>100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1550</v>
      </c>
    </row>
    <row r="71" spans="1:30" x14ac:dyDescent="0.25">
      <c r="H71">
        <v>1257</v>
      </c>
    </row>
    <row r="72" spans="1:30" x14ac:dyDescent="0.25">
      <c r="A72">
        <v>33</v>
      </c>
      <c r="B72">
        <v>180</v>
      </c>
      <c r="C72" t="s">
        <v>182</v>
      </c>
      <c r="D72" t="s">
        <v>183</v>
      </c>
      <c r="E72" t="s">
        <v>25</v>
      </c>
      <c r="F72" t="s">
        <v>184</v>
      </c>
      <c r="G72" t="str">
        <f>"201304002668"</f>
        <v>201304002668</v>
      </c>
      <c r="H72" t="s">
        <v>185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82</v>
      </c>
      <c r="W72">
        <v>574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186</v>
      </c>
    </row>
    <row r="73" spans="1:30" x14ac:dyDescent="0.25">
      <c r="H73" t="s">
        <v>187</v>
      </c>
    </row>
    <row r="74" spans="1:30" x14ac:dyDescent="0.25">
      <c r="A74">
        <v>34</v>
      </c>
      <c r="B74">
        <v>3239</v>
      </c>
      <c r="C74" t="s">
        <v>188</v>
      </c>
      <c r="D74" t="s">
        <v>189</v>
      </c>
      <c r="E74" t="s">
        <v>26</v>
      </c>
      <c r="F74" t="s">
        <v>190</v>
      </c>
      <c r="G74" t="str">
        <f>"00205267"</f>
        <v>00205267</v>
      </c>
      <c r="H74" t="s">
        <v>191</v>
      </c>
      <c r="I74">
        <v>0</v>
      </c>
      <c r="J74">
        <v>0</v>
      </c>
      <c r="K74">
        <v>0</v>
      </c>
      <c r="L74">
        <v>260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81</v>
      </c>
      <c r="W74">
        <v>567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192</v>
      </c>
    </row>
    <row r="75" spans="1:30" x14ac:dyDescent="0.25">
      <c r="H75" t="s">
        <v>193</v>
      </c>
    </row>
    <row r="76" spans="1:30" x14ac:dyDescent="0.25">
      <c r="A76">
        <v>35</v>
      </c>
      <c r="B76">
        <v>3127</v>
      </c>
      <c r="C76" t="s">
        <v>194</v>
      </c>
      <c r="D76" t="s">
        <v>195</v>
      </c>
      <c r="E76" t="s">
        <v>78</v>
      </c>
      <c r="F76" t="s">
        <v>196</v>
      </c>
      <c r="G76" t="str">
        <f>"201511037847"</f>
        <v>201511037847</v>
      </c>
      <c r="H76" t="s">
        <v>197</v>
      </c>
      <c r="I76">
        <v>0</v>
      </c>
      <c r="J76">
        <v>0</v>
      </c>
      <c r="K76">
        <v>0</v>
      </c>
      <c r="L76">
        <v>0</v>
      </c>
      <c r="M76">
        <v>100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1</v>
      </c>
      <c r="AA76">
        <v>0</v>
      </c>
      <c r="AB76">
        <v>0</v>
      </c>
      <c r="AC76">
        <v>0</v>
      </c>
      <c r="AD76" t="s">
        <v>198</v>
      </c>
    </row>
    <row r="77" spans="1:30" x14ac:dyDescent="0.25">
      <c r="H77" t="s">
        <v>50</v>
      </c>
    </row>
    <row r="78" spans="1:30" x14ac:dyDescent="0.25">
      <c r="A78">
        <v>36</v>
      </c>
      <c r="B78">
        <v>2331</v>
      </c>
      <c r="C78" t="s">
        <v>199</v>
      </c>
      <c r="D78" t="s">
        <v>40</v>
      </c>
      <c r="E78" t="s">
        <v>145</v>
      </c>
      <c r="F78" t="s">
        <v>200</v>
      </c>
      <c r="G78" t="str">
        <f>"00325240"</f>
        <v>00325240</v>
      </c>
      <c r="H78" t="s">
        <v>70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66</v>
      </c>
      <c r="W78">
        <v>462</v>
      </c>
      <c r="X78">
        <v>0</v>
      </c>
      <c r="Z78">
        <v>0</v>
      </c>
      <c r="AA78">
        <v>0</v>
      </c>
      <c r="AB78">
        <v>18</v>
      </c>
      <c r="AC78">
        <v>306</v>
      </c>
      <c r="AD78" t="s">
        <v>201</v>
      </c>
    </row>
    <row r="79" spans="1:30" x14ac:dyDescent="0.25">
      <c r="H79" t="s">
        <v>61</v>
      </c>
    </row>
    <row r="80" spans="1:30" x14ac:dyDescent="0.25">
      <c r="A80">
        <v>37</v>
      </c>
      <c r="B80">
        <v>6034</v>
      </c>
      <c r="C80" t="s">
        <v>202</v>
      </c>
      <c r="D80" t="s">
        <v>203</v>
      </c>
      <c r="E80" t="s">
        <v>53</v>
      </c>
      <c r="F80" t="s">
        <v>204</v>
      </c>
      <c r="G80" t="str">
        <f>"00368609"</f>
        <v>00368609</v>
      </c>
      <c r="H80" t="s">
        <v>205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51</v>
      </c>
      <c r="W80">
        <v>357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206</v>
      </c>
    </row>
    <row r="81" spans="1:30" x14ac:dyDescent="0.25">
      <c r="H81" t="s">
        <v>137</v>
      </c>
    </row>
    <row r="82" spans="1:30" x14ac:dyDescent="0.25">
      <c r="A82">
        <v>38</v>
      </c>
      <c r="B82">
        <v>2486</v>
      </c>
      <c r="C82" t="s">
        <v>207</v>
      </c>
      <c r="D82" t="s">
        <v>103</v>
      </c>
      <c r="E82" t="s">
        <v>208</v>
      </c>
      <c r="F82" t="s">
        <v>209</v>
      </c>
      <c r="G82" t="str">
        <f>"201402001341"</f>
        <v>201402001341</v>
      </c>
      <c r="H82" t="s">
        <v>210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211</v>
      </c>
    </row>
    <row r="83" spans="1:30" x14ac:dyDescent="0.25">
      <c r="H83" t="s">
        <v>212</v>
      </c>
    </row>
    <row r="84" spans="1:30" x14ac:dyDescent="0.25">
      <c r="A84">
        <v>39</v>
      </c>
      <c r="B84">
        <v>90</v>
      </c>
      <c r="C84" t="s">
        <v>213</v>
      </c>
      <c r="D84" t="s">
        <v>214</v>
      </c>
      <c r="E84" t="s">
        <v>171</v>
      </c>
      <c r="F84" t="s">
        <v>215</v>
      </c>
      <c r="G84" t="str">
        <f>"00002886"</f>
        <v>00002886</v>
      </c>
      <c r="H84" t="s">
        <v>185</v>
      </c>
      <c r="I84">
        <v>150</v>
      </c>
      <c r="J84">
        <v>0</v>
      </c>
      <c r="K84">
        <v>0</v>
      </c>
      <c r="L84">
        <v>200</v>
      </c>
      <c r="M84">
        <v>30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Z84">
        <v>0</v>
      </c>
      <c r="AA84">
        <v>0</v>
      </c>
      <c r="AB84">
        <v>22</v>
      </c>
      <c r="AC84">
        <v>374</v>
      </c>
      <c r="AD84" t="s">
        <v>216</v>
      </c>
    </row>
    <row r="85" spans="1:30" x14ac:dyDescent="0.25">
      <c r="H85" t="s">
        <v>217</v>
      </c>
    </row>
    <row r="86" spans="1:30" x14ac:dyDescent="0.25">
      <c r="A86">
        <v>40</v>
      </c>
      <c r="B86">
        <v>4685</v>
      </c>
      <c r="C86" t="s">
        <v>218</v>
      </c>
      <c r="D86" t="s">
        <v>195</v>
      </c>
      <c r="E86" t="s">
        <v>26</v>
      </c>
      <c r="F86" t="s">
        <v>219</v>
      </c>
      <c r="G86" t="str">
        <f>"00111285"</f>
        <v>00111285</v>
      </c>
      <c r="H86" t="s">
        <v>220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221</v>
      </c>
    </row>
    <row r="87" spans="1:30" x14ac:dyDescent="0.25">
      <c r="H87" t="s">
        <v>222</v>
      </c>
    </row>
    <row r="88" spans="1:30" x14ac:dyDescent="0.25">
      <c r="A88">
        <v>41</v>
      </c>
      <c r="B88">
        <v>222</v>
      </c>
      <c r="C88" t="s">
        <v>223</v>
      </c>
      <c r="D88" t="s">
        <v>224</v>
      </c>
      <c r="E88" t="s">
        <v>152</v>
      </c>
      <c r="F88" t="s">
        <v>225</v>
      </c>
      <c r="G88" t="str">
        <f>"201511022435"</f>
        <v>201511022435</v>
      </c>
      <c r="H88" t="s">
        <v>226</v>
      </c>
      <c r="I88">
        <v>0</v>
      </c>
      <c r="J88">
        <v>0</v>
      </c>
      <c r="K88">
        <v>0</v>
      </c>
      <c r="L88">
        <v>200</v>
      </c>
      <c r="M88">
        <v>30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78</v>
      </c>
      <c r="W88">
        <v>546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227</v>
      </c>
    </row>
    <row r="89" spans="1:30" x14ac:dyDescent="0.25">
      <c r="H89" t="s">
        <v>228</v>
      </c>
    </row>
    <row r="90" spans="1:30" x14ac:dyDescent="0.25">
      <c r="A90">
        <v>42</v>
      </c>
      <c r="B90">
        <v>6002</v>
      </c>
      <c r="C90" t="s">
        <v>229</v>
      </c>
      <c r="D90" t="s">
        <v>230</v>
      </c>
      <c r="E90" t="s">
        <v>231</v>
      </c>
      <c r="F90" t="s">
        <v>232</v>
      </c>
      <c r="G90" t="str">
        <f>"00107793"</f>
        <v>00107793</v>
      </c>
      <c r="H90" t="s">
        <v>35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233</v>
      </c>
    </row>
    <row r="91" spans="1:30" x14ac:dyDescent="0.25">
      <c r="H91" t="s">
        <v>137</v>
      </c>
    </row>
    <row r="92" spans="1:30" x14ac:dyDescent="0.25">
      <c r="A92">
        <v>43</v>
      </c>
      <c r="B92">
        <v>600</v>
      </c>
      <c r="C92" t="s">
        <v>234</v>
      </c>
      <c r="D92" t="s">
        <v>235</v>
      </c>
      <c r="E92" t="s">
        <v>52</v>
      </c>
      <c r="F92" t="s">
        <v>236</v>
      </c>
      <c r="G92" t="str">
        <f>"201409005504"</f>
        <v>201409005504</v>
      </c>
      <c r="H92">
        <v>781</v>
      </c>
      <c r="I92">
        <v>0</v>
      </c>
      <c r="J92">
        <v>0</v>
      </c>
      <c r="K92">
        <v>0</v>
      </c>
      <c r="L92">
        <v>0</v>
      </c>
      <c r="M92">
        <v>100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1499</v>
      </c>
    </row>
    <row r="93" spans="1:30" x14ac:dyDescent="0.25">
      <c r="H93" t="s">
        <v>237</v>
      </c>
    </row>
    <row r="94" spans="1:30" x14ac:dyDescent="0.25">
      <c r="A94">
        <v>44</v>
      </c>
      <c r="B94">
        <v>6038</v>
      </c>
      <c r="C94" t="s">
        <v>238</v>
      </c>
      <c r="D94" t="s">
        <v>239</v>
      </c>
      <c r="E94" t="s">
        <v>32</v>
      </c>
      <c r="F94" t="s">
        <v>240</v>
      </c>
      <c r="G94" t="str">
        <f>"200802004687"</f>
        <v>200802004687</v>
      </c>
      <c r="H94">
        <v>748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74</v>
      </c>
      <c r="W94">
        <v>518</v>
      </c>
      <c r="X94">
        <v>0</v>
      </c>
      <c r="Z94">
        <v>2</v>
      </c>
      <c r="AA94">
        <v>0</v>
      </c>
      <c r="AB94">
        <v>0</v>
      </c>
      <c r="AC94">
        <v>0</v>
      </c>
      <c r="AD94">
        <v>1496</v>
      </c>
    </row>
    <row r="95" spans="1:30" x14ac:dyDescent="0.25">
      <c r="H95" t="s">
        <v>241</v>
      </c>
    </row>
    <row r="96" spans="1:30" x14ac:dyDescent="0.25">
      <c r="A96">
        <v>45</v>
      </c>
      <c r="B96">
        <v>1914</v>
      </c>
      <c r="C96" t="s">
        <v>242</v>
      </c>
      <c r="D96" t="s">
        <v>243</v>
      </c>
      <c r="E96" t="s">
        <v>14</v>
      </c>
      <c r="F96" t="s">
        <v>244</v>
      </c>
      <c r="G96" t="str">
        <f>"201511042903"</f>
        <v>201511042903</v>
      </c>
      <c r="H96" t="s">
        <v>245</v>
      </c>
      <c r="I96">
        <v>0</v>
      </c>
      <c r="J96">
        <v>0</v>
      </c>
      <c r="K96">
        <v>0</v>
      </c>
      <c r="L96">
        <v>0</v>
      </c>
      <c r="M96">
        <v>100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246</v>
      </c>
    </row>
    <row r="97" spans="1:30" x14ac:dyDescent="0.25">
      <c r="H97" t="s">
        <v>247</v>
      </c>
    </row>
    <row r="98" spans="1:30" x14ac:dyDescent="0.25">
      <c r="A98">
        <v>46</v>
      </c>
      <c r="B98">
        <v>4150</v>
      </c>
      <c r="C98" t="s">
        <v>248</v>
      </c>
      <c r="D98" t="s">
        <v>249</v>
      </c>
      <c r="E98" t="s">
        <v>26</v>
      </c>
      <c r="F98">
        <v>103323816</v>
      </c>
      <c r="G98" t="str">
        <f>"200805001259"</f>
        <v>200805001259</v>
      </c>
      <c r="H98" t="s">
        <v>250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2</v>
      </c>
      <c r="AA98">
        <v>0</v>
      </c>
      <c r="AB98">
        <v>0</v>
      </c>
      <c r="AC98">
        <v>0</v>
      </c>
      <c r="AD98" t="s">
        <v>251</v>
      </c>
    </row>
    <row r="99" spans="1:30" x14ac:dyDescent="0.25">
      <c r="H99" t="s">
        <v>252</v>
      </c>
    </row>
    <row r="100" spans="1:30" x14ac:dyDescent="0.25">
      <c r="A100">
        <v>47</v>
      </c>
      <c r="B100">
        <v>5782</v>
      </c>
      <c r="C100" t="s">
        <v>253</v>
      </c>
      <c r="D100" t="s">
        <v>82</v>
      </c>
      <c r="E100" t="s">
        <v>53</v>
      </c>
      <c r="F100" t="s">
        <v>254</v>
      </c>
      <c r="G100" t="str">
        <f>"200904000069"</f>
        <v>200904000069</v>
      </c>
      <c r="H100">
        <v>803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65</v>
      </c>
      <c r="W100">
        <v>455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1488</v>
      </c>
    </row>
    <row r="101" spans="1:30" x14ac:dyDescent="0.25">
      <c r="H101" t="s">
        <v>255</v>
      </c>
    </row>
    <row r="102" spans="1:30" x14ac:dyDescent="0.25">
      <c r="A102">
        <v>48</v>
      </c>
      <c r="B102">
        <v>5610</v>
      </c>
      <c r="C102" t="s">
        <v>256</v>
      </c>
      <c r="D102" t="s">
        <v>89</v>
      </c>
      <c r="E102" t="s">
        <v>26</v>
      </c>
      <c r="F102" t="s">
        <v>257</v>
      </c>
      <c r="G102" t="str">
        <f>"00350883"</f>
        <v>00350883</v>
      </c>
      <c r="H102" t="s">
        <v>141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34</v>
      </c>
      <c r="W102">
        <v>238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258</v>
      </c>
    </row>
    <row r="103" spans="1:30" x14ac:dyDescent="0.25">
      <c r="H103" t="s">
        <v>61</v>
      </c>
    </row>
    <row r="104" spans="1:30" x14ac:dyDescent="0.25">
      <c r="A104">
        <v>49</v>
      </c>
      <c r="B104">
        <v>4666</v>
      </c>
      <c r="C104" t="s">
        <v>259</v>
      </c>
      <c r="D104" t="s">
        <v>260</v>
      </c>
      <c r="E104" t="s">
        <v>46</v>
      </c>
      <c r="F104" t="s">
        <v>261</v>
      </c>
      <c r="G104" t="str">
        <f>"00107330"</f>
        <v>00107330</v>
      </c>
      <c r="H104" t="s">
        <v>262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63</v>
      </c>
      <c r="W104">
        <v>441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263</v>
      </c>
    </row>
    <row r="105" spans="1:30" x14ac:dyDescent="0.25">
      <c r="H105" t="s">
        <v>113</v>
      </c>
    </row>
    <row r="106" spans="1:30" x14ac:dyDescent="0.25">
      <c r="A106">
        <v>50</v>
      </c>
      <c r="B106">
        <v>3804</v>
      </c>
      <c r="C106" t="s">
        <v>264</v>
      </c>
      <c r="D106" t="s">
        <v>265</v>
      </c>
      <c r="E106" t="s">
        <v>26</v>
      </c>
      <c r="F106" t="s">
        <v>266</v>
      </c>
      <c r="G106" t="str">
        <f>"00294946"</f>
        <v>00294946</v>
      </c>
      <c r="H106" t="s">
        <v>267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268</v>
      </c>
    </row>
    <row r="107" spans="1:30" x14ac:dyDescent="0.25">
      <c r="H107" t="s">
        <v>269</v>
      </c>
    </row>
    <row r="108" spans="1:30" x14ac:dyDescent="0.25">
      <c r="A108">
        <v>51</v>
      </c>
      <c r="B108">
        <v>5529</v>
      </c>
      <c r="C108" t="s">
        <v>270</v>
      </c>
      <c r="D108" t="s">
        <v>271</v>
      </c>
      <c r="E108" t="s">
        <v>152</v>
      </c>
      <c r="F108" t="s">
        <v>272</v>
      </c>
      <c r="G108" t="str">
        <f>"00112824"</f>
        <v>00112824</v>
      </c>
      <c r="H108" t="s">
        <v>273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274</v>
      </c>
    </row>
    <row r="109" spans="1:30" x14ac:dyDescent="0.25">
      <c r="H109" t="s">
        <v>241</v>
      </c>
    </row>
    <row r="110" spans="1:30" x14ac:dyDescent="0.25">
      <c r="A110">
        <v>52</v>
      </c>
      <c r="B110">
        <v>2021</v>
      </c>
      <c r="C110" t="s">
        <v>275</v>
      </c>
      <c r="D110" t="s">
        <v>145</v>
      </c>
      <c r="E110" t="s">
        <v>14</v>
      </c>
      <c r="F110" t="s">
        <v>276</v>
      </c>
      <c r="G110" t="str">
        <f>"201406009876"</f>
        <v>201406009876</v>
      </c>
      <c r="H110" t="s">
        <v>277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278</v>
      </c>
    </row>
    <row r="111" spans="1:30" x14ac:dyDescent="0.25">
      <c r="H111" t="s">
        <v>113</v>
      </c>
    </row>
    <row r="112" spans="1:30" x14ac:dyDescent="0.25">
      <c r="A112">
        <v>53</v>
      </c>
      <c r="B112">
        <v>4447</v>
      </c>
      <c r="C112" t="s">
        <v>279</v>
      </c>
      <c r="D112" t="s">
        <v>139</v>
      </c>
      <c r="E112" t="s">
        <v>203</v>
      </c>
      <c r="F112" t="s">
        <v>280</v>
      </c>
      <c r="G112" t="str">
        <f>"20160708662"</f>
        <v>20160708662</v>
      </c>
      <c r="H112" t="s">
        <v>281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30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62</v>
      </c>
      <c r="W112">
        <v>434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282</v>
      </c>
    </row>
    <row r="113" spans="1:30" x14ac:dyDescent="0.25">
      <c r="H113" t="s">
        <v>283</v>
      </c>
    </row>
    <row r="114" spans="1:30" x14ac:dyDescent="0.25">
      <c r="A114">
        <v>54</v>
      </c>
      <c r="B114">
        <v>2571</v>
      </c>
      <c r="C114" t="s">
        <v>284</v>
      </c>
      <c r="D114" t="s">
        <v>14</v>
      </c>
      <c r="E114" t="s">
        <v>285</v>
      </c>
      <c r="F114" t="s">
        <v>286</v>
      </c>
      <c r="G114" t="str">
        <f>"200905000257"</f>
        <v>200905000257</v>
      </c>
      <c r="H114" t="s">
        <v>111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287</v>
      </c>
    </row>
    <row r="115" spans="1:30" x14ac:dyDescent="0.25">
      <c r="H115">
        <v>1257</v>
      </c>
    </row>
    <row r="116" spans="1:30" x14ac:dyDescent="0.25">
      <c r="A116">
        <v>55</v>
      </c>
      <c r="B116">
        <v>2387</v>
      </c>
      <c r="C116" t="s">
        <v>288</v>
      </c>
      <c r="D116" t="s">
        <v>289</v>
      </c>
      <c r="E116" t="s">
        <v>171</v>
      </c>
      <c r="F116" t="s">
        <v>290</v>
      </c>
      <c r="G116" t="str">
        <f>"00254259"</f>
        <v>00254259</v>
      </c>
      <c r="H116" t="s">
        <v>291</v>
      </c>
      <c r="I116">
        <v>0</v>
      </c>
      <c r="J116">
        <v>0</v>
      </c>
      <c r="K116">
        <v>0</v>
      </c>
      <c r="L116">
        <v>0</v>
      </c>
      <c r="M116">
        <v>130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76</v>
      </c>
      <c r="W116">
        <v>532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292</v>
      </c>
    </row>
    <row r="117" spans="1:30" x14ac:dyDescent="0.25">
      <c r="H117" t="s">
        <v>178</v>
      </c>
    </row>
    <row r="118" spans="1:30" x14ac:dyDescent="0.25">
      <c r="A118">
        <v>56</v>
      </c>
      <c r="B118">
        <v>5699</v>
      </c>
      <c r="C118" t="s">
        <v>293</v>
      </c>
      <c r="D118" t="s">
        <v>294</v>
      </c>
      <c r="E118" t="s">
        <v>203</v>
      </c>
      <c r="F118" t="s">
        <v>295</v>
      </c>
      <c r="G118" t="str">
        <f>"00112368"</f>
        <v>00112368</v>
      </c>
      <c r="H118" t="s">
        <v>296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33</v>
      </c>
      <c r="W118">
        <v>231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297</v>
      </c>
    </row>
    <row r="119" spans="1:30" x14ac:dyDescent="0.25">
      <c r="H119" t="s">
        <v>298</v>
      </c>
    </row>
    <row r="120" spans="1:30" x14ac:dyDescent="0.25">
      <c r="A120">
        <v>57</v>
      </c>
      <c r="B120">
        <v>6068</v>
      </c>
      <c r="C120" t="s">
        <v>299</v>
      </c>
      <c r="D120" t="s">
        <v>243</v>
      </c>
      <c r="E120" t="s">
        <v>26</v>
      </c>
      <c r="F120" t="s">
        <v>300</v>
      </c>
      <c r="G120" t="str">
        <f>"201406011364"</f>
        <v>201406011364</v>
      </c>
      <c r="H120" t="s">
        <v>301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41</v>
      </c>
      <c r="W120">
        <v>287</v>
      </c>
      <c r="X120">
        <v>0</v>
      </c>
      <c r="Z120">
        <v>0</v>
      </c>
      <c r="AA120">
        <v>0</v>
      </c>
      <c r="AB120">
        <v>8</v>
      </c>
      <c r="AC120">
        <v>136</v>
      </c>
      <c r="AD120" t="s">
        <v>302</v>
      </c>
    </row>
    <row r="121" spans="1:30" x14ac:dyDescent="0.25">
      <c r="H121" t="s">
        <v>303</v>
      </c>
    </row>
    <row r="122" spans="1:30" x14ac:dyDescent="0.25">
      <c r="A122">
        <v>58</v>
      </c>
      <c r="B122">
        <v>1638</v>
      </c>
      <c r="C122" t="s">
        <v>304</v>
      </c>
      <c r="D122" t="s">
        <v>305</v>
      </c>
      <c r="E122" t="s">
        <v>25</v>
      </c>
      <c r="F122" t="s">
        <v>306</v>
      </c>
      <c r="G122" t="str">
        <f>"201402002849"</f>
        <v>201402002849</v>
      </c>
      <c r="H122" t="s">
        <v>307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308</v>
      </c>
    </row>
    <row r="123" spans="1:30" x14ac:dyDescent="0.25">
      <c r="H123" t="s">
        <v>66</v>
      </c>
    </row>
    <row r="124" spans="1:30" x14ac:dyDescent="0.25">
      <c r="A124">
        <v>59</v>
      </c>
      <c r="B124">
        <v>3559</v>
      </c>
      <c r="C124" t="s">
        <v>309</v>
      </c>
      <c r="D124" t="s">
        <v>310</v>
      </c>
      <c r="E124" t="s">
        <v>40</v>
      </c>
      <c r="F124" t="s">
        <v>311</v>
      </c>
      <c r="G124" t="str">
        <f>"201511041857"</f>
        <v>201511041857</v>
      </c>
      <c r="H124">
        <v>781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50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Z124">
        <v>1</v>
      </c>
      <c r="AA124">
        <v>0</v>
      </c>
      <c r="AB124">
        <v>19</v>
      </c>
      <c r="AC124">
        <v>323</v>
      </c>
      <c r="AD124">
        <v>1384</v>
      </c>
    </row>
    <row r="125" spans="1:30" x14ac:dyDescent="0.25">
      <c r="H125" t="s">
        <v>312</v>
      </c>
    </row>
    <row r="126" spans="1:30" x14ac:dyDescent="0.25">
      <c r="A126">
        <v>60</v>
      </c>
      <c r="B126">
        <v>5277</v>
      </c>
      <c r="C126" t="s">
        <v>313</v>
      </c>
      <c r="D126" t="s">
        <v>314</v>
      </c>
      <c r="E126" t="s">
        <v>203</v>
      </c>
      <c r="F126" t="s">
        <v>315</v>
      </c>
      <c r="G126" t="str">
        <f>"00111420"</f>
        <v>00111420</v>
      </c>
      <c r="H126" t="s">
        <v>316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65</v>
      </c>
      <c r="W126">
        <v>455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317</v>
      </c>
    </row>
    <row r="127" spans="1:30" x14ac:dyDescent="0.25">
      <c r="H127">
        <v>1257</v>
      </c>
    </row>
    <row r="128" spans="1:30" x14ac:dyDescent="0.25">
      <c r="A128">
        <v>61</v>
      </c>
      <c r="B128">
        <v>4924</v>
      </c>
      <c r="C128" t="s">
        <v>318</v>
      </c>
      <c r="D128" t="s">
        <v>319</v>
      </c>
      <c r="E128" t="s">
        <v>25</v>
      </c>
      <c r="F128" t="s">
        <v>320</v>
      </c>
      <c r="G128" t="str">
        <f>"200912000327"</f>
        <v>200912000327</v>
      </c>
      <c r="H128" t="s">
        <v>321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2</v>
      </c>
      <c r="AA128">
        <v>0</v>
      </c>
      <c r="AB128">
        <v>0</v>
      </c>
      <c r="AC128">
        <v>0</v>
      </c>
      <c r="AD128" t="s">
        <v>322</v>
      </c>
    </row>
    <row r="129" spans="1:30" x14ac:dyDescent="0.25">
      <c r="H129" t="s">
        <v>187</v>
      </c>
    </row>
    <row r="130" spans="1:30" x14ac:dyDescent="0.25">
      <c r="A130">
        <v>62</v>
      </c>
      <c r="B130">
        <v>892</v>
      </c>
      <c r="C130" t="s">
        <v>323</v>
      </c>
      <c r="D130" t="s">
        <v>52</v>
      </c>
      <c r="E130" t="s">
        <v>152</v>
      </c>
      <c r="F130" t="s">
        <v>324</v>
      </c>
      <c r="G130" t="str">
        <f>"201511023232"</f>
        <v>201511023232</v>
      </c>
      <c r="H130" t="s">
        <v>70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325</v>
      </c>
    </row>
    <row r="131" spans="1:30" x14ac:dyDescent="0.25">
      <c r="H131" t="s">
        <v>326</v>
      </c>
    </row>
    <row r="132" spans="1:30" x14ac:dyDescent="0.25">
      <c r="A132">
        <v>63</v>
      </c>
      <c r="B132">
        <v>4049</v>
      </c>
      <c r="C132" t="s">
        <v>327</v>
      </c>
      <c r="D132" t="s">
        <v>328</v>
      </c>
      <c r="E132" t="s">
        <v>171</v>
      </c>
      <c r="F132" t="s">
        <v>329</v>
      </c>
      <c r="G132" t="str">
        <f>"201406015873"</f>
        <v>201406015873</v>
      </c>
      <c r="H132" t="s">
        <v>330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66</v>
      </c>
      <c r="W132">
        <v>462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331</v>
      </c>
    </row>
    <row r="133" spans="1:30" x14ac:dyDescent="0.25">
      <c r="H133" t="s">
        <v>332</v>
      </c>
    </row>
    <row r="134" spans="1:30" x14ac:dyDescent="0.25">
      <c r="A134">
        <v>64</v>
      </c>
      <c r="B134">
        <v>2688</v>
      </c>
      <c r="C134" t="s">
        <v>333</v>
      </c>
      <c r="D134" t="s">
        <v>152</v>
      </c>
      <c r="E134" t="s">
        <v>103</v>
      </c>
      <c r="F134" t="s">
        <v>334</v>
      </c>
      <c r="G134" t="str">
        <f>"200802002348"</f>
        <v>200802002348</v>
      </c>
      <c r="H134" t="s">
        <v>335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63</v>
      </c>
      <c r="W134">
        <v>441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336</v>
      </c>
    </row>
    <row r="135" spans="1:30" x14ac:dyDescent="0.25">
      <c r="H135">
        <v>1257</v>
      </c>
    </row>
    <row r="136" spans="1:30" x14ac:dyDescent="0.25">
      <c r="A136">
        <v>65</v>
      </c>
      <c r="B136">
        <v>4107</v>
      </c>
      <c r="C136" t="s">
        <v>337</v>
      </c>
      <c r="D136" t="s">
        <v>338</v>
      </c>
      <c r="E136" t="s">
        <v>15</v>
      </c>
      <c r="F136" t="s">
        <v>339</v>
      </c>
      <c r="G136" t="str">
        <f>"00344961"</f>
        <v>00344961</v>
      </c>
      <c r="H136" t="s">
        <v>340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83</v>
      </c>
      <c r="W136">
        <v>581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341</v>
      </c>
    </row>
    <row r="137" spans="1:30" x14ac:dyDescent="0.25">
      <c r="H137">
        <v>1257</v>
      </c>
    </row>
    <row r="138" spans="1:30" x14ac:dyDescent="0.25">
      <c r="A138">
        <v>66</v>
      </c>
      <c r="B138">
        <v>5712</v>
      </c>
      <c r="C138" t="s">
        <v>342</v>
      </c>
      <c r="D138" t="s">
        <v>89</v>
      </c>
      <c r="E138" t="s">
        <v>25</v>
      </c>
      <c r="F138" t="s">
        <v>343</v>
      </c>
      <c r="G138" t="str">
        <f>"00323841"</f>
        <v>00323841</v>
      </c>
      <c r="H138" t="s">
        <v>220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77</v>
      </c>
      <c r="W138">
        <v>539</v>
      </c>
      <c r="X138">
        <v>0</v>
      </c>
      <c r="Z138">
        <v>0</v>
      </c>
      <c r="AA138">
        <v>0</v>
      </c>
      <c r="AB138">
        <v>7</v>
      </c>
      <c r="AC138">
        <v>119</v>
      </c>
      <c r="AD138" t="s">
        <v>344</v>
      </c>
    </row>
    <row r="139" spans="1:30" x14ac:dyDescent="0.25">
      <c r="H139" t="s">
        <v>345</v>
      </c>
    </row>
    <row r="140" spans="1:30" x14ac:dyDescent="0.25">
      <c r="A140">
        <v>67</v>
      </c>
      <c r="B140">
        <v>3799</v>
      </c>
      <c r="C140" t="s">
        <v>346</v>
      </c>
      <c r="D140" t="s">
        <v>347</v>
      </c>
      <c r="E140" t="s">
        <v>26</v>
      </c>
      <c r="F140" t="s">
        <v>348</v>
      </c>
      <c r="G140" t="str">
        <f>"201504003496"</f>
        <v>201504003496</v>
      </c>
      <c r="H140" t="s">
        <v>127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349</v>
      </c>
    </row>
    <row r="141" spans="1:30" x14ac:dyDescent="0.25">
      <c r="H141" t="s">
        <v>212</v>
      </c>
    </row>
    <row r="142" spans="1:30" x14ac:dyDescent="0.25">
      <c r="A142">
        <v>68</v>
      </c>
      <c r="B142">
        <v>1333</v>
      </c>
      <c r="C142" t="s">
        <v>350</v>
      </c>
      <c r="D142" t="s">
        <v>351</v>
      </c>
      <c r="E142" t="s">
        <v>40</v>
      </c>
      <c r="F142" t="s">
        <v>352</v>
      </c>
      <c r="G142" t="str">
        <f>"201512004365"</f>
        <v>201512004365</v>
      </c>
      <c r="H142" t="s">
        <v>135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79</v>
      </c>
      <c r="W142">
        <v>553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353</v>
      </c>
    </row>
    <row r="143" spans="1:30" x14ac:dyDescent="0.25">
      <c r="H143" t="s">
        <v>50</v>
      </c>
    </row>
    <row r="144" spans="1:30" x14ac:dyDescent="0.25">
      <c r="A144">
        <v>69</v>
      </c>
      <c r="B144">
        <v>4061</v>
      </c>
      <c r="C144" t="s">
        <v>354</v>
      </c>
      <c r="D144" t="s">
        <v>102</v>
      </c>
      <c r="E144" t="s">
        <v>25</v>
      </c>
      <c r="F144" t="s">
        <v>355</v>
      </c>
      <c r="G144" t="str">
        <f>"200805000833"</f>
        <v>200805000833</v>
      </c>
      <c r="H144" t="s">
        <v>356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43</v>
      </c>
      <c r="W144">
        <v>301</v>
      </c>
      <c r="X144">
        <v>0</v>
      </c>
      <c r="Z144">
        <v>0</v>
      </c>
      <c r="AA144">
        <v>0</v>
      </c>
      <c r="AB144">
        <v>11</v>
      </c>
      <c r="AC144">
        <v>187</v>
      </c>
      <c r="AD144" t="s">
        <v>357</v>
      </c>
    </row>
    <row r="145" spans="1:30" x14ac:dyDescent="0.25">
      <c r="H145" t="s">
        <v>358</v>
      </c>
    </row>
    <row r="146" spans="1:30" x14ac:dyDescent="0.25">
      <c r="A146">
        <v>70</v>
      </c>
      <c r="B146">
        <v>182</v>
      </c>
      <c r="C146" t="s">
        <v>359</v>
      </c>
      <c r="D146" t="s">
        <v>235</v>
      </c>
      <c r="E146" t="s">
        <v>26</v>
      </c>
      <c r="F146" t="s">
        <v>360</v>
      </c>
      <c r="G146" t="str">
        <f>"200802009261"</f>
        <v>200802009261</v>
      </c>
      <c r="H146">
        <v>704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1342</v>
      </c>
    </row>
    <row r="147" spans="1:30" x14ac:dyDescent="0.25">
      <c r="H147">
        <v>1257</v>
      </c>
    </row>
    <row r="148" spans="1:30" x14ac:dyDescent="0.25">
      <c r="A148">
        <v>71</v>
      </c>
      <c r="B148">
        <v>3253</v>
      </c>
      <c r="C148" t="s">
        <v>361</v>
      </c>
      <c r="D148" t="s">
        <v>63</v>
      </c>
      <c r="E148" t="s">
        <v>25</v>
      </c>
      <c r="F148" t="s">
        <v>362</v>
      </c>
      <c r="G148" t="str">
        <f>"200802005207"</f>
        <v>200802005207</v>
      </c>
      <c r="H148" t="s">
        <v>363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55</v>
      </c>
      <c r="W148">
        <v>385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364</v>
      </c>
    </row>
    <row r="149" spans="1:30" x14ac:dyDescent="0.25">
      <c r="H149" t="s">
        <v>155</v>
      </c>
    </row>
    <row r="150" spans="1:30" x14ac:dyDescent="0.25">
      <c r="A150">
        <v>72</v>
      </c>
      <c r="B150">
        <v>6064</v>
      </c>
      <c r="C150" t="s">
        <v>365</v>
      </c>
      <c r="D150" t="s">
        <v>25</v>
      </c>
      <c r="E150" t="s">
        <v>366</v>
      </c>
      <c r="F150" t="s">
        <v>367</v>
      </c>
      <c r="G150" t="str">
        <f>"201406015374"</f>
        <v>201406015374</v>
      </c>
      <c r="H150" t="s">
        <v>368</v>
      </c>
      <c r="I150">
        <v>0</v>
      </c>
      <c r="J150">
        <v>0</v>
      </c>
      <c r="K150">
        <v>0</v>
      </c>
      <c r="L150">
        <v>200</v>
      </c>
      <c r="M150">
        <v>30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48</v>
      </c>
      <c r="W150">
        <v>336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369</v>
      </c>
    </row>
    <row r="151" spans="1:30" x14ac:dyDescent="0.25">
      <c r="H151" t="s">
        <v>61</v>
      </c>
    </row>
    <row r="152" spans="1:30" x14ac:dyDescent="0.25">
      <c r="A152">
        <v>73</v>
      </c>
      <c r="B152">
        <v>1016</v>
      </c>
      <c r="C152" t="s">
        <v>370</v>
      </c>
      <c r="D152" t="s">
        <v>139</v>
      </c>
      <c r="E152" t="s">
        <v>52</v>
      </c>
      <c r="F152" t="s">
        <v>371</v>
      </c>
      <c r="G152" t="str">
        <f>"201406002694"</f>
        <v>201406002694</v>
      </c>
      <c r="H152" t="s">
        <v>372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30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78</v>
      </c>
      <c r="W152">
        <v>546</v>
      </c>
      <c r="X152">
        <v>0</v>
      </c>
      <c r="Z152">
        <v>1</v>
      </c>
      <c r="AA152">
        <v>0</v>
      </c>
      <c r="AB152">
        <v>0</v>
      </c>
      <c r="AC152">
        <v>0</v>
      </c>
      <c r="AD152" t="s">
        <v>373</v>
      </c>
    </row>
    <row r="153" spans="1:30" x14ac:dyDescent="0.25">
      <c r="H153" t="s">
        <v>374</v>
      </c>
    </row>
    <row r="154" spans="1:30" x14ac:dyDescent="0.25">
      <c r="A154">
        <v>74</v>
      </c>
      <c r="B154">
        <v>2214</v>
      </c>
      <c r="C154" t="s">
        <v>375</v>
      </c>
      <c r="D154" t="s">
        <v>376</v>
      </c>
      <c r="E154" t="s">
        <v>14</v>
      </c>
      <c r="F154" t="s">
        <v>377</v>
      </c>
      <c r="G154" t="str">
        <f>"00320226"</f>
        <v>00320226</v>
      </c>
      <c r="H154" t="s">
        <v>378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79</v>
      </c>
      <c r="W154">
        <v>553</v>
      </c>
      <c r="X154">
        <v>0</v>
      </c>
      <c r="Z154">
        <v>2</v>
      </c>
      <c r="AA154">
        <v>0</v>
      </c>
      <c r="AB154">
        <v>0</v>
      </c>
      <c r="AC154">
        <v>0</v>
      </c>
      <c r="AD154" t="s">
        <v>379</v>
      </c>
    </row>
    <row r="155" spans="1:30" x14ac:dyDescent="0.25">
      <c r="H155" t="s">
        <v>380</v>
      </c>
    </row>
    <row r="156" spans="1:30" x14ac:dyDescent="0.25">
      <c r="A156">
        <v>75</v>
      </c>
      <c r="B156">
        <v>217</v>
      </c>
      <c r="C156" t="s">
        <v>381</v>
      </c>
      <c r="D156" t="s">
        <v>52</v>
      </c>
      <c r="E156" t="s">
        <v>56</v>
      </c>
      <c r="F156" t="s">
        <v>382</v>
      </c>
      <c r="G156" t="str">
        <f>"200801006981"</f>
        <v>200801006981</v>
      </c>
      <c r="H156" t="s">
        <v>383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384</v>
      </c>
    </row>
    <row r="157" spans="1:30" x14ac:dyDescent="0.25">
      <c r="H157" t="s">
        <v>385</v>
      </c>
    </row>
    <row r="158" spans="1:30" x14ac:dyDescent="0.25">
      <c r="A158">
        <v>76</v>
      </c>
      <c r="B158">
        <v>2437</v>
      </c>
      <c r="C158" t="s">
        <v>386</v>
      </c>
      <c r="D158" t="s">
        <v>14</v>
      </c>
      <c r="E158" t="s">
        <v>387</v>
      </c>
      <c r="F158" t="s">
        <v>388</v>
      </c>
      <c r="G158" t="str">
        <f>"201409001393"</f>
        <v>201409001393</v>
      </c>
      <c r="H158" t="s">
        <v>389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390</v>
      </c>
    </row>
    <row r="159" spans="1:30" x14ac:dyDescent="0.25">
      <c r="H159" t="s">
        <v>391</v>
      </c>
    </row>
    <row r="160" spans="1:30" x14ac:dyDescent="0.25">
      <c r="A160">
        <v>77</v>
      </c>
      <c r="B160">
        <v>2308</v>
      </c>
      <c r="C160" t="s">
        <v>392</v>
      </c>
      <c r="D160" t="s">
        <v>393</v>
      </c>
      <c r="E160" t="s">
        <v>203</v>
      </c>
      <c r="F160" t="s">
        <v>394</v>
      </c>
      <c r="G160" t="str">
        <f>"00265096"</f>
        <v>00265096</v>
      </c>
      <c r="H160" t="s">
        <v>395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82</v>
      </c>
      <c r="W160">
        <v>574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396</v>
      </c>
    </row>
    <row r="161" spans="1:30" x14ac:dyDescent="0.25">
      <c r="H161" t="s">
        <v>397</v>
      </c>
    </row>
    <row r="162" spans="1:30" x14ac:dyDescent="0.25">
      <c r="A162">
        <v>78</v>
      </c>
      <c r="B162">
        <v>5729</v>
      </c>
      <c r="C162" t="s">
        <v>398</v>
      </c>
      <c r="D162" t="s">
        <v>25</v>
      </c>
      <c r="E162" t="s">
        <v>53</v>
      </c>
      <c r="F162" t="s">
        <v>399</v>
      </c>
      <c r="G162" t="str">
        <f>"201402004445"</f>
        <v>201402004445</v>
      </c>
      <c r="H162" t="s">
        <v>42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29</v>
      </c>
      <c r="W162">
        <v>203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400</v>
      </c>
    </row>
    <row r="163" spans="1:30" x14ac:dyDescent="0.25">
      <c r="H163" t="s">
        <v>66</v>
      </c>
    </row>
    <row r="164" spans="1:30" x14ac:dyDescent="0.25">
      <c r="A164">
        <v>79</v>
      </c>
      <c r="B164">
        <v>1476</v>
      </c>
      <c r="C164" t="s">
        <v>401</v>
      </c>
      <c r="D164" t="s">
        <v>402</v>
      </c>
      <c r="E164" t="s">
        <v>203</v>
      </c>
      <c r="F164">
        <v>385982</v>
      </c>
      <c r="G164" t="str">
        <f>"00009309"</f>
        <v>00009309</v>
      </c>
      <c r="H164" t="s">
        <v>35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50</v>
      </c>
      <c r="O164">
        <v>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53</v>
      </c>
      <c r="W164">
        <v>371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403</v>
      </c>
    </row>
    <row r="165" spans="1:30" x14ac:dyDescent="0.25">
      <c r="H165" t="s">
        <v>404</v>
      </c>
    </row>
    <row r="166" spans="1:30" x14ac:dyDescent="0.25">
      <c r="A166">
        <v>80</v>
      </c>
      <c r="B166">
        <v>3181</v>
      </c>
      <c r="C166" t="s">
        <v>405</v>
      </c>
      <c r="D166" t="s">
        <v>157</v>
      </c>
      <c r="E166" t="s">
        <v>406</v>
      </c>
      <c r="F166" t="s">
        <v>407</v>
      </c>
      <c r="G166" t="str">
        <f>"00366755"</f>
        <v>00366755</v>
      </c>
      <c r="H166" t="s">
        <v>408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409</v>
      </c>
    </row>
    <row r="167" spans="1:30" x14ac:dyDescent="0.25">
      <c r="H167" t="s">
        <v>410</v>
      </c>
    </row>
    <row r="168" spans="1:30" x14ac:dyDescent="0.25">
      <c r="A168">
        <v>81</v>
      </c>
      <c r="B168">
        <v>3820</v>
      </c>
      <c r="C168" t="s">
        <v>411</v>
      </c>
      <c r="D168" t="s">
        <v>152</v>
      </c>
      <c r="E168" t="s">
        <v>14</v>
      </c>
      <c r="F168" t="s">
        <v>412</v>
      </c>
      <c r="G168" t="str">
        <f>"201504001458"</f>
        <v>201504001458</v>
      </c>
      <c r="H168" t="s">
        <v>330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413</v>
      </c>
    </row>
    <row r="169" spans="1:30" x14ac:dyDescent="0.25">
      <c r="H169">
        <v>1257</v>
      </c>
    </row>
    <row r="170" spans="1:30" x14ac:dyDescent="0.25">
      <c r="A170">
        <v>82</v>
      </c>
      <c r="B170">
        <v>504</v>
      </c>
      <c r="C170" t="s">
        <v>414</v>
      </c>
      <c r="D170" t="s">
        <v>64</v>
      </c>
      <c r="E170" t="s">
        <v>109</v>
      </c>
      <c r="F170" t="s">
        <v>415</v>
      </c>
      <c r="G170" t="str">
        <f>"201410001764"</f>
        <v>201410001764</v>
      </c>
      <c r="H170">
        <v>726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55</v>
      </c>
      <c r="W170">
        <v>385</v>
      </c>
      <c r="X170">
        <v>0</v>
      </c>
      <c r="Z170">
        <v>2</v>
      </c>
      <c r="AA170">
        <v>0</v>
      </c>
      <c r="AB170">
        <v>0</v>
      </c>
      <c r="AC170">
        <v>0</v>
      </c>
      <c r="AD170">
        <v>1291</v>
      </c>
    </row>
    <row r="171" spans="1:30" x14ac:dyDescent="0.25">
      <c r="H171" t="s">
        <v>212</v>
      </c>
    </row>
    <row r="172" spans="1:30" x14ac:dyDescent="0.25">
      <c r="A172">
        <v>83</v>
      </c>
      <c r="B172">
        <v>5931</v>
      </c>
      <c r="C172" t="s">
        <v>416</v>
      </c>
      <c r="D172" t="s">
        <v>26</v>
      </c>
      <c r="E172" t="s">
        <v>25</v>
      </c>
      <c r="F172" t="s">
        <v>417</v>
      </c>
      <c r="G172" t="str">
        <f>"00012910"</f>
        <v>00012910</v>
      </c>
      <c r="H172" t="s">
        <v>418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30</v>
      </c>
      <c r="W172">
        <v>210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419</v>
      </c>
    </row>
    <row r="173" spans="1:30" x14ac:dyDescent="0.25">
      <c r="H173" t="s">
        <v>420</v>
      </c>
    </row>
    <row r="174" spans="1:30" x14ac:dyDescent="0.25">
      <c r="A174">
        <v>84</v>
      </c>
      <c r="B174">
        <v>2789</v>
      </c>
      <c r="C174" t="s">
        <v>421</v>
      </c>
      <c r="D174" t="s">
        <v>422</v>
      </c>
      <c r="E174" t="s">
        <v>423</v>
      </c>
      <c r="F174" t="s">
        <v>424</v>
      </c>
      <c r="G174" t="str">
        <f>"201402002299"</f>
        <v>201402002299</v>
      </c>
      <c r="H174" t="s">
        <v>425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426</v>
      </c>
    </row>
    <row r="175" spans="1:30" x14ac:dyDescent="0.25">
      <c r="H175" t="s">
        <v>61</v>
      </c>
    </row>
    <row r="176" spans="1:30" x14ac:dyDescent="0.25">
      <c r="A176">
        <v>85</v>
      </c>
      <c r="B176">
        <v>2929</v>
      </c>
      <c r="C176" t="s">
        <v>427</v>
      </c>
      <c r="D176" t="s">
        <v>52</v>
      </c>
      <c r="E176" t="s">
        <v>428</v>
      </c>
      <c r="F176" t="s">
        <v>429</v>
      </c>
      <c r="G176" t="str">
        <f>"201406009238"</f>
        <v>201406009238</v>
      </c>
      <c r="H176" t="s">
        <v>430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2</v>
      </c>
      <c r="W176">
        <v>14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431</v>
      </c>
    </row>
    <row r="177" spans="1:30" x14ac:dyDescent="0.25">
      <c r="H177" t="s">
        <v>432</v>
      </c>
    </row>
    <row r="178" spans="1:30" x14ac:dyDescent="0.25">
      <c r="A178">
        <v>86</v>
      </c>
      <c r="B178">
        <v>1013</v>
      </c>
      <c r="C178" t="s">
        <v>433</v>
      </c>
      <c r="D178" t="s">
        <v>53</v>
      </c>
      <c r="E178" t="s">
        <v>89</v>
      </c>
      <c r="F178" t="s">
        <v>434</v>
      </c>
      <c r="G178" t="str">
        <f>"00135552"</f>
        <v>00135552</v>
      </c>
      <c r="H178" t="s">
        <v>356</v>
      </c>
      <c r="I178">
        <v>150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14</v>
      </c>
      <c r="W178">
        <v>98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435</v>
      </c>
    </row>
    <row r="179" spans="1:30" x14ac:dyDescent="0.25">
      <c r="H179" t="s">
        <v>61</v>
      </c>
    </row>
    <row r="180" spans="1:30" x14ac:dyDescent="0.25">
      <c r="A180">
        <v>87</v>
      </c>
      <c r="B180">
        <v>801</v>
      </c>
      <c r="C180" t="s">
        <v>436</v>
      </c>
      <c r="D180" t="s">
        <v>14</v>
      </c>
      <c r="E180" t="s">
        <v>152</v>
      </c>
      <c r="F180" t="s">
        <v>437</v>
      </c>
      <c r="G180" t="str">
        <f>"201002000297"</f>
        <v>201002000297</v>
      </c>
      <c r="H180" t="s">
        <v>438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26</v>
      </c>
      <c r="W180">
        <v>182</v>
      </c>
      <c r="X180">
        <v>0</v>
      </c>
      <c r="Z180">
        <v>2</v>
      </c>
      <c r="AA180">
        <v>0</v>
      </c>
      <c r="AB180">
        <v>24</v>
      </c>
      <c r="AC180">
        <v>408</v>
      </c>
      <c r="AD180" t="s">
        <v>439</v>
      </c>
    </row>
    <row r="181" spans="1:30" x14ac:dyDescent="0.25">
      <c r="H181">
        <v>1257</v>
      </c>
    </row>
    <row r="182" spans="1:30" x14ac:dyDescent="0.25">
      <c r="A182">
        <v>88</v>
      </c>
      <c r="B182">
        <v>39</v>
      </c>
      <c r="C182" t="s">
        <v>440</v>
      </c>
      <c r="D182" t="s">
        <v>103</v>
      </c>
      <c r="E182" t="s">
        <v>406</v>
      </c>
      <c r="F182" t="s">
        <v>441</v>
      </c>
      <c r="G182" t="str">
        <f>"00011842"</f>
        <v>00011842</v>
      </c>
      <c r="H182" t="s">
        <v>442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58</v>
      </c>
      <c r="W182">
        <v>406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443</v>
      </c>
    </row>
    <row r="183" spans="1:30" x14ac:dyDescent="0.25">
      <c r="H183" t="s">
        <v>444</v>
      </c>
    </row>
    <row r="184" spans="1:30" x14ac:dyDescent="0.25">
      <c r="A184">
        <v>89</v>
      </c>
      <c r="B184">
        <v>426</v>
      </c>
      <c r="C184" t="s">
        <v>445</v>
      </c>
      <c r="D184" t="s">
        <v>14</v>
      </c>
      <c r="E184" t="s">
        <v>26</v>
      </c>
      <c r="F184" t="s">
        <v>446</v>
      </c>
      <c r="G184" t="str">
        <f>"00250520"</f>
        <v>00250520</v>
      </c>
      <c r="H184" t="s">
        <v>220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81</v>
      </c>
      <c r="W184">
        <v>567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447</v>
      </c>
    </row>
    <row r="185" spans="1:30" x14ac:dyDescent="0.25">
      <c r="H185" t="s">
        <v>448</v>
      </c>
    </row>
    <row r="186" spans="1:30" x14ac:dyDescent="0.25">
      <c r="A186">
        <v>90</v>
      </c>
      <c r="B186">
        <v>4634</v>
      </c>
      <c r="C186" t="s">
        <v>449</v>
      </c>
      <c r="D186" t="s">
        <v>78</v>
      </c>
      <c r="E186" t="s">
        <v>52</v>
      </c>
      <c r="F186" t="s">
        <v>450</v>
      </c>
      <c r="G186" t="str">
        <f>"201412003909"</f>
        <v>201412003909</v>
      </c>
      <c r="H186">
        <v>649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63</v>
      </c>
      <c r="W186">
        <v>441</v>
      </c>
      <c r="X186">
        <v>0</v>
      </c>
      <c r="Z186">
        <v>1</v>
      </c>
      <c r="AA186">
        <v>0</v>
      </c>
      <c r="AB186">
        <v>0</v>
      </c>
      <c r="AC186">
        <v>0</v>
      </c>
      <c r="AD186">
        <v>1260</v>
      </c>
    </row>
    <row r="187" spans="1:30" x14ac:dyDescent="0.25">
      <c r="H187" t="s">
        <v>451</v>
      </c>
    </row>
    <row r="188" spans="1:30" x14ac:dyDescent="0.25">
      <c r="A188">
        <v>91</v>
      </c>
      <c r="B188">
        <v>4637</v>
      </c>
      <c r="C188" t="s">
        <v>452</v>
      </c>
      <c r="D188" t="s">
        <v>294</v>
      </c>
      <c r="E188" t="s">
        <v>453</v>
      </c>
      <c r="F188" t="s">
        <v>454</v>
      </c>
      <c r="G188" t="str">
        <f>"201511031192"</f>
        <v>201511031192</v>
      </c>
      <c r="H188" t="s">
        <v>455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61</v>
      </c>
      <c r="W188">
        <v>427</v>
      </c>
      <c r="X188">
        <v>0</v>
      </c>
      <c r="Z188">
        <v>2</v>
      </c>
      <c r="AA188">
        <v>0</v>
      </c>
      <c r="AB188">
        <v>0</v>
      </c>
      <c r="AC188">
        <v>0</v>
      </c>
      <c r="AD188" t="s">
        <v>456</v>
      </c>
    </row>
    <row r="189" spans="1:30" x14ac:dyDescent="0.25">
      <c r="H189" t="s">
        <v>457</v>
      </c>
    </row>
    <row r="190" spans="1:30" x14ac:dyDescent="0.25">
      <c r="A190">
        <v>92</v>
      </c>
      <c r="B190">
        <v>3403</v>
      </c>
      <c r="C190" t="s">
        <v>458</v>
      </c>
      <c r="D190" t="s">
        <v>305</v>
      </c>
      <c r="E190" t="s">
        <v>52</v>
      </c>
      <c r="F190" t="s">
        <v>459</v>
      </c>
      <c r="G190" t="str">
        <f>"00012410"</f>
        <v>00012410</v>
      </c>
      <c r="H190" t="s">
        <v>173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69</v>
      </c>
      <c r="W190">
        <v>483</v>
      </c>
      <c r="X190">
        <v>0</v>
      </c>
      <c r="Z190">
        <v>1</v>
      </c>
      <c r="AA190">
        <v>0</v>
      </c>
      <c r="AB190">
        <v>0</v>
      </c>
      <c r="AC190">
        <v>0</v>
      </c>
      <c r="AD190" t="s">
        <v>460</v>
      </c>
    </row>
    <row r="191" spans="1:30" x14ac:dyDescent="0.25">
      <c r="H191" t="s">
        <v>461</v>
      </c>
    </row>
    <row r="192" spans="1:30" x14ac:dyDescent="0.25">
      <c r="A192">
        <v>93</v>
      </c>
      <c r="B192">
        <v>1192</v>
      </c>
      <c r="C192" t="s">
        <v>462</v>
      </c>
      <c r="D192" t="s">
        <v>347</v>
      </c>
      <c r="E192" t="s">
        <v>338</v>
      </c>
      <c r="F192" t="s">
        <v>463</v>
      </c>
      <c r="G192" t="str">
        <f>"00231526"</f>
        <v>00231526</v>
      </c>
      <c r="H192" t="s">
        <v>35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46</v>
      </c>
      <c r="W192">
        <v>322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464</v>
      </c>
    </row>
    <row r="193" spans="1:30" x14ac:dyDescent="0.25">
      <c r="H193" t="s">
        <v>465</v>
      </c>
    </row>
    <row r="194" spans="1:30" x14ac:dyDescent="0.25">
      <c r="A194">
        <v>94</v>
      </c>
      <c r="B194">
        <v>4231</v>
      </c>
      <c r="C194" t="s">
        <v>466</v>
      </c>
      <c r="D194" t="s">
        <v>467</v>
      </c>
      <c r="E194" t="s">
        <v>15</v>
      </c>
      <c r="F194" t="s">
        <v>468</v>
      </c>
      <c r="G194" t="str">
        <f>"00111848"</f>
        <v>00111848</v>
      </c>
      <c r="H194">
        <v>693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47</v>
      </c>
      <c r="W194">
        <v>329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1252</v>
      </c>
    </row>
    <row r="195" spans="1:30" x14ac:dyDescent="0.25">
      <c r="H195" t="s">
        <v>217</v>
      </c>
    </row>
    <row r="196" spans="1:30" x14ac:dyDescent="0.25">
      <c r="A196">
        <v>95</v>
      </c>
      <c r="B196">
        <v>115</v>
      </c>
      <c r="C196" t="s">
        <v>38</v>
      </c>
      <c r="D196" t="s">
        <v>52</v>
      </c>
      <c r="E196" t="s">
        <v>14</v>
      </c>
      <c r="F196" t="s">
        <v>469</v>
      </c>
      <c r="G196" t="str">
        <f>"201402002815"</f>
        <v>201402002815</v>
      </c>
      <c r="H196" t="s">
        <v>389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12</v>
      </c>
      <c r="W196">
        <v>84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470</v>
      </c>
    </row>
    <row r="197" spans="1:30" x14ac:dyDescent="0.25">
      <c r="H197" t="s">
        <v>471</v>
      </c>
    </row>
    <row r="198" spans="1:30" x14ac:dyDescent="0.25">
      <c r="A198">
        <v>96</v>
      </c>
      <c r="B198">
        <v>3306</v>
      </c>
      <c r="C198" t="s">
        <v>472</v>
      </c>
      <c r="D198" t="s">
        <v>14</v>
      </c>
      <c r="E198" t="s">
        <v>19</v>
      </c>
      <c r="F198" t="s">
        <v>473</v>
      </c>
      <c r="G198" t="str">
        <f>"00107280"</f>
        <v>00107280</v>
      </c>
      <c r="H198" t="s">
        <v>474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65</v>
      </c>
      <c r="W198">
        <v>455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475</v>
      </c>
    </row>
    <row r="199" spans="1:30" x14ac:dyDescent="0.25">
      <c r="H199" t="s">
        <v>217</v>
      </c>
    </row>
    <row r="200" spans="1:30" x14ac:dyDescent="0.25">
      <c r="A200">
        <v>97</v>
      </c>
      <c r="B200">
        <v>6197</v>
      </c>
      <c r="C200" t="s">
        <v>476</v>
      </c>
      <c r="D200" t="s">
        <v>477</v>
      </c>
      <c r="E200" t="s">
        <v>53</v>
      </c>
      <c r="F200" t="s">
        <v>478</v>
      </c>
      <c r="G200" t="str">
        <f>"00160382"</f>
        <v>00160382</v>
      </c>
      <c r="H200" t="s">
        <v>479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33</v>
      </c>
      <c r="W200">
        <v>231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480</v>
      </c>
    </row>
    <row r="201" spans="1:30" x14ac:dyDescent="0.25">
      <c r="H201">
        <v>1257</v>
      </c>
    </row>
    <row r="202" spans="1:30" x14ac:dyDescent="0.25">
      <c r="A202">
        <v>98</v>
      </c>
      <c r="B202">
        <v>4495</v>
      </c>
      <c r="C202" t="s">
        <v>481</v>
      </c>
      <c r="D202" t="s">
        <v>25</v>
      </c>
      <c r="E202" t="s">
        <v>52</v>
      </c>
      <c r="F202" t="s">
        <v>482</v>
      </c>
      <c r="G202" t="str">
        <f>"00328697"</f>
        <v>00328697</v>
      </c>
      <c r="H202" t="s">
        <v>483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72</v>
      </c>
      <c r="W202">
        <v>504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484</v>
      </c>
    </row>
    <row r="203" spans="1:30" x14ac:dyDescent="0.25">
      <c r="H203">
        <v>1257</v>
      </c>
    </row>
    <row r="204" spans="1:30" x14ac:dyDescent="0.25">
      <c r="A204">
        <v>99</v>
      </c>
      <c r="B204">
        <v>2982</v>
      </c>
      <c r="C204" t="s">
        <v>485</v>
      </c>
      <c r="D204" t="s">
        <v>486</v>
      </c>
      <c r="E204" t="s">
        <v>26</v>
      </c>
      <c r="F204" t="s">
        <v>487</v>
      </c>
      <c r="G204" t="str">
        <f>"00360691"</f>
        <v>00360691</v>
      </c>
      <c r="H204" t="s">
        <v>488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63</v>
      </c>
      <c r="W204">
        <v>441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489</v>
      </c>
    </row>
    <row r="205" spans="1:30" x14ac:dyDescent="0.25">
      <c r="H205" t="s">
        <v>187</v>
      </c>
    </row>
    <row r="206" spans="1:30" x14ac:dyDescent="0.25">
      <c r="A206">
        <v>100</v>
      </c>
      <c r="B206">
        <v>1975</v>
      </c>
      <c r="C206" t="s">
        <v>490</v>
      </c>
      <c r="D206" t="s">
        <v>78</v>
      </c>
      <c r="E206" t="s">
        <v>103</v>
      </c>
      <c r="F206" t="s">
        <v>491</v>
      </c>
      <c r="G206" t="str">
        <f>"201510004094"</f>
        <v>201510004094</v>
      </c>
      <c r="H206" t="s">
        <v>492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>
        <v>0</v>
      </c>
      <c r="AA206">
        <v>0</v>
      </c>
      <c r="AB206">
        <v>5</v>
      </c>
      <c r="AC206">
        <v>85</v>
      </c>
      <c r="AD206" t="s">
        <v>493</v>
      </c>
    </row>
    <row r="207" spans="1:30" x14ac:dyDescent="0.25">
      <c r="H207" t="s">
        <v>137</v>
      </c>
    </row>
    <row r="208" spans="1:30" x14ac:dyDescent="0.25">
      <c r="A208">
        <v>101</v>
      </c>
      <c r="B208">
        <v>5899</v>
      </c>
      <c r="C208" t="s">
        <v>494</v>
      </c>
      <c r="D208" t="s">
        <v>495</v>
      </c>
      <c r="E208" t="s">
        <v>78</v>
      </c>
      <c r="F208" t="s">
        <v>496</v>
      </c>
      <c r="G208" t="str">
        <f>"201406002048"</f>
        <v>201406002048</v>
      </c>
      <c r="H208">
        <v>715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55</v>
      </c>
      <c r="W208">
        <v>385</v>
      </c>
      <c r="X208">
        <v>0</v>
      </c>
      <c r="Z208">
        <v>0</v>
      </c>
      <c r="AA208">
        <v>0</v>
      </c>
      <c r="AB208">
        <v>5</v>
      </c>
      <c r="AC208">
        <v>85</v>
      </c>
      <c r="AD208">
        <v>1215</v>
      </c>
    </row>
    <row r="209" spans="1:30" x14ac:dyDescent="0.25">
      <c r="H209" t="s">
        <v>497</v>
      </c>
    </row>
    <row r="210" spans="1:30" x14ac:dyDescent="0.25">
      <c r="A210">
        <v>102</v>
      </c>
      <c r="B210">
        <v>1964</v>
      </c>
      <c r="C210" t="s">
        <v>498</v>
      </c>
      <c r="D210" t="s">
        <v>249</v>
      </c>
      <c r="E210" t="s">
        <v>53</v>
      </c>
      <c r="F210" t="s">
        <v>499</v>
      </c>
      <c r="G210" t="str">
        <f>"00106946"</f>
        <v>00106946</v>
      </c>
      <c r="H210" t="s">
        <v>500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37</v>
      </c>
      <c r="W210">
        <v>259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501</v>
      </c>
    </row>
    <row r="211" spans="1:30" x14ac:dyDescent="0.25">
      <c r="H211" t="s">
        <v>502</v>
      </c>
    </row>
    <row r="212" spans="1:30" x14ac:dyDescent="0.25">
      <c r="A212">
        <v>103</v>
      </c>
      <c r="B212">
        <v>1757</v>
      </c>
      <c r="C212" t="s">
        <v>503</v>
      </c>
      <c r="D212" t="s">
        <v>203</v>
      </c>
      <c r="E212" t="s">
        <v>25</v>
      </c>
      <c r="F212" t="s">
        <v>504</v>
      </c>
      <c r="G212" t="str">
        <f>"00086117"</f>
        <v>00086117</v>
      </c>
      <c r="H212" t="s">
        <v>505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48</v>
      </c>
      <c r="W212">
        <v>336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506</v>
      </c>
    </row>
    <row r="213" spans="1:30" x14ac:dyDescent="0.25">
      <c r="H213">
        <v>1257</v>
      </c>
    </row>
    <row r="214" spans="1:30" x14ac:dyDescent="0.25">
      <c r="A214">
        <v>104</v>
      </c>
      <c r="B214">
        <v>6076</v>
      </c>
      <c r="C214" t="s">
        <v>507</v>
      </c>
      <c r="D214" t="s">
        <v>508</v>
      </c>
      <c r="E214" t="s">
        <v>53</v>
      </c>
      <c r="F214" t="s">
        <v>509</v>
      </c>
      <c r="G214" t="str">
        <f>"201406008979"</f>
        <v>201406008979</v>
      </c>
      <c r="H214" t="s">
        <v>395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30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55</v>
      </c>
      <c r="W214">
        <v>385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510</v>
      </c>
    </row>
    <row r="215" spans="1:30" x14ac:dyDescent="0.25">
      <c r="H215" t="s">
        <v>212</v>
      </c>
    </row>
    <row r="216" spans="1:30" x14ac:dyDescent="0.25">
      <c r="A216">
        <v>105</v>
      </c>
      <c r="B216">
        <v>3218</v>
      </c>
      <c r="C216" t="s">
        <v>511</v>
      </c>
      <c r="D216" t="s">
        <v>512</v>
      </c>
      <c r="E216" t="s">
        <v>513</v>
      </c>
      <c r="F216" t="s">
        <v>514</v>
      </c>
      <c r="G216" t="str">
        <f>"201402010927"</f>
        <v>201402010927</v>
      </c>
      <c r="H216" t="s">
        <v>515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15</v>
      </c>
      <c r="W216">
        <v>105</v>
      </c>
      <c r="X216">
        <v>0</v>
      </c>
      <c r="Z216">
        <v>0</v>
      </c>
      <c r="AA216">
        <v>0</v>
      </c>
      <c r="AB216">
        <v>5</v>
      </c>
      <c r="AC216">
        <v>85</v>
      </c>
      <c r="AD216" t="s">
        <v>516</v>
      </c>
    </row>
    <row r="217" spans="1:30" x14ac:dyDescent="0.25">
      <c r="H217" t="s">
        <v>517</v>
      </c>
    </row>
    <row r="218" spans="1:30" x14ac:dyDescent="0.25">
      <c r="A218">
        <v>106</v>
      </c>
      <c r="B218">
        <v>767</v>
      </c>
      <c r="C218" t="s">
        <v>518</v>
      </c>
      <c r="D218" t="s">
        <v>53</v>
      </c>
      <c r="E218" t="s">
        <v>64</v>
      </c>
      <c r="F218" t="s">
        <v>519</v>
      </c>
      <c r="G218" t="str">
        <f>"201511030313"</f>
        <v>201511030313</v>
      </c>
      <c r="H218" t="s">
        <v>85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56</v>
      </c>
      <c r="W218">
        <v>392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520</v>
      </c>
    </row>
    <row r="219" spans="1:30" x14ac:dyDescent="0.25">
      <c r="H219" t="s">
        <v>50</v>
      </c>
    </row>
    <row r="220" spans="1:30" x14ac:dyDescent="0.25">
      <c r="A220">
        <v>107</v>
      </c>
      <c r="B220">
        <v>2296</v>
      </c>
      <c r="C220" t="s">
        <v>521</v>
      </c>
      <c r="D220" t="s">
        <v>522</v>
      </c>
      <c r="E220" t="s">
        <v>523</v>
      </c>
      <c r="F220" t="s">
        <v>524</v>
      </c>
      <c r="G220" t="str">
        <f>"00325228"</f>
        <v>00325228</v>
      </c>
      <c r="H220" t="s">
        <v>500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62</v>
      </c>
      <c r="W220">
        <v>434</v>
      </c>
      <c r="X220">
        <v>0</v>
      </c>
      <c r="Z220">
        <v>1</v>
      </c>
      <c r="AA220">
        <v>0</v>
      </c>
      <c r="AB220">
        <v>0</v>
      </c>
      <c r="AC220">
        <v>0</v>
      </c>
      <c r="AD220" t="s">
        <v>525</v>
      </c>
    </row>
    <row r="221" spans="1:30" x14ac:dyDescent="0.25">
      <c r="H221" t="s">
        <v>526</v>
      </c>
    </row>
    <row r="222" spans="1:30" x14ac:dyDescent="0.25">
      <c r="A222">
        <v>108</v>
      </c>
      <c r="B222">
        <v>3452</v>
      </c>
      <c r="C222" t="s">
        <v>527</v>
      </c>
      <c r="D222" t="s">
        <v>422</v>
      </c>
      <c r="E222" t="s">
        <v>528</v>
      </c>
      <c r="F222" t="s">
        <v>529</v>
      </c>
      <c r="G222" t="str">
        <f>"00230897"</f>
        <v>00230897</v>
      </c>
      <c r="H222" t="s">
        <v>530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41</v>
      </c>
      <c r="W222">
        <v>287</v>
      </c>
      <c r="X222">
        <v>0</v>
      </c>
      <c r="Z222">
        <v>2</v>
      </c>
      <c r="AA222">
        <v>0</v>
      </c>
      <c r="AB222">
        <v>0</v>
      </c>
      <c r="AC222">
        <v>0</v>
      </c>
      <c r="AD222" t="s">
        <v>531</v>
      </c>
    </row>
    <row r="223" spans="1:30" x14ac:dyDescent="0.25">
      <c r="H223" t="s">
        <v>241</v>
      </c>
    </row>
    <row r="224" spans="1:30" x14ac:dyDescent="0.25">
      <c r="A224">
        <v>109</v>
      </c>
      <c r="B224">
        <v>3441</v>
      </c>
      <c r="C224" t="s">
        <v>532</v>
      </c>
      <c r="D224" t="s">
        <v>533</v>
      </c>
      <c r="E224" t="s">
        <v>33</v>
      </c>
      <c r="F224" t="s">
        <v>534</v>
      </c>
      <c r="G224" t="str">
        <f>"200802009354"</f>
        <v>200802009354</v>
      </c>
      <c r="H224" t="s">
        <v>535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30</v>
      </c>
      <c r="R224">
        <v>0</v>
      </c>
      <c r="S224">
        <v>0</v>
      </c>
      <c r="T224">
        <v>0</v>
      </c>
      <c r="U224">
        <v>0</v>
      </c>
      <c r="V224">
        <v>56</v>
      </c>
      <c r="W224">
        <v>392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536</v>
      </c>
    </row>
    <row r="225" spans="1:30" x14ac:dyDescent="0.25">
      <c r="H225" t="s">
        <v>537</v>
      </c>
    </row>
    <row r="226" spans="1:30" x14ac:dyDescent="0.25">
      <c r="A226">
        <v>110</v>
      </c>
      <c r="B226">
        <v>247</v>
      </c>
      <c r="C226" t="s">
        <v>538</v>
      </c>
      <c r="D226" t="s">
        <v>74</v>
      </c>
      <c r="E226" t="s">
        <v>52</v>
      </c>
      <c r="F226" t="s">
        <v>539</v>
      </c>
      <c r="G226" t="str">
        <f>"201506004068"</f>
        <v>201506004068</v>
      </c>
      <c r="H226" t="s">
        <v>408</v>
      </c>
      <c r="I226">
        <v>0</v>
      </c>
      <c r="J226">
        <v>0</v>
      </c>
      <c r="K226">
        <v>0</v>
      </c>
      <c r="L226">
        <v>0</v>
      </c>
      <c r="M226">
        <v>100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53</v>
      </c>
      <c r="W226">
        <v>371</v>
      </c>
      <c r="X226">
        <v>0</v>
      </c>
      <c r="Z226">
        <v>2</v>
      </c>
      <c r="AA226">
        <v>0</v>
      </c>
      <c r="AB226">
        <v>0</v>
      </c>
      <c r="AC226">
        <v>0</v>
      </c>
      <c r="AD226" t="s">
        <v>540</v>
      </c>
    </row>
    <row r="227" spans="1:30" x14ac:dyDescent="0.25">
      <c r="H227" t="s">
        <v>61</v>
      </c>
    </row>
    <row r="228" spans="1:30" x14ac:dyDescent="0.25">
      <c r="A228">
        <v>111</v>
      </c>
      <c r="B228">
        <v>6243</v>
      </c>
      <c r="C228" t="s">
        <v>541</v>
      </c>
      <c r="D228" t="s">
        <v>25</v>
      </c>
      <c r="E228" t="s">
        <v>542</v>
      </c>
      <c r="F228" t="s">
        <v>543</v>
      </c>
      <c r="G228" t="str">
        <f>"201402004948"</f>
        <v>201402004948</v>
      </c>
      <c r="H228" t="s">
        <v>316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60</v>
      </c>
      <c r="W228">
        <v>420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544</v>
      </c>
    </row>
    <row r="229" spans="1:30" x14ac:dyDescent="0.25">
      <c r="H229" t="s">
        <v>545</v>
      </c>
    </row>
    <row r="230" spans="1:30" x14ac:dyDescent="0.25">
      <c r="A230">
        <v>112</v>
      </c>
      <c r="B230">
        <v>3673</v>
      </c>
      <c r="C230" t="s">
        <v>546</v>
      </c>
      <c r="D230" t="s">
        <v>423</v>
      </c>
      <c r="E230" t="s">
        <v>26</v>
      </c>
      <c r="F230" t="s">
        <v>547</v>
      </c>
      <c r="G230" t="str">
        <f>"201604002449"</f>
        <v>201604002449</v>
      </c>
      <c r="H230" t="s">
        <v>548</v>
      </c>
      <c r="I230">
        <v>0</v>
      </c>
      <c r="J230">
        <v>0</v>
      </c>
      <c r="K230">
        <v>0</v>
      </c>
      <c r="L230">
        <v>200</v>
      </c>
      <c r="M230">
        <v>30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32</v>
      </c>
      <c r="W230">
        <v>224</v>
      </c>
      <c r="X230">
        <v>0</v>
      </c>
      <c r="Z230">
        <v>2</v>
      </c>
      <c r="AA230">
        <v>0</v>
      </c>
      <c r="AB230">
        <v>0</v>
      </c>
      <c r="AC230">
        <v>0</v>
      </c>
      <c r="AD230" t="s">
        <v>549</v>
      </c>
    </row>
    <row r="231" spans="1:30" x14ac:dyDescent="0.25">
      <c r="H231" t="s">
        <v>550</v>
      </c>
    </row>
    <row r="232" spans="1:30" x14ac:dyDescent="0.25">
      <c r="A232">
        <v>113</v>
      </c>
      <c r="B232">
        <v>3264</v>
      </c>
      <c r="C232" t="s">
        <v>62</v>
      </c>
      <c r="D232" t="s">
        <v>551</v>
      </c>
      <c r="E232" t="s">
        <v>552</v>
      </c>
      <c r="F232" t="s">
        <v>553</v>
      </c>
      <c r="G232" t="str">
        <f>"00012546"</f>
        <v>00012546</v>
      </c>
      <c r="H232" t="s">
        <v>135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30</v>
      </c>
      <c r="W232">
        <v>210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554</v>
      </c>
    </row>
    <row r="233" spans="1:30" x14ac:dyDescent="0.25">
      <c r="H233" t="s">
        <v>555</v>
      </c>
    </row>
    <row r="234" spans="1:30" x14ac:dyDescent="0.25">
      <c r="A234">
        <v>114</v>
      </c>
      <c r="B234">
        <v>1006</v>
      </c>
      <c r="C234" t="s">
        <v>556</v>
      </c>
      <c r="D234" t="s">
        <v>551</v>
      </c>
      <c r="E234" t="s">
        <v>203</v>
      </c>
      <c r="F234" t="s">
        <v>557</v>
      </c>
      <c r="G234" t="str">
        <f>"201001000324"</f>
        <v>201001000324</v>
      </c>
      <c r="H234" t="s">
        <v>316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558</v>
      </c>
    </row>
    <row r="235" spans="1:30" x14ac:dyDescent="0.25">
      <c r="H235" t="s">
        <v>559</v>
      </c>
    </row>
    <row r="236" spans="1:30" x14ac:dyDescent="0.25">
      <c r="A236">
        <v>115</v>
      </c>
      <c r="B236">
        <v>4448</v>
      </c>
      <c r="C236" t="s">
        <v>560</v>
      </c>
      <c r="D236" t="s">
        <v>561</v>
      </c>
      <c r="E236" t="s">
        <v>152</v>
      </c>
      <c r="F236" t="s">
        <v>562</v>
      </c>
      <c r="G236" t="str">
        <f>"201312000027"</f>
        <v>201312000027</v>
      </c>
      <c r="H236" t="s">
        <v>563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35</v>
      </c>
      <c r="W236">
        <v>245</v>
      </c>
      <c r="X236">
        <v>0</v>
      </c>
      <c r="Z236">
        <v>0</v>
      </c>
      <c r="AA236">
        <v>0</v>
      </c>
      <c r="AB236">
        <v>12</v>
      </c>
      <c r="AC236">
        <v>204</v>
      </c>
      <c r="AD236" t="s">
        <v>564</v>
      </c>
    </row>
    <row r="237" spans="1:30" x14ac:dyDescent="0.25">
      <c r="H237" t="s">
        <v>61</v>
      </c>
    </row>
    <row r="238" spans="1:30" x14ac:dyDescent="0.25">
      <c r="A238">
        <v>116</v>
      </c>
      <c r="B238">
        <v>3309</v>
      </c>
      <c r="C238" t="s">
        <v>565</v>
      </c>
      <c r="D238" t="s">
        <v>566</v>
      </c>
      <c r="E238" t="s">
        <v>26</v>
      </c>
      <c r="F238" t="s">
        <v>567</v>
      </c>
      <c r="G238" t="str">
        <f>"201402007747"</f>
        <v>201402007747</v>
      </c>
      <c r="H238">
        <v>737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49</v>
      </c>
      <c r="W238">
        <v>343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1150</v>
      </c>
    </row>
    <row r="239" spans="1:30" x14ac:dyDescent="0.25">
      <c r="H239" t="s">
        <v>61</v>
      </c>
    </row>
    <row r="240" spans="1:30" x14ac:dyDescent="0.25">
      <c r="A240">
        <v>117</v>
      </c>
      <c r="B240">
        <v>3417</v>
      </c>
      <c r="C240" t="s">
        <v>568</v>
      </c>
      <c r="D240" t="s">
        <v>102</v>
      </c>
      <c r="E240" t="s">
        <v>569</v>
      </c>
      <c r="F240" t="s">
        <v>570</v>
      </c>
      <c r="G240" t="str">
        <f>"00108991"</f>
        <v>00108991</v>
      </c>
      <c r="H240" t="s">
        <v>571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57</v>
      </c>
      <c r="W240">
        <v>399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572</v>
      </c>
    </row>
    <row r="241" spans="1:30" x14ac:dyDescent="0.25">
      <c r="H241" t="s">
        <v>61</v>
      </c>
    </row>
    <row r="242" spans="1:30" x14ac:dyDescent="0.25">
      <c r="A242">
        <v>118</v>
      </c>
      <c r="B242">
        <v>6063</v>
      </c>
      <c r="C242" t="s">
        <v>573</v>
      </c>
      <c r="D242" t="s">
        <v>14</v>
      </c>
      <c r="E242" t="s">
        <v>130</v>
      </c>
      <c r="F242" t="s">
        <v>574</v>
      </c>
      <c r="G242" t="str">
        <f>"201511004521"</f>
        <v>201511004521</v>
      </c>
      <c r="H242">
        <v>726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27</v>
      </c>
      <c r="W242">
        <v>189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1145</v>
      </c>
    </row>
    <row r="243" spans="1:30" x14ac:dyDescent="0.25">
      <c r="H243" t="s">
        <v>575</v>
      </c>
    </row>
    <row r="244" spans="1:30" x14ac:dyDescent="0.25">
      <c r="A244">
        <v>119</v>
      </c>
      <c r="B244">
        <v>3890</v>
      </c>
      <c r="C244" t="s">
        <v>576</v>
      </c>
      <c r="D244" t="s">
        <v>393</v>
      </c>
      <c r="E244" t="s">
        <v>103</v>
      </c>
      <c r="F244" t="s">
        <v>577</v>
      </c>
      <c r="G244" t="str">
        <f>"00110315"</f>
        <v>00110315</v>
      </c>
      <c r="H244" t="s">
        <v>291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26</v>
      </c>
      <c r="W244">
        <v>182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578</v>
      </c>
    </row>
    <row r="245" spans="1:30" x14ac:dyDescent="0.25">
      <c r="H245" t="s">
        <v>579</v>
      </c>
    </row>
    <row r="246" spans="1:30" x14ac:dyDescent="0.25">
      <c r="A246">
        <v>120</v>
      </c>
      <c r="B246">
        <v>328</v>
      </c>
      <c r="C246" t="s">
        <v>580</v>
      </c>
      <c r="D246" t="s">
        <v>52</v>
      </c>
      <c r="E246" t="s">
        <v>26</v>
      </c>
      <c r="F246" t="s">
        <v>581</v>
      </c>
      <c r="G246" t="str">
        <f>"201401000317"</f>
        <v>201401000317</v>
      </c>
      <c r="H246" t="s">
        <v>99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22</v>
      </c>
      <c r="W246">
        <v>154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582</v>
      </c>
    </row>
    <row r="247" spans="1:30" x14ac:dyDescent="0.25">
      <c r="H247" t="s">
        <v>137</v>
      </c>
    </row>
    <row r="248" spans="1:30" x14ac:dyDescent="0.25">
      <c r="A248">
        <v>121</v>
      </c>
      <c r="B248">
        <v>6259</v>
      </c>
      <c r="C248" t="s">
        <v>583</v>
      </c>
      <c r="D248" t="s">
        <v>19</v>
      </c>
      <c r="E248" t="s">
        <v>26</v>
      </c>
      <c r="F248" t="s">
        <v>584</v>
      </c>
      <c r="G248" t="str">
        <f>"201402009676"</f>
        <v>201402009676</v>
      </c>
      <c r="H248" t="s">
        <v>147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54</v>
      </c>
      <c r="W248">
        <v>378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585</v>
      </c>
    </row>
    <row r="249" spans="1:30" x14ac:dyDescent="0.25">
      <c r="H249" t="s">
        <v>586</v>
      </c>
    </row>
    <row r="250" spans="1:30" x14ac:dyDescent="0.25">
      <c r="A250">
        <v>122</v>
      </c>
      <c r="B250">
        <v>5673</v>
      </c>
      <c r="C250" t="s">
        <v>55</v>
      </c>
      <c r="D250" t="s">
        <v>552</v>
      </c>
      <c r="E250" t="s">
        <v>14</v>
      </c>
      <c r="F250" t="s">
        <v>587</v>
      </c>
      <c r="G250" t="str">
        <f>"00158619"</f>
        <v>00158619</v>
      </c>
      <c r="H250" t="s">
        <v>588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21</v>
      </c>
      <c r="W250">
        <v>147</v>
      </c>
      <c r="X250">
        <v>0</v>
      </c>
      <c r="Z250">
        <v>0</v>
      </c>
      <c r="AA250">
        <v>0</v>
      </c>
      <c r="AB250">
        <v>14</v>
      </c>
      <c r="AC250">
        <v>238</v>
      </c>
      <c r="AD250" t="s">
        <v>589</v>
      </c>
    </row>
    <row r="251" spans="1:30" x14ac:dyDescent="0.25">
      <c r="H251" t="s">
        <v>212</v>
      </c>
    </row>
    <row r="252" spans="1:30" x14ac:dyDescent="0.25">
      <c r="A252">
        <v>123</v>
      </c>
      <c r="B252">
        <v>2957</v>
      </c>
      <c r="C252" t="s">
        <v>590</v>
      </c>
      <c r="D252" t="s">
        <v>551</v>
      </c>
      <c r="E252" t="s">
        <v>103</v>
      </c>
      <c r="F252" t="s">
        <v>591</v>
      </c>
      <c r="G252" t="str">
        <f>"201412006338"</f>
        <v>201412006338</v>
      </c>
      <c r="H252" t="s">
        <v>592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22</v>
      </c>
      <c r="W252">
        <v>154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593</v>
      </c>
    </row>
    <row r="253" spans="1:30" x14ac:dyDescent="0.25">
      <c r="H253">
        <v>1257</v>
      </c>
    </row>
    <row r="254" spans="1:30" x14ac:dyDescent="0.25">
      <c r="A254">
        <v>124</v>
      </c>
      <c r="B254">
        <v>3179</v>
      </c>
      <c r="C254" t="s">
        <v>594</v>
      </c>
      <c r="D254" t="s">
        <v>183</v>
      </c>
      <c r="E254" t="s">
        <v>89</v>
      </c>
      <c r="F254" t="s">
        <v>595</v>
      </c>
      <c r="G254" t="str">
        <f>"201405001433"</f>
        <v>201405001433</v>
      </c>
      <c r="H254" t="s">
        <v>395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47</v>
      </c>
      <c r="W254">
        <v>329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596</v>
      </c>
    </row>
    <row r="255" spans="1:30" x14ac:dyDescent="0.25">
      <c r="H255">
        <v>1257</v>
      </c>
    </row>
    <row r="256" spans="1:30" x14ac:dyDescent="0.25">
      <c r="A256">
        <v>125</v>
      </c>
      <c r="B256">
        <v>1040</v>
      </c>
      <c r="C256" t="s">
        <v>597</v>
      </c>
      <c r="D256" t="s">
        <v>486</v>
      </c>
      <c r="E256" t="s">
        <v>52</v>
      </c>
      <c r="F256" t="s">
        <v>598</v>
      </c>
      <c r="G256" t="str">
        <f>"201406000094"</f>
        <v>201406000094</v>
      </c>
      <c r="H256" t="s">
        <v>599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50</v>
      </c>
      <c r="R256">
        <v>0</v>
      </c>
      <c r="S256">
        <v>0</v>
      </c>
      <c r="T256">
        <v>0</v>
      </c>
      <c r="U256">
        <v>0</v>
      </c>
      <c r="V256">
        <v>40</v>
      </c>
      <c r="W256">
        <v>280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600</v>
      </c>
    </row>
    <row r="257" spans="1:30" x14ac:dyDescent="0.25">
      <c r="H257">
        <v>1257</v>
      </c>
    </row>
    <row r="258" spans="1:30" x14ac:dyDescent="0.25">
      <c r="A258">
        <v>126</v>
      </c>
      <c r="B258">
        <v>2261</v>
      </c>
      <c r="C258" t="s">
        <v>601</v>
      </c>
      <c r="D258" t="s">
        <v>26</v>
      </c>
      <c r="E258" t="s">
        <v>602</v>
      </c>
      <c r="F258" t="s">
        <v>603</v>
      </c>
      <c r="G258" t="str">
        <f>"00009501"</f>
        <v>00009501</v>
      </c>
      <c r="H258" t="s">
        <v>604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50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56</v>
      </c>
      <c r="W258">
        <v>392</v>
      </c>
      <c r="X258">
        <v>0</v>
      </c>
      <c r="Z258">
        <v>2</v>
      </c>
      <c r="AA258">
        <v>0</v>
      </c>
      <c r="AB258">
        <v>0</v>
      </c>
      <c r="AC258">
        <v>0</v>
      </c>
      <c r="AD258" t="s">
        <v>605</v>
      </c>
    </row>
    <row r="259" spans="1:30" x14ac:dyDescent="0.25">
      <c r="H259" t="s">
        <v>50</v>
      </c>
    </row>
    <row r="260" spans="1:30" x14ac:dyDescent="0.25">
      <c r="A260">
        <v>127</v>
      </c>
      <c r="B260">
        <v>2507</v>
      </c>
      <c r="C260" t="s">
        <v>606</v>
      </c>
      <c r="D260" t="s">
        <v>607</v>
      </c>
      <c r="E260" t="s">
        <v>15</v>
      </c>
      <c r="F260" t="s">
        <v>608</v>
      </c>
      <c r="G260" t="str">
        <f>"201511023491"</f>
        <v>201511023491</v>
      </c>
      <c r="H260" t="s">
        <v>135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30</v>
      </c>
      <c r="W260">
        <v>210</v>
      </c>
      <c r="X260">
        <v>0</v>
      </c>
      <c r="Z260">
        <v>0</v>
      </c>
      <c r="AA260">
        <v>0</v>
      </c>
      <c r="AB260">
        <v>5</v>
      </c>
      <c r="AC260">
        <v>85</v>
      </c>
      <c r="AD260" t="s">
        <v>609</v>
      </c>
    </row>
    <row r="261" spans="1:30" x14ac:dyDescent="0.25">
      <c r="H261" t="s">
        <v>61</v>
      </c>
    </row>
    <row r="262" spans="1:30" x14ac:dyDescent="0.25">
      <c r="A262">
        <v>128</v>
      </c>
      <c r="B262">
        <v>3290</v>
      </c>
      <c r="C262" t="s">
        <v>610</v>
      </c>
      <c r="D262" t="s">
        <v>477</v>
      </c>
      <c r="E262" t="s">
        <v>52</v>
      </c>
      <c r="F262" t="s">
        <v>611</v>
      </c>
      <c r="G262" t="str">
        <f>"201402011212"</f>
        <v>201402011212</v>
      </c>
      <c r="H262" t="s">
        <v>612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35</v>
      </c>
      <c r="W262">
        <v>245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613</v>
      </c>
    </row>
    <row r="263" spans="1:30" x14ac:dyDescent="0.25">
      <c r="H263" t="s">
        <v>555</v>
      </c>
    </row>
    <row r="264" spans="1:30" x14ac:dyDescent="0.25">
      <c r="A264">
        <v>129</v>
      </c>
      <c r="B264">
        <v>2498</v>
      </c>
      <c r="C264" t="s">
        <v>614</v>
      </c>
      <c r="D264" t="s">
        <v>453</v>
      </c>
      <c r="E264" t="s">
        <v>26</v>
      </c>
      <c r="F264" t="s">
        <v>615</v>
      </c>
      <c r="G264" t="str">
        <f>"00112646"</f>
        <v>00112646</v>
      </c>
      <c r="H264">
        <v>825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5</v>
      </c>
      <c r="W264">
        <v>35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1090</v>
      </c>
    </row>
    <row r="265" spans="1:30" x14ac:dyDescent="0.25">
      <c r="H265">
        <v>1257</v>
      </c>
    </row>
    <row r="266" spans="1:30" x14ac:dyDescent="0.25">
      <c r="A266">
        <v>130</v>
      </c>
      <c r="B266">
        <v>1502</v>
      </c>
      <c r="C266" t="s">
        <v>616</v>
      </c>
      <c r="D266" t="s">
        <v>617</v>
      </c>
      <c r="E266" t="s">
        <v>618</v>
      </c>
      <c r="F266" t="s">
        <v>619</v>
      </c>
      <c r="G266" t="str">
        <f>"00233242"</f>
        <v>00233242</v>
      </c>
      <c r="H266" t="s">
        <v>378</v>
      </c>
      <c r="I266">
        <v>0</v>
      </c>
      <c r="J266">
        <v>0</v>
      </c>
      <c r="K266">
        <v>0</v>
      </c>
      <c r="L266">
        <v>0</v>
      </c>
      <c r="M266">
        <v>100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70</v>
      </c>
      <c r="U266">
        <v>0</v>
      </c>
      <c r="V266">
        <v>0</v>
      </c>
      <c r="W266">
        <v>0</v>
      </c>
      <c r="X266">
        <v>0</v>
      </c>
      <c r="Z266">
        <v>0</v>
      </c>
      <c r="AA266">
        <v>0</v>
      </c>
      <c r="AB266">
        <v>6</v>
      </c>
      <c r="AC266">
        <v>102</v>
      </c>
      <c r="AD266" t="s">
        <v>620</v>
      </c>
    </row>
    <row r="267" spans="1:30" x14ac:dyDescent="0.25">
      <c r="H267" t="s">
        <v>621</v>
      </c>
    </row>
    <row r="268" spans="1:30" x14ac:dyDescent="0.25">
      <c r="A268">
        <v>131</v>
      </c>
      <c r="B268">
        <v>3329</v>
      </c>
      <c r="C268" t="s">
        <v>622</v>
      </c>
      <c r="D268" t="s">
        <v>623</v>
      </c>
      <c r="E268" t="s">
        <v>14</v>
      </c>
      <c r="F268" t="s">
        <v>624</v>
      </c>
      <c r="G268" t="str">
        <f>"201411001672"</f>
        <v>201411001672</v>
      </c>
      <c r="H268" t="s">
        <v>625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626</v>
      </c>
    </row>
    <row r="269" spans="1:30" x14ac:dyDescent="0.25">
      <c r="H269" t="s">
        <v>217</v>
      </c>
    </row>
    <row r="270" spans="1:30" x14ac:dyDescent="0.25">
      <c r="A270">
        <v>132</v>
      </c>
      <c r="B270">
        <v>68</v>
      </c>
      <c r="C270" t="s">
        <v>627</v>
      </c>
      <c r="D270" t="s">
        <v>628</v>
      </c>
      <c r="E270" t="s">
        <v>46</v>
      </c>
      <c r="F270" t="s">
        <v>629</v>
      </c>
      <c r="G270" t="str">
        <f>"201304001376"</f>
        <v>201304001376</v>
      </c>
      <c r="H270" t="s">
        <v>548</v>
      </c>
      <c r="I270">
        <v>0</v>
      </c>
      <c r="J270">
        <v>0</v>
      </c>
      <c r="K270">
        <v>0</v>
      </c>
      <c r="L270">
        <v>0</v>
      </c>
      <c r="M270">
        <v>100</v>
      </c>
      <c r="N270">
        <v>30</v>
      </c>
      <c r="O270">
        <v>30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21</v>
      </c>
      <c r="W270">
        <v>147</v>
      </c>
      <c r="X270">
        <v>0</v>
      </c>
      <c r="Z270">
        <v>0</v>
      </c>
      <c r="AA270">
        <v>0</v>
      </c>
      <c r="AB270">
        <v>5</v>
      </c>
      <c r="AC270">
        <v>85</v>
      </c>
      <c r="AD270" t="s">
        <v>630</v>
      </c>
    </row>
    <row r="271" spans="1:30" x14ac:dyDescent="0.25">
      <c r="H271">
        <v>1257</v>
      </c>
    </row>
    <row r="272" spans="1:30" x14ac:dyDescent="0.25">
      <c r="A272">
        <v>133</v>
      </c>
      <c r="B272">
        <v>3459</v>
      </c>
      <c r="C272" t="s">
        <v>631</v>
      </c>
      <c r="D272" t="s">
        <v>632</v>
      </c>
      <c r="E272" t="s">
        <v>32</v>
      </c>
      <c r="F272" t="s">
        <v>633</v>
      </c>
      <c r="G272" t="str">
        <f>"201412005846"</f>
        <v>201412005846</v>
      </c>
      <c r="H272" t="s">
        <v>612</v>
      </c>
      <c r="I272">
        <v>0</v>
      </c>
      <c r="J272">
        <v>0</v>
      </c>
      <c r="K272">
        <v>0</v>
      </c>
      <c r="L272">
        <v>0</v>
      </c>
      <c r="M272">
        <v>100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13</v>
      </c>
      <c r="W272">
        <v>91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634</v>
      </c>
    </row>
    <row r="273" spans="1:30" x14ac:dyDescent="0.25">
      <c r="H273" t="s">
        <v>635</v>
      </c>
    </row>
    <row r="274" spans="1:30" x14ac:dyDescent="0.25">
      <c r="A274">
        <v>134</v>
      </c>
      <c r="B274">
        <v>3553</v>
      </c>
      <c r="C274" t="s">
        <v>636</v>
      </c>
      <c r="D274" t="s">
        <v>637</v>
      </c>
      <c r="E274" t="s">
        <v>53</v>
      </c>
      <c r="F274" t="s">
        <v>638</v>
      </c>
      <c r="G274" t="str">
        <f>"201411002739"</f>
        <v>201411002739</v>
      </c>
      <c r="H274" t="s">
        <v>639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60</v>
      </c>
      <c r="W274">
        <v>420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640</v>
      </c>
    </row>
    <row r="275" spans="1:30" x14ac:dyDescent="0.25">
      <c r="H275">
        <v>1257</v>
      </c>
    </row>
    <row r="276" spans="1:30" x14ac:dyDescent="0.25">
      <c r="A276">
        <v>135</v>
      </c>
      <c r="B276">
        <v>1043</v>
      </c>
      <c r="C276" t="s">
        <v>83</v>
      </c>
      <c r="D276" t="s">
        <v>641</v>
      </c>
      <c r="E276" t="s">
        <v>40</v>
      </c>
      <c r="F276" t="s">
        <v>642</v>
      </c>
      <c r="G276" t="str">
        <f>"201410006545"</f>
        <v>201410006545</v>
      </c>
      <c r="H276" t="s">
        <v>643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34</v>
      </c>
      <c r="W276">
        <v>238</v>
      </c>
      <c r="X276">
        <v>0</v>
      </c>
      <c r="Z276">
        <v>0</v>
      </c>
      <c r="AA276">
        <v>0</v>
      </c>
      <c r="AB276">
        <v>5</v>
      </c>
      <c r="AC276">
        <v>85</v>
      </c>
      <c r="AD276" t="s">
        <v>644</v>
      </c>
    </row>
    <row r="277" spans="1:30" x14ac:dyDescent="0.25">
      <c r="H277" t="s">
        <v>61</v>
      </c>
    </row>
    <row r="278" spans="1:30" x14ac:dyDescent="0.25">
      <c r="A278">
        <v>136</v>
      </c>
      <c r="B278">
        <v>1709</v>
      </c>
      <c r="C278" t="s">
        <v>645</v>
      </c>
      <c r="D278" t="s">
        <v>195</v>
      </c>
      <c r="E278" t="s">
        <v>103</v>
      </c>
      <c r="F278" t="s">
        <v>646</v>
      </c>
      <c r="G278" t="str">
        <f>"00322185"</f>
        <v>00322185</v>
      </c>
      <c r="H278" t="s">
        <v>647</v>
      </c>
      <c r="I278">
        <v>150</v>
      </c>
      <c r="J278">
        <v>0</v>
      </c>
      <c r="K278">
        <v>0</v>
      </c>
      <c r="L278">
        <v>0</v>
      </c>
      <c r="M278">
        <v>100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10</v>
      </c>
      <c r="W278">
        <v>70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648</v>
      </c>
    </row>
    <row r="279" spans="1:30" x14ac:dyDescent="0.25">
      <c r="H279">
        <v>1257</v>
      </c>
    </row>
    <row r="280" spans="1:30" x14ac:dyDescent="0.25">
      <c r="A280">
        <v>137</v>
      </c>
      <c r="B280">
        <v>3860</v>
      </c>
      <c r="C280" t="s">
        <v>649</v>
      </c>
      <c r="D280" t="s">
        <v>650</v>
      </c>
      <c r="E280" t="s">
        <v>423</v>
      </c>
      <c r="F280" t="s">
        <v>651</v>
      </c>
      <c r="G280" t="str">
        <f>"00368302"</f>
        <v>00368302</v>
      </c>
      <c r="H280" t="s">
        <v>330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30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>
        <v>2</v>
      </c>
      <c r="AA280">
        <v>0</v>
      </c>
      <c r="AB280">
        <v>17</v>
      </c>
      <c r="AC280">
        <v>289</v>
      </c>
      <c r="AD280" t="s">
        <v>652</v>
      </c>
    </row>
    <row r="281" spans="1:30" x14ac:dyDescent="0.25">
      <c r="H281" t="s">
        <v>283</v>
      </c>
    </row>
    <row r="282" spans="1:30" x14ac:dyDescent="0.25">
      <c r="A282">
        <v>138</v>
      </c>
      <c r="B282">
        <v>3558</v>
      </c>
      <c r="C282" t="s">
        <v>653</v>
      </c>
      <c r="D282" t="s">
        <v>14</v>
      </c>
      <c r="E282" t="s">
        <v>26</v>
      </c>
      <c r="F282" t="s">
        <v>654</v>
      </c>
      <c r="G282" t="str">
        <f>"00163083"</f>
        <v>00163083</v>
      </c>
      <c r="H282" t="s">
        <v>173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30</v>
      </c>
      <c r="U282">
        <v>0</v>
      </c>
      <c r="V282">
        <v>8</v>
      </c>
      <c r="W282">
        <v>56</v>
      </c>
      <c r="X282">
        <v>0</v>
      </c>
      <c r="Z282">
        <v>2</v>
      </c>
      <c r="AA282">
        <v>0</v>
      </c>
      <c r="AB282">
        <v>0</v>
      </c>
      <c r="AC282">
        <v>0</v>
      </c>
      <c r="AD282" t="s">
        <v>655</v>
      </c>
    </row>
    <row r="283" spans="1:30" x14ac:dyDescent="0.25">
      <c r="H283" t="s">
        <v>656</v>
      </c>
    </row>
    <row r="284" spans="1:30" x14ac:dyDescent="0.25">
      <c r="A284">
        <v>139</v>
      </c>
      <c r="B284">
        <v>3332</v>
      </c>
      <c r="C284" t="s">
        <v>657</v>
      </c>
      <c r="D284" t="s">
        <v>265</v>
      </c>
      <c r="E284" t="s">
        <v>658</v>
      </c>
      <c r="F284" t="s">
        <v>659</v>
      </c>
      <c r="G284" t="str">
        <f>"00108779"</f>
        <v>00108779</v>
      </c>
      <c r="H284" t="s">
        <v>173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34</v>
      </c>
      <c r="W284">
        <v>238</v>
      </c>
      <c r="X284">
        <v>0</v>
      </c>
      <c r="Z284">
        <v>2</v>
      </c>
      <c r="AA284">
        <v>0</v>
      </c>
      <c r="AB284">
        <v>5</v>
      </c>
      <c r="AC284">
        <v>85</v>
      </c>
      <c r="AD284" t="s">
        <v>660</v>
      </c>
    </row>
    <row r="285" spans="1:30" x14ac:dyDescent="0.25">
      <c r="H285" t="s">
        <v>661</v>
      </c>
    </row>
    <row r="286" spans="1:30" x14ac:dyDescent="0.25">
      <c r="A286">
        <v>140</v>
      </c>
      <c r="B286">
        <v>120</v>
      </c>
      <c r="C286" t="s">
        <v>662</v>
      </c>
      <c r="D286" t="s">
        <v>663</v>
      </c>
      <c r="E286" t="s">
        <v>632</v>
      </c>
      <c r="F286" t="s">
        <v>664</v>
      </c>
      <c r="G286" t="str">
        <f>"201412005420"</f>
        <v>201412005420</v>
      </c>
      <c r="H286" t="s">
        <v>665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21</v>
      </c>
      <c r="W286">
        <v>147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666</v>
      </c>
    </row>
    <row r="287" spans="1:30" x14ac:dyDescent="0.25">
      <c r="H287" t="s">
        <v>410</v>
      </c>
    </row>
    <row r="288" spans="1:30" x14ac:dyDescent="0.25">
      <c r="A288">
        <v>141</v>
      </c>
      <c r="B288">
        <v>4400</v>
      </c>
      <c r="C288" t="s">
        <v>667</v>
      </c>
      <c r="D288" t="s">
        <v>467</v>
      </c>
      <c r="E288" t="s">
        <v>668</v>
      </c>
      <c r="F288" t="s">
        <v>669</v>
      </c>
      <c r="G288" t="str">
        <f>"201511038561"</f>
        <v>201511038561</v>
      </c>
      <c r="H288">
        <v>803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1053</v>
      </c>
    </row>
    <row r="289" spans="1:30" x14ac:dyDescent="0.25">
      <c r="H289" t="s">
        <v>670</v>
      </c>
    </row>
    <row r="290" spans="1:30" x14ac:dyDescent="0.25">
      <c r="A290">
        <v>142</v>
      </c>
      <c r="B290">
        <v>1986</v>
      </c>
      <c r="C290" t="s">
        <v>671</v>
      </c>
      <c r="D290" t="s">
        <v>672</v>
      </c>
      <c r="E290" t="s">
        <v>103</v>
      </c>
      <c r="F290" t="s">
        <v>673</v>
      </c>
      <c r="G290" t="str">
        <f>"201511029812"</f>
        <v>201511029812</v>
      </c>
      <c r="H290" t="s">
        <v>281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50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15</v>
      </c>
      <c r="W290">
        <v>105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674</v>
      </c>
    </row>
    <row r="291" spans="1:30" x14ac:dyDescent="0.25">
      <c r="H291" t="s">
        <v>675</v>
      </c>
    </row>
    <row r="292" spans="1:30" x14ac:dyDescent="0.25">
      <c r="A292">
        <v>143</v>
      </c>
      <c r="B292">
        <v>1216</v>
      </c>
      <c r="C292" t="s">
        <v>676</v>
      </c>
      <c r="D292" t="s">
        <v>183</v>
      </c>
      <c r="E292" t="s">
        <v>25</v>
      </c>
      <c r="F292" t="s">
        <v>677</v>
      </c>
      <c r="G292" t="str">
        <f>"200811000600"</f>
        <v>200811000600</v>
      </c>
      <c r="H292" t="s">
        <v>99</v>
      </c>
      <c r="I292">
        <v>150</v>
      </c>
      <c r="J292">
        <v>0</v>
      </c>
      <c r="K292">
        <v>0</v>
      </c>
      <c r="L292">
        <v>0</v>
      </c>
      <c r="M292">
        <v>100</v>
      </c>
      <c r="N292">
        <v>30</v>
      </c>
      <c r="O292">
        <v>0</v>
      </c>
      <c r="P292">
        <v>0</v>
      </c>
      <c r="Q292">
        <v>0</v>
      </c>
      <c r="R292">
        <v>30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678</v>
      </c>
    </row>
    <row r="293" spans="1:30" x14ac:dyDescent="0.25">
      <c r="H293" t="s">
        <v>679</v>
      </c>
    </row>
    <row r="294" spans="1:30" x14ac:dyDescent="0.25">
      <c r="A294">
        <v>144</v>
      </c>
      <c r="B294">
        <v>3024</v>
      </c>
      <c r="C294" t="s">
        <v>680</v>
      </c>
      <c r="D294" t="s">
        <v>681</v>
      </c>
      <c r="E294" t="s">
        <v>668</v>
      </c>
      <c r="F294" t="s">
        <v>682</v>
      </c>
      <c r="G294" t="str">
        <f>"00112702"</f>
        <v>00112702</v>
      </c>
      <c r="H294">
        <v>748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39</v>
      </c>
      <c r="W294">
        <v>273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1051</v>
      </c>
    </row>
    <row r="295" spans="1:30" x14ac:dyDescent="0.25">
      <c r="H295" t="s">
        <v>683</v>
      </c>
    </row>
    <row r="296" spans="1:30" x14ac:dyDescent="0.25">
      <c r="A296">
        <v>145</v>
      </c>
      <c r="B296">
        <v>2514</v>
      </c>
      <c r="C296" t="s">
        <v>684</v>
      </c>
      <c r="D296" t="s">
        <v>685</v>
      </c>
      <c r="E296" t="s">
        <v>686</v>
      </c>
      <c r="F296" t="s">
        <v>687</v>
      </c>
      <c r="G296" t="str">
        <f>"00109408"</f>
        <v>00109408</v>
      </c>
      <c r="H296" t="s">
        <v>688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55</v>
      </c>
      <c r="W296">
        <v>385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689</v>
      </c>
    </row>
    <row r="297" spans="1:30" x14ac:dyDescent="0.25">
      <c r="H297">
        <v>1257</v>
      </c>
    </row>
    <row r="298" spans="1:30" x14ac:dyDescent="0.25">
      <c r="A298">
        <v>146</v>
      </c>
      <c r="B298">
        <v>5650</v>
      </c>
      <c r="C298" t="s">
        <v>690</v>
      </c>
      <c r="D298" t="s">
        <v>89</v>
      </c>
      <c r="E298" t="s">
        <v>203</v>
      </c>
      <c r="F298" t="s">
        <v>691</v>
      </c>
      <c r="G298" t="str">
        <f>"00272477"</f>
        <v>00272477</v>
      </c>
      <c r="H298" t="s">
        <v>692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5</v>
      </c>
      <c r="W298">
        <v>35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693</v>
      </c>
    </row>
    <row r="299" spans="1:30" x14ac:dyDescent="0.25">
      <c r="H299">
        <v>1257</v>
      </c>
    </row>
    <row r="300" spans="1:30" x14ac:dyDescent="0.25">
      <c r="A300">
        <v>147</v>
      </c>
      <c r="B300">
        <v>4229</v>
      </c>
      <c r="C300" t="s">
        <v>694</v>
      </c>
      <c r="D300" t="s">
        <v>695</v>
      </c>
      <c r="E300" t="s">
        <v>696</v>
      </c>
      <c r="F300" t="s">
        <v>697</v>
      </c>
      <c r="G300" t="str">
        <f>"00148657"</f>
        <v>00148657</v>
      </c>
      <c r="H300" t="s">
        <v>356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698</v>
      </c>
    </row>
    <row r="301" spans="1:30" x14ac:dyDescent="0.25">
      <c r="H301" t="s">
        <v>635</v>
      </c>
    </row>
    <row r="302" spans="1:30" x14ac:dyDescent="0.25">
      <c r="A302">
        <v>148</v>
      </c>
      <c r="B302">
        <v>2408</v>
      </c>
      <c r="C302" t="s">
        <v>699</v>
      </c>
      <c r="D302" t="s">
        <v>195</v>
      </c>
      <c r="E302" t="s">
        <v>171</v>
      </c>
      <c r="F302" t="s">
        <v>700</v>
      </c>
      <c r="G302" t="str">
        <f>"00106700"</f>
        <v>00106700</v>
      </c>
      <c r="H302">
        <v>671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48</v>
      </c>
      <c r="W302">
        <v>336</v>
      </c>
      <c r="X302">
        <v>0</v>
      </c>
      <c r="Z302">
        <v>0</v>
      </c>
      <c r="AA302">
        <v>0</v>
      </c>
      <c r="AB302">
        <v>0</v>
      </c>
      <c r="AC302">
        <v>0</v>
      </c>
      <c r="AD302">
        <v>1037</v>
      </c>
    </row>
    <row r="303" spans="1:30" x14ac:dyDescent="0.25">
      <c r="H303" t="s">
        <v>212</v>
      </c>
    </row>
    <row r="304" spans="1:30" x14ac:dyDescent="0.25">
      <c r="A304">
        <v>149</v>
      </c>
      <c r="B304">
        <v>3162</v>
      </c>
      <c r="C304" t="s">
        <v>701</v>
      </c>
      <c r="D304" t="s">
        <v>702</v>
      </c>
      <c r="E304" t="s">
        <v>32</v>
      </c>
      <c r="F304" t="s">
        <v>703</v>
      </c>
      <c r="G304" t="str">
        <f>"201104000015"</f>
        <v>201104000015</v>
      </c>
      <c r="H304" t="s">
        <v>704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50</v>
      </c>
      <c r="W304">
        <v>350</v>
      </c>
      <c r="X304">
        <v>0</v>
      </c>
      <c r="Z304">
        <v>2</v>
      </c>
      <c r="AA304">
        <v>0</v>
      </c>
      <c r="AB304">
        <v>0</v>
      </c>
      <c r="AC304">
        <v>0</v>
      </c>
      <c r="AD304" t="s">
        <v>705</v>
      </c>
    </row>
    <row r="305" spans="1:30" x14ac:dyDescent="0.25">
      <c r="H305" t="s">
        <v>706</v>
      </c>
    </row>
    <row r="306" spans="1:30" x14ac:dyDescent="0.25">
      <c r="A306">
        <v>150</v>
      </c>
      <c r="B306">
        <v>5284</v>
      </c>
      <c r="C306" t="s">
        <v>707</v>
      </c>
      <c r="D306" t="s">
        <v>195</v>
      </c>
      <c r="E306" t="s">
        <v>152</v>
      </c>
      <c r="F306" t="s">
        <v>708</v>
      </c>
      <c r="G306" t="str">
        <f>"200801004746"</f>
        <v>200801004746</v>
      </c>
      <c r="H306" t="s">
        <v>647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47</v>
      </c>
      <c r="W306">
        <v>329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709</v>
      </c>
    </row>
    <row r="307" spans="1:30" x14ac:dyDescent="0.25">
      <c r="H307">
        <v>1257</v>
      </c>
    </row>
    <row r="308" spans="1:30" x14ac:dyDescent="0.25">
      <c r="A308">
        <v>151</v>
      </c>
      <c r="B308">
        <v>904</v>
      </c>
      <c r="C308" t="s">
        <v>710</v>
      </c>
      <c r="D308" t="s">
        <v>711</v>
      </c>
      <c r="E308" t="s">
        <v>712</v>
      </c>
      <c r="F308" t="s">
        <v>713</v>
      </c>
      <c r="G308" t="str">
        <f>"00301630"</f>
        <v>00301630</v>
      </c>
      <c r="H308" t="s">
        <v>714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50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6</v>
      </c>
      <c r="AC308">
        <v>102</v>
      </c>
      <c r="AD308" t="s">
        <v>715</v>
      </c>
    </row>
    <row r="309" spans="1:30" x14ac:dyDescent="0.25">
      <c r="H309">
        <v>1257</v>
      </c>
    </row>
    <row r="310" spans="1:30" x14ac:dyDescent="0.25">
      <c r="A310">
        <v>152</v>
      </c>
      <c r="B310">
        <v>6073</v>
      </c>
      <c r="C310" t="s">
        <v>716</v>
      </c>
      <c r="D310" t="s">
        <v>25</v>
      </c>
      <c r="E310" t="s">
        <v>103</v>
      </c>
      <c r="F310" t="s">
        <v>717</v>
      </c>
      <c r="G310" t="str">
        <f>"200802001485"</f>
        <v>200802001485</v>
      </c>
      <c r="H310" t="s">
        <v>718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25</v>
      </c>
      <c r="W310">
        <v>175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719</v>
      </c>
    </row>
    <row r="311" spans="1:30" x14ac:dyDescent="0.25">
      <c r="H311" t="s">
        <v>720</v>
      </c>
    </row>
    <row r="312" spans="1:30" x14ac:dyDescent="0.25">
      <c r="A312">
        <v>153</v>
      </c>
      <c r="B312">
        <v>4811</v>
      </c>
      <c r="C312" t="s">
        <v>721</v>
      </c>
      <c r="D312" t="s">
        <v>102</v>
      </c>
      <c r="E312" t="s">
        <v>145</v>
      </c>
      <c r="F312" t="s">
        <v>722</v>
      </c>
      <c r="G312" t="str">
        <f>"00262393"</f>
        <v>00262393</v>
      </c>
      <c r="H312" t="s">
        <v>723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9</v>
      </c>
      <c r="W312">
        <v>63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724</v>
      </c>
    </row>
    <row r="313" spans="1:30" x14ac:dyDescent="0.25">
      <c r="H313">
        <v>1257</v>
      </c>
    </row>
    <row r="314" spans="1:30" x14ac:dyDescent="0.25">
      <c r="A314">
        <v>154</v>
      </c>
      <c r="B314">
        <v>3721</v>
      </c>
      <c r="C314" t="s">
        <v>725</v>
      </c>
      <c r="D314" t="s">
        <v>726</v>
      </c>
      <c r="E314" t="s">
        <v>727</v>
      </c>
      <c r="F314" t="s">
        <v>728</v>
      </c>
      <c r="G314" t="str">
        <f>"00108003"</f>
        <v>00108003</v>
      </c>
      <c r="H314" t="s">
        <v>729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46</v>
      </c>
      <c r="W314">
        <v>322</v>
      </c>
      <c r="X314">
        <v>0</v>
      </c>
      <c r="Z314">
        <v>1</v>
      </c>
      <c r="AA314">
        <v>0</v>
      </c>
      <c r="AB314">
        <v>0</v>
      </c>
      <c r="AC314">
        <v>0</v>
      </c>
      <c r="AD314" t="s">
        <v>730</v>
      </c>
    </row>
    <row r="315" spans="1:30" x14ac:dyDescent="0.25">
      <c r="H315" t="s">
        <v>731</v>
      </c>
    </row>
    <row r="316" spans="1:30" x14ac:dyDescent="0.25">
      <c r="A316">
        <v>155</v>
      </c>
      <c r="B316">
        <v>1479</v>
      </c>
      <c r="C316" t="s">
        <v>732</v>
      </c>
      <c r="D316" t="s">
        <v>243</v>
      </c>
      <c r="E316" t="s">
        <v>14</v>
      </c>
      <c r="F316" t="s">
        <v>733</v>
      </c>
      <c r="G316" t="str">
        <f>"00010379"</f>
        <v>00010379</v>
      </c>
      <c r="H316" t="s">
        <v>191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39</v>
      </c>
      <c r="W316">
        <v>273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734</v>
      </c>
    </row>
    <row r="317" spans="1:30" x14ac:dyDescent="0.25">
      <c r="H317" t="s">
        <v>735</v>
      </c>
    </row>
    <row r="318" spans="1:30" x14ac:dyDescent="0.25">
      <c r="A318">
        <v>156</v>
      </c>
      <c r="B318">
        <v>4766</v>
      </c>
      <c r="C318" t="s">
        <v>736</v>
      </c>
      <c r="D318" t="s">
        <v>737</v>
      </c>
      <c r="E318" t="s">
        <v>32</v>
      </c>
      <c r="F318" t="s">
        <v>738</v>
      </c>
      <c r="G318" t="str">
        <f>"201512001311"</f>
        <v>201512001311</v>
      </c>
      <c r="H318" t="s">
        <v>35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0</v>
      </c>
      <c r="AA318">
        <v>0</v>
      </c>
      <c r="AB318">
        <v>14</v>
      </c>
      <c r="AC318">
        <v>238</v>
      </c>
      <c r="AD318" t="s">
        <v>739</v>
      </c>
    </row>
    <row r="319" spans="1:30" x14ac:dyDescent="0.25">
      <c r="H319" t="s">
        <v>178</v>
      </c>
    </row>
    <row r="320" spans="1:30" x14ac:dyDescent="0.25">
      <c r="A320">
        <v>157</v>
      </c>
      <c r="B320">
        <v>3489</v>
      </c>
      <c r="C320" t="s">
        <v>740</v>
      </c>
      <c r="D320" t="s">
        <v>741</v>
      </c>
      <c r="E320" t="s">
        <v>52</v>
      </c>
      <c r="F320" t="s">
        <v>742</v>
      </c>
      <c r="G320" t="str">
        <f>"201402004352"</f>
        <v>201402004352</v>
      </c>
      <c r="H320" t="s">
        <v>599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28</v>
      </c>
      <c r="W320">
        <v>196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743</v>
      </c>
    </row>
    <row r="321" spans="1:30" x14ac:dyDescent="0.25">
      <c r="H321" t="s">
        <v>212</v>
      </c>
    </row>
    <row r="322" spans="1:30" x14ac:dyDescent="0.25">
      <c r="A322">
        <v>158</v>
      </c>
      <c r="B322">
        <v>1630</v>
      </c>
      <c r="C322" t="s">
        <v>744</v>
      </c>
      <c r="D322" t="s">
        <v>14</v>
      </c>
      <c r="E322" t="s">
        <v>52</v>
      </c>
      <c r="F322" t="s">
        <v>745</v>
      </c>
      <c r="G322" t="str">
        <f>"201411002069"</f>
        <v>201411002069</v>
      </c>
      <c r="H322" t="s">
        <v>127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29</v>
      </c>
      <c r="W322">
        <v>203</v>
      </c>
      <c r="X322">
        <v>0</v>
      </c>
      <c r="Z322">
        <v>1</v>
      </c>
      <c r="AA322">
        <v>0</v>
      </c>
      <c r="AB322">
        <v>0</v>
      </c>
      <c r="AC322">
        <v>0</v>
      </c>
      <c r="AD322" t="s">
        <v>746</v>
      </c>
    </row>
    <row r="323" spans="1:30" x14ac:dyDescent="0.25">
      <c r="H323">
        <v>1257</v>
      </c>
    </row>
    <row r="324" spans="1:30" x14ac:dyDescent="0.25">
      <c r="A324">
        <v>159</v>
      </c>
      <c r="B324">
        <v>987</v>
      </c>
      <c r="C324" t="s">
        <v>747</v>
      </c>
      <c r="D324" t="s">
        <v>103</v>
      </c>
      <c r="E324" t="s">
        <v>26</v>
      </c>
      <c r="F324" t="s">
        <v>748</v>
      </c>
      <c r="G324" t="str">
        <f>"00266494"</f>
        <v>00266494</v>
      </c>
      <c r="H324">
        <v>704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33</v>
      </c>
      <c r="W324">
        <v>231</v>
      </c>
      <c r="X324">
        <v>0</v>
      </c>
      <c r="Z324">
        <v>2</v>
      </c>
      <c r="AA324">
        <v>0</v>
      </c>
      <c r="AB324">
        <v>0</v>
      </c>
      <c r="AC324">
        <v>0</v>
      </c>
      <c r="AD324">
        <v>1005</v>
      </c>
    </row>
    <row r="325" spans="1:30" x14ac:dyDescent="0.25">
      <c r="H325" t="s">
        <v>137</v>
      </c>
    </row>
    <row r="326" spans="1:30" x14ac:dyDescent="0.25">
      <c r="A326">
        <v>160</v>
      </c>
      <c r="B326">
        <v>4921</v>
      </c>
      <c r="C326" t="s">
        <v>749</v>
      </c>
      <c r="D326" t="s">
        <v>157</v>
      </c>
      <c r="E326" t="s">
        <v>25</v>
      </c>
      <c r="F326" t="s">
        <v>750</v>
      </c>
      <c r="G326" t="str">
        <f>"00011782"</f>
        <v>00011782</v>
      </c>
      <c r="H326" t="s">
        <v>751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2</v>
      </c>
      <c r="W326">
        <v>14</v>
      </c>
      <c r="X326">
        <v>0</v>
      </c>
      <c r="Z326">
        <v>2</v>
      </c>
      <c r="AA326">
        <v>0</v>
      </c>
      <c r="AB326">
        <v>0</v>
      </c>
      <c r="AC326">
        <v>0</v>
      </c>
      <c r="AD326" t="s">
        <v>752</v>
      </c>
    </row>
    <row r="327" spans="1:30" x14ac:dyDescent="0.25">
      <c r="H327" t="s">
        <v>753</v>
      </c>
    </row>
    <row r="328" spans="1:30" x14ac:dyDescent="0.25">
      <c r="A328">
        <v>161</v>
      </c>
      <c r="B328">
        <v>2447</v>
      </c>
      <c r="C328" t="s">
        <v>754</v>
      </c>
      <c r="D328" t="s">
        <v>52</v>
      </c>
      <c r="E328" t="s">
        <v>26</v>
      </c>
      <c r="F328" t="s">
        <v>755</v>
      </c>
      <c r="G328" t="str">
        <f>"00317281"</f>
        <v>00317281</v>
      </c>
      <c r="H328" t="s">
        <v>756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30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13</v>
      </c>
      <c r="W328">
        <v>91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757</v>
      </c>
    </row>
    <row r="329" spans="1:30" x14ac:dyDescent="0.25">
      <c r="H329">
        <v>1257</v>
      </c>
    </row>
    <row r="330" spans="1:30" x14ac:dyDescent="0.25">
      <c r="A330">
        <v>162</v>
      </c>
      <c r="B330">
        <v>2851</v>
      </c>
      <c r="C330" t="s">
        <v>758</v>
      </c>
      <c r="D330" t="s">
        <v>26</v>
      </c>
      <c r="E330" t="s">
        <v>78</v>
      </c>
      <c r="F330" t="s">
        <v>759</v>
      </c>
      <c r="G330" t="str">
        <f>"200806000407"</f>
        <v>200806000407</v>
      </c>
      <c r="H330" t="s">
        <v>760</v>
      </c>
      <c r="I330">
        <v>150</v>
      </c>
      <c r="J330">
        <v>0</v>
      </c>
      <c r="K330">
        <v>0</v>
      </c>
      <c r="L330">
        <v>0</v>
      </c>
      <c r="M330">
        <v>100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761</v>
      </c>
    </row>
    <row r="331" spans="1:30" x14ac:dyDescent="0.25">
      <c r="H331" t="s">
        <v>762</v>
      </c>
    </row>
    <row r="332" spans="1:30" x14ac:dyDescent="0.25">
      <c r="A332">
        <v>163</v>
      </c>
      <c r="B332">
        <v>613</v>
      </c>
      <c r="C332" t="s">
        <v>763</v>
      </c>
      <c r="D332" t="s">
        <v>632</v>
      </c>
      <c r="E332" t="s">
        <v>103</v>
      </c>
      <c r="F332" t="s">
        <v>764</v>
      </c>
      <c r="G332" t="str">
        <f>"201511018154"</f>
        <v>201511018154</v>
      </c>
      <c r="H332" t="s">
        <v>765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24</v>
      </c>
      <c r="W332">
        <v>168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766</v>
      </c>
    </row>
    <row r="333" spans="1:30" x14ac:dyDescent="0.25">
      <c r="H333">
        <v>1257</v>
      </c>
    </row>
    <row r="334" spans="1:30" x14ac:dyDescent="0.25">
      <c r="A334">
        <v>164</v>
      </c>
      <c r="B334">
        <v>3254</v>
      </c>
      <c r="C334" t="s">
        <v>767</v>
      </c>
      <c r="D334" t="s">
        <v>768</v>
      </c>
      <c r="E334" t="s">
        <v>46</v>
      </c>
      <c r="F334" t="s">
        <v>769</v>
      </c>
      <c r="G334" t="str">
        <f>"00107459"</f>
        <v>00107459</v>
      </c>
      <c r="H334" t="s">
        <v>535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50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25</v>
      </c>
      <c r="W334">
        <v>175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770</v>
      </c>
    </row>
    <row r="335" spans="1:30" x14ac:dyDescent="0.25">
      <c r="H335" t="s">
        <v>61</v>
      </c>
    </row>
    <row r="336" spans="1:30" x14ac:dyDescent="0.25">
      <c r="A336">
        <v>165</v>
      </c>
      <c r="B336">
        <v>6066</v>
      </c>
      <c r="C336" t="s">
        <v>771</v>
      </c>
      <c r="D336" t="s">
        <v>67</v>
      </c>
      <c r="E336" t="s">
        <v>453</v>
      </c>
      <c r="F336" t="s">
        <v>772</v>
      </c>
      <c r="G336" t="str">
        <f>"201406009928"</f>
        <v>201406009928</v>
      </c>
      <c r="H336" t="s">
        <v>316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35</v>
      </c>
      <c r="W336">
        <v>245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773</v>
      </c>
    </row>
    <row r="337" spans="1:30" x14ac:dyDescent="0.25">
      <c r="H337">
        <v>1257</v>
      </c>
    </row>
    <row r="338" spans="1:30" x14ac:dyDescent="0.25">
      <c r="A338">
        <v>166</v>
      </c>
      <c r="B338">
        <v>5074</v>
      </c>
      <c r="C338" t="s">
        <v>774</v>
      </c>
      <c r="D338" t="s">
        <v>775</v>
      </c>
      <c r="E338" t="s">
        <v>26</v>
      </c>
      <c r="F338" t="s">
        <v>776</v>
      </c>
      <c r="G338" t="str">
        <f>"00351041"</f>
        <v>00351041</v>
      </c>
      <c r="H338" t="s">
        <v>245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27</v>
      </c>
      <c r="W338">
        <v>189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777</v>
      </c>
    </row>
    <row r="339" spans="1:30" x14ac:dyDescent="0.25">
      <c r="H339" t="s">
        <v>778</v>
      </c>
    </row>
    <row r="340" spans="1:30" x14ac:dyDescent="0.25">
      <c r="A340">
        <v>167</v>
      </c>
      <c r="B340">
        <v>2488</v>
      </c>
      <c r="C340" t="s">
        <v>32</v>
      </c>
      <c r="D340" t="s">
        <v>139</v>
      </c>
      <c r="E340" t="s">
        <v>32</v>
      </c>
      <c r="F340" t="s">
        <v>779</v>
      </c>
      <c r="G340" t="str">
        <f>"00107561"</f>
        <v>00107561</v>
      </c>
      <c r="H340" t="s">
        <v>474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780</v>
      </c>
    </row>
    <row r="341" spans="1:30" x14ac:dyDescent="0.25">
      <c r="H341">
        <v>1257</v>
      </c>
    </row>
    <row r="342" spans="1:30" x14ac:dyDescent="0.25">
      <c r="A342">
        <v>168</v>
      </c>
      <c r="B342">
        <v>1481</v>
      </c>
      <c r="C342" t="s">
        <v>781</v>
      </c>
      <c r="D342" t="s">
        <v>402</v>
      </c>
      <c r="E342" t="s">
        <v>78</v>
      </c>
      <c r="F342" t="s">
        <v>782</v>
      </c>
      <c r="G342" t="str">
        <f>"00240556"</f>
        <v>00240556</v>
      </c>
      <c r="H342" t="s">
        <v>783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784</v>
      </c>
    </row>
    <row r="343" spans="1:30" x14ac:dyDescent="0.25">
      <c r="H343">
        <v>1257</v>
      </c>
    </row>
    <row r="344" spans="1:30" x14ac:dyDescent="0.25">
      <c r="A344">
        <v>169</v>
      </c>
      <c r="B344">
        <v>4582</v>
      </c>
      <c r="C344" t="s">
        <v>785</v>
      </c>
      <c r="D344" t="s">
        <v>393</v>
      </c>
      <c r="E344" t="s">
        <v>78</v>
      </c>
      <c r="F344" t="s">
        <v>786</v>
      </c>
      <c r="G344" t="str">
        <f>"200803000564"</f>
        <v>200803000564</v>
      </c>
      <c r="H344" t="s">
        <v>787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788</v>
      </c>
    </row>
    <row r="345" spans="1:30" x14ac:dyDescent="0.25">
      <c r="H345" t="s">
        <v>187</v>
      </c>
    </row>
    <row r="346" spans="1:30" x14ac:dyDescent="0.25">
      <c r="A346">
        <v>170</v>
      </c>
      <c r="B346">
        <v>2790</v>
      </c>
      <c r="C346" t="s">
        <v>789</v>
      </c>
      <c r="D346" t="s">
        <v>64</v>
      </c>
      <c r="E346" t="s">
        <v>103</v>
      </c>
      <c r="F346" t="s">
        <v>790</v>
      </c>
      <c r="G346" t="str">
        <f>"201212000059"</f>
        <v>201212000059</v>
      </c>
      <c r="H346" t="s">
        <v>791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34</v>
      </c>
      <c r="W346">
        <v>238</v>
      </c>
      <c r="X346">
        <v>0</v>
      </c>
      <c r="Z346">
        <v>0</v>
      </c>
      <c r="AA346">
        <v>0</v>
      </c>
      <c r="AB346">
        <v>5</v>
      </c>
      <c r="AC346">
        <v>85</v>
      </c>
      <c r="AD346" t="s">
        <v>788</v>
      </c>
    </row>
    <row r="347" spans="1:30" x14ac:dyDescent="0.25">
      <c r="H347" t="s">
        <v>178</v>
      </c>
    </row>
    <row r="348" spans="1:30" x14ac:dyDescent="0.25">
      <c r="A348">
        <v>171</v>
      </c>
      <c r="B348">
        <v>2779</v>
      </c>
      <c r="C348" t="s">
        <v>792</v>
      </c>
      <c r="D348" t="s">
        <v>120</v>
      </c>
      <c r="E348" t="s">
        <v>14</v>
      </c>
      <c r="F348" t="s">
        <v>793</v>
      </c>
      <c r="G348" t="str">
        <f>"00111531"</f>
        <v>00111531</v>
      </c>
      <c r="H348" t="s">
        <v>794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21</v>
      </c>
      <c r="W348">
        <v>147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795</v>
      </c>
    </row>
    <row r="349" spans="1:30" x14ac:dyDescent="0.25">
      <c r="H349">
        <v>1257</v>
      </c>
    </row>
    <row r="350" spans="1:30" x14ac:dyDescent="0.25">
      <c r="A350">
        <v>172</v>
      </c>
      <c r="B350">
        <v>3537</v>
      </c>
      <c r="C350" t="s">
        <v>796</v>
      </c>
      <c r="D350" t="s">
        <v>14</v>
      </c>
      <c r="E350" t="s">
        <v>25</v>
      </c>
      <c r="F350" t="s">
        <v>797</v>
      </c>
      <c r="G350" t="str">
        <f>"201406017390"</f>
        <v>201406017390</v>
      </c>
      <c r="H350" t="s">
        <v>798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30</v>
      </c>
      <c r="W350">
        <v>210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799</v>
      </c>
    </row>
    <row r="351" spans="1:30" x14ac:dyDescent="0.25">
      <c r="H351" t="s">
        <v>50</v>
      </c>
    </row>
    <row r="352" spans="1:30" x14ac:dyDescent="0.25">
      <c r="A352">
        <v>173</v>
      </c>
      <c r="B352">
        <v>5838</v>
      </c>
      <c r="C352" t="s">
        <v>800</v>
      </c>
      <c r="D352" t="s">
        <v>78</v>
      </c>
      <c r="E352" t="s">
        <v>25</v>
      </c>
      <c r="F352" t="s">
        <v>801</v>
      </c>
      <c r="G352" t="str">
        <f>"201507000281"</f>
        <v>201507000281</v>
      </c>
      <c r="H352" t="s">
        <v>802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20</v>
      </c>
      <c r="W352">
        <v>140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803</v>
      </c>
    </row>
    <row r="353" spans="1:30" x14ac:dyDescent="0.25">
      <c r="H353" t="s">
        <v>804</v>
      </c>
    </row>
    <row r="354" spans="1:30" x14ac:dyDescent="0.25">
      <c r="A354">
        <v>174</v>
      </c>
      <c r="B354">
        <v>5746</v>
      </c>
      <c r="C354" t="s">
        <v>805</v>
      </c>
      <c r="D354" t="s">
        <v>26</v>
      </c>
      <c r="E354" t="s">
        <v>14</v>
      </c>
      <c r="F354" t="s">
        <v>806</v>
      </c>
      <c r="G354" t="str">
        <f>"00011932"</f>
        <v>00011932</v>
      </c>
      <c r="H354" t="s">
        <v>807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30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23</v>
      </c>
      <c r="W354">
        <v>161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808</v>
      </c>
    </row>
    <row r="355" spans="1:30" x14ac:dyDescent="0.25">
      <c r="H355">
        <v>1257</v>
      </c>
    </row>
    <row r="356" spans="1:30" x14ac:dyDescent="0.25">
      <c r="A356">
        <v>175</v>
      </c>
      <c r="B356">
        <v>3938</v>
      </c>
      <c r="C356" t="s">
        <v>809</v>
      </c>
      <c r="D356" t="s">
        <v>109</v>
      </c>
      <c r="E356" t="s">
        <v>103</v>
      </c>
      <c r="F356" t="s">
        <v>810</v>
      </c>
      <c r="G356" t="str">
        <f>"00358566"</f>
        <v>00358566</v>
      </c>
      <c r="H356">
        <v>715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50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965</v>
      </c>
    </row>
    <row r="357" spans="1:30" x14ac:dyDescent="0.25">
      <c r="H357" t="s">
        <v>178</v>
      </c>
    </row>
    <row r="358" spans="1:30" x14ac:dyDescent="0.25">
      <c r="A358">
        <v>176</v>
      </c>
      <c r="B358">
        <v>686</v>
      </c>
      <c r="C358" t="s">
        <v>811</v>
      </c>
      <c r="D358" t="s">
        <v>812</v>
      </c>
      <c r="E358" t="s">
        <v>428</v>
      </c>
      <c r="F358" t="s">
        <v>813</v>
      </c>
      <c r="G358" t="str">
        <f>"00221391"</f>
        <v>00221391</v>
      </c>
      <c r="H358" t="s">
        <v>147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31</v>
      </c>
      <c r="W358">
        <v>217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814</v>
      </c>
    </row>
    <row r="359" spans="1:30" x14ac:dyDescent="0.25">
      <c r="H359" t="s">
        <v>178</v>
      </c>
    </row>
    <row r="360" spans="1:30" x14ac:dyDescent="0.25">
      <c r="A360">
        <v>177</v>
      </c>
      <c r="B360">
        <v>2717</v>
      </c>
      <c r="C360" t="s">
        <v>815</v>
      </c>
      <c r="D360" t="s">
        <v>551</v>
      </c>
      <c r="E360" t="s">
        <v>52</v>
      </c>
      <c r="F360" t="s">
        <v>816</v>
      </c>
      <c r="G360" t="str">
        <f>"201412006132"</f>
        <v>201412006132</v>
      </c>
      <c r="H360" t="s">
        <v>395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817</v>
      </c>
    </row>
    <row r="361" spans="1:30" x14ac:dyDescent="0.25">
      <c r="H361" t="s">
        <v>818</v>
      </c>
    </row>
    <row r="362" spans="1:30" x14ac:dyDescent="0.25">
      <c r="A362">
        <v>178</v>
      </c>
      <c r="B362">
        <v>5637</v>
      </c>
      <c r="C362" t="s">
        <v>819</v>
      </c>
      <c r="D362" t="s">
        <v>467</v>
      </c>
      <c r="E362" t="s">
        <v>152</v>
      </c>
      <c r="F362" t="s">
        <v>820</v>
      </c>
      <c r="G362" t="str">
        <f>"00194446"</f>
        <v>00194446</v>
      </c>
      <c r="H362" t="s">
        <v>488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24</v>
      </c>
      <c r="W362">
        <v>168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821</v>
      </c>
    </row>
    <row r="363" spans="1:30" x14ac:dyDescent="0.25">
      <c r="H363" t="s">
        <v>822</v>
      </c>
    </row>
    <row r="364" spans="1:30" x14ac:dyDescent="0.25">
      <c r="A364">
        <v>179</v>
      </c>
      <c r="B364">
        <v>901</v>
      </c>
      <c r="C364" t="s">
        <v>823</v>
      </c>
      <c r="D364" t="s">
        <v>824</v>
      </c>
      <c r="E364" t="s">
        <v>26</v>
      </c>
      <c r="F364" t="s">
        <v>825</v>
      </c>
      <c r="G364" t="str">
        <f>"00254126"</f>
        <v>00254126</v>
      </c>
      <c r="H364" t="s">
        <v>665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3</v>
      </c>
      <c r="W364">
        <v>21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826</v>
      </c>
    </row>
    <row r="365" spans="1:30" x14ac:dyDescent="0.25">
      <c r="H365" t="s">
        <v>66</v>
      </c>
    </row>
    <row r="366" spans="1:30" x14ac:dyDescent="0.25">
      <c r="A366">
        <v>180</v>
      </c>
      <c r="B366">
        <v>1382</v>
      </c>
      <c r="C366" t="s">
        <v>827</v>
      </c>
      <c r="D366" t="s">
        <v>828</v>
      </c>
      <c r="E366" t="s">
        <v>25</v>
      </c>
      <c r="F366" t="s">
        <v>829</v>
      </c>
      <c r="G366" t="str">
        <f>"00301470"</f>
        <v>00301470</v>
      </c>
      <c r="H366">
        <v>660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36</v>
      </c>
      <c r="W366">
        <v>252</v>
      </c>
      <c r="X366">
        <v>0</v>
      </c>
      <c r="Z366">
        <v>0</v>
      </c>
      <c r="AA366">
        <v>0</v>
      </c>
      <c r="AB366">
        <v>0</v>
      </c>
      <c r="AC366">
        <v>0</v>
      </c>
      <c r="AD366">
        <v>942</v>
      </c>
    </row>
    <row r="367" spans="1:30" x14ac:dyDescent="0.25">
      <c r="H367">
        <v>1257</v>
      </c>
    </row>
    <row r="368" spans="1:30" x14ac:dyDescent="0.25">
      <c r="A368">
        <v>181</v>
      </c>
      <c r="B368">
        <v>4114</v>
      </c>
      <c r="C368" t="s">
        <v>830</v>
      </c>
      <c r="D368" t="s">
        <v>422</v>
      </c>
      <c r="E368" t="s">
        <v>152</v>
      </c>
      <c r="F368" t="s">
        <v>831</v>
      </c>
      <c r="G368" t="str">
        <f>"201406018295"</f>
        <v>201406018295</v>
      </c>
      <c r="H368" t="s">
        <v>535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20</v>
      </c>
      <c r="W368">
        <v>140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832</v>
      </c>
    </row>
    <row r="369" spans="1:30" x14ac:dyDescent="0.25">
      <c r="H369">
        <v>1257</v>
      </c>
    </row>
    <row r="370" spans="1:30" x14ac:dyDescent="0.25">
      <c r="A370">
        <v>182</v>
      </c>
      <c r="B370">
        <v>4575</v>
      </c>
      <c r="C370" t="s">
        <v>833</v>
      </c>
      <c r="D370" t="s">
        <v>139</v>
      </c>
      <c r="E370" t="s">
        <v>26</v>
      </c>
      <c r="F370" t="s">
        <v>834</v>
      </c>
      <c r="G370" t="str">
        <f>"201307000016"</f>
        <v>201307000016</v>
      </c>
      <c r="H370" t="s">
        <v>505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10</v>
      </c>
      <c r="W370">
        <v>70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835</v>
      </c>
    </row>
    <row r="371" spans="1:30" x14ac:dyDescent="0.25">
      <c r="H371" t="s">
        <v>66</v>
      </c>
    </row>
    <row r="372" spans="1:30" x14ac:dyDescent="0.25">
      <c r="A372">
        <v>183</v>
      </c>
      <c r="B372">
        <v>2366</v>
      </c>
      <c r="C372" t="s">
        <v>836</v>
      </c>
      <c r="D372" t="s">
        <v>837</v>
      </c>
      <c r="E372" t="s">
        <v>838</v>
      </c>
      <c r="F372" t="s">
        <v>839</v>
      </c>
      <c r="G372" t="str">
        <f>"00298060"</f>
        <v>00298060</v>
      </c>
      <c r="H372" t="s">
        <v>840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0</v>
      </c>
      <c r="AA372">
        <v>0</v>
      </c>
      <c r="AB372">
        <v>6</v>
      </c>
      <c r="AC372">
        <v>102</v>
      </c>
      <c r="AD372" t="s">
        <v>841</v>
      </c>
    </row>
    <row r="373" spans="1:30" x14ac:dyDescent="0.25">
      <c r="H373" t="s">
        <v>842</v>
      </c>
    </row>
    <row r="374" spans="1:30" x14ac:dyDescent="0.25">
      <c r="A374">
        <v>184</v>
      </c>
      <c r="B374">
        <v>5123</v>
      </c>
      <c r="C374" t="s">
        <v>843</v>
      </c>
      <c r="D374" t="s">
        <v>422</v>
      </c>
      <c r="E374" t="s">
        <v>844</v>
      </c>
      <c r="F374" t="s">
        <v>845</v>
      </c>
      <c r="G374" t="str">
        <f>"00346094"</f>
        <v>00346094</v>
      </c>
      <c r="H374" t="s">
        <v>846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50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2</v>
      </c>
      <c r="AA374">
        <v>0</v>
      </c>
      <c r="AB374">
        <v>0</v>
      </c>
      <c r="AC374">
        <v>0</v>
      </c>
      <c r="AD374" t="s">
        <v>847</v>
      </c>
    </row>
    <row r="375" spans="1:30" x14ac:dyDescent="0.25">
      <c r="H375">
        <v>1257</v>
      </c>
    </row>
    <row r="376" spans="1:30" x14ac:dyDescent="0.25">
      <c r="A376">
        <v>185</v>
      </c>
      <c r="B376">
        <v>729</v>
      </c>
      <c r="C376" t="s">
        <v>848</v>
      </c>
      <c r="D376" t="s">
        <v>617</v>
      </c>
      <c r="E376" t="s">
        <v>26</v>
      </c>
      <c r="F376" t="s">
        <v>849</v>
      </c>
      <c r="G376" t="str">
        <f>"00302636"</f>
        <v>00302636</v>
      </c>
      <c r="H376" t="s">
        <v>850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30</v>
      </c>
      <c r="W376">
        <v>210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851</v>
      </c>
    </row>
    <row r="377" spans="1:30" x14ac:dyDescent="0.25">
      <c r="H377">
        <v>1257</v>
      </c>
    </row>
    <row r="378" spans="1:30" x14ac:dyDescent="0.25">
      <c r="A378">
        <v>186</v>
      </c>
      <c r="B378">
        <v>5522</v>
      </c>
      <c r="C378" t="s">
        <v>852</v>
      </c>
      <c r="D378" t="s">
        <v>67</v>
      </c>
      <c r="E378" t="s">
        <v>26</v>
      </c>
      <c r="F378" t="s">
        <v>853</v>
      </c>
      <c r="G378" t="str">
        <f>"00304820"</f>
        <v>00304820</v>
      </c>
      <c r="H378" t="s">
        <v>135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24</v>
      </c>
      <c r="W378">
        <v>168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854</v>
      </c>
    </row>
    <row r="379" spans="1:30" x14ac:dyDescent="0.25">
      <c r="H379">
        <v>1257</v>
      </c>
    </row>
    <row r="380" spans="1:30" x14ac:dyDescent="0.25">
      <c r="A380">
        <v>187</v>
      </c>
      <c r="B380">
        <v>2901</v>
      </c>
      <c r="C380" t="s">
        <v>855</v>
      </c>
      <c r="D380" t="s">
        <v>856</v>
      </c>
      <c r="E380" t="s">
        <v>26</v>
      </c>
      <c r="F380" t="s">
        <v>857</v>
      </c>
      <c r="G380" t="str">
        <f>"201402002703"</f>
        <v>201402002703</v>
      </c>
      <c r="H380" t="s">
        <v>858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36</v>
      </c>
      <c r="W380">
        <v>252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859</v>
      </c>
    </row>
    <row r="381" spans="1:30" x14ac:dyDescent="0.25">
      <c r="H381" t="s">
        <v>635</v>
      </c>
    </row>
    <row r="382" spans="1:30" x14ac:dyDescent="0.25">
      <c r="A382">
        <v>188</v>
      </c>
      <c r="B382">
        <v>2300</v>
      </c>
      <c r="C382" t="s">
        <v>860</v>
      </c>
      <c r="D382" t="s">
        <v>607</v>
      </c>
      <c r="E382" t="s">
        <v>19</v>
      </c>
      <c r="F382" t="s">
        <v>861</v>
      </c>
      <c r="G382" t="str">
        <f>"00193697"</f>
        <v>00193697</v>
      </c>
      <c r="H382" t="s">
        <v>862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30</v>
      </c>
      <c r="P382">
        <v>30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21</v>
      </c>
      <c r="W382">
        <v>147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863</v>
      </c>
    </row>
    <row r="383" spans="1:30" x14ac:dyDescent="0.25">
      <c r="H383" t="s">
        <v>137</v>
      </c>
    </row>
    <row r="384" spans="1:30" x14ac:dyDescent="0.25">
      <c r="A384">
        <v>189</v>
      </c>
      <c r="B384">
        <v>2744</v>
      </c>
      <c r="C384" t="s">
        <v>864</v>
      </c>
      <c r="D384" t="s">
        <v>865</v>
      </c>
      <c r="E384" t="s">
        <v>25</v>
      </c>
      <c r="F384" t="s">
        <v>866</v>
      </c>
      <c r="G384" t="str">
        <f>"00187519"</f>
        <v>00187519</v>
      </c>
      <c r="H384" t="s">
        <v>147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25</v>
      </c>
      <c r="W384">
        <v>175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867</v>
      </c>
    </row>
    <row r="385" spans="1:30" x14ac:dyDescent="0.25">
      <c r="H385" t="s">
        <v>868</v>
      </c>
    </row>
    <row r="386" spans="1:30" x14ac:dyDescent="0.25">
      <c r="A386">
        <v>190</v>
      </c>
      <c r="B386">
        <v>4940</v>
      </c>
      <c r="C386" t="s">
        <v>869</v>
      </c>
      <c r="D386" t="s">
        <v>523</v>
      </c>
      <c r="E386" t="s">
        <v>14</v>
      </c>
      <c r="F386" t="s">
        <v>870</v>
      </c>
      <c r="G386" t="str">
        <f>"00363190"</f>
        <v>00363190</v>
      </c>
      <c r="H386" t="s">
        <v>783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19</v>
      </c>
      <c r="W386">
        <v>133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871</v>
      </c>
    </row>
    <row r="387" spans="1:30" x14ac:dyDescent="0.25">
      <c r="H387">
        <v>1257</v>
      </c>
    </row>
    <row r="388" spans="1:30" x14ac:dyDescent="0.25">
      <c r="A388">
        <v>191</v>
      </c>
      <c r="B388">
        <v>5905</v>
      </c>
      <c r="C388" t="s">
        <v>872</v>
      </c>
      <c r="D388" t="s">
        <v>873</v>
      </c>
      <c r="E388" t="s">
        <v>152</v>
      </c>
      <c r="F388" t="s">
        <v>874</v>
      </c>
      <c r="G388" t="str">
        <f>"00108357"</f>
        <v>00108357</v>
      </c>
      <c r="H388" t="s">
        <v>875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4</v>
      </c>
      <c r="W388">
        <v>28</v>
      </c>
      <c r="X388">
        <v>0</v>
      </c>
      <c r="Z388">
        <v>2</v>
      </c>
      <c r="AA388">
        <v>0</v>
      </c>
      <c r="AB388">
        <v>0</v>
      </c>
      <c r="AC388">
        <v>0</v>
      </c>
      <c r="AD388" t="s">
        <v>876</v>
      </c>
    </row>
    <row r="389" spans="1:30" x14ac:dyDescent="0.25">
      <c r="H389" t="s">
        <v>877</v>
      </c>
    </row>
    <row r="390" spans="1:30" x14ac:dyDescent="0.25">
      <c r="A390">
        <v>192</v>
      </c>
      <c r="B390">
        <v>3744</v>
      </c>
      <c r="C390" t="s">
        <v>878</v>
      </c>
      <c r="D390" t="s">
        <v>239</v>
      </c>
      <c r="E390" t="s">
        <v>89</v>
      </c>
      <c r="F390" t="s">
        <v>879</v>
      </c>
      <c r="G390" t="str">
        <f>"200801010622"</f>
        <v>200801010622</v>
      </c>
      <c r="H390" t="s">
        <v>880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881</v>
      </c>
    </row>
    <row r="391" spans="1:30" x14ac:dyDescent="0.25">
      <c r="H391" t="s">
        <v>252</v>
      </c>
    </row>
    <row r="392" spans="1:30" x14ac:dyDescent="0.25">
      <c r="A392">
        <v>193</v>
      </c>
      <c r="B392">
        <v>4123</v>
      </c>
      <c r="C392" t="s">
        <v>882</v>
      </c>
      <c r="D392" t="s">
        <v>171</v>
      </c>
      <c r="E392" t="s">
        <v>19</v>
      </c>
      <c r="F392" t="s">
        <v>883</v>
      </c>
      <c r="G392" t="str">
        <f>"201511028741"</f>
        <v>201511028741</v>
      </c>
      <c r="H392" t="s">
        <v>884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16</v>
      </c>
      <c r="W392">
        <v>112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885</v>
      </c>
    </row>
    <row r="393" spans="1:30" x14ac:dyDescent="0.25">
      <c r="H393" t="s">
        <v>187</v>
      </c>
    </row>
    <row r="394" spans="1:30" x14ac:dyDescent="0.25">
      <c r="A394">
        <v>194</v>
      </c>
      <c r="B394">
        <v>4649</v>
      </c>
      <c r="C394" t="s">
        <v>886</v>
      </c>
      <c r="D394" t="s">
        <v>171</v>
      </c>
      <c r="E394" t="s">
        <v>26</v>
      </c>
      <c r="F394" t="s">
        <v>887</v>
      </c>
      <c r="G394" t="str">
        <f>"00085859"</f>
        <v>00085859</v>
      </c>
      <c r="H394" t="s">
        <v>888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28</v>
      </c>
      <c r="W394">
        <v>196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889</v>
      </c>
    </row>
    <row r="395" spans="1:30" x14ac:dyDescent="0.25">
      <c r="H395" t="s">
        <v>635</v>
      </c>
    </row>
    <row r="396" spans="1:30" x14ac:dyDescent="0.25">
      <c r="A396">
        <v>195</v>
      </c>
      <c r="B396">
        <v>5557</v>
      </c>
      <c r="C396" t="s">
        <v>890</v>
      </c>
      <c r="D396" t="s">
        <v>891</v>
      </c>
      <c r="E396" t="s">
        <v>40</v>
      </c>
      <c r="F396" t="s">
        <v>892</v>
      </c>
      <c r="G396" t="str">
        <f>"201410012352"</f>
        <v>201410012352</v>
      </c>
      <c r="H396" t="s">
        <v>191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22</v>
      </c>
      <c r="W396">
        <v>154</v>
      </c>
      <c r="X396">
        <v>0</v>
      </c>
      <c r="Z396">
        <v>0</v>
      </c>
      <c r="AA396">
        <v>0</v>
      </c>
      <c r="AB396">
        <v>3</v>
      </c>
      <c r="AC396">
        <v>51</v>
      </c>
      <c r="AD396" t="s">
        <v>893</v>
      </c>
    </row>
    <row r="397" spans="1:30" x14ac:dyDescent="0.25">
      <c r="H397">
        <v>1257</v>
      </c>
    </row>
    <row r="398" spans="1:30" x14ac:dyDescent="0.25">
      <c r="A398">
        <v>196</v>
      </c>
      <c r="B398">
        <v>1348</v>
      </c>
      <c r="C398" t="s">
        <v>894</v>
      </c>
      <c r="D398" t="s">
        <v>602</v>
      </c>
      <c r="E398" t="s">
        <v>15</v>
      </c>
      <c r="F398" t="s">
        <v>895</v>
      </c>
      <c r="G398" t="str">
        <f>"201402010268"</f>
        <v>201402010268</v>
      </c>
      <c r="H398" t="s">
        <v>729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30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23</v>
      </c>
      <c r="W398">
        <v>161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896</v>
      </c>
    </row>
    <row r="399" spans="1:30" x14ac:dyDescent="0.25">
      <c r="H399" t="s">
        <v>897</v>
      </c>
    </row>
    <row r="400" spans="1:30" x14ac:dyDescent="0.25">
      <c r="A400">
        <v>197</v>
      </c>
      <c r="B400">
        <v>4162</v>
      </c>
      <c r="C400" t="s">
        <v>898</v>
      </c>
      <c r="D400" t="s">
        <v>477</v>
      </c>
      <c r="E400" t="s">
        <v>19</v>
      </c>
      <c r="F400" t="s">
        <v>899</v>
      </c>
      <c r="G400" t="str">
        <f>"00359009"</f>
        <v>00359009</v>
      </c>
      <c r="H400" t="s">
        <v>548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22</v>
      </c>
      <c r="W400">
        <v>154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900</v>
      </c>
    </row>
    <row r="401" spans="1:30" x14ac:dyDescent="0.25">
      <c r="H401" t="s">
        <v>61</v>
      </c>
    </row>
    <row r="402" spans="1:30" x14ac:dyDescent="0.25">
      <c r="A402">
        <v>198</v>
      </c>
      <c r="B402">
        <v>4722</v>
      </c>
      <c r="C402" t="s">
        <v>901</v>
      </c>
      <c r="D402" t="s">
        <v>393</v>
      </c>
      <c r="E402" t="s">
        <v>26</v>
      </c>
      <c r="F402" t="s">
        <v>902</v>
      </c>
      <c r="G402" t="str">
        <f>"00368342"</f>
        <v>00368342</v>
      </c>
      <c r="H402" t="s">
        <v>903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32</v>
      </c>
      <c r="W402">
        <v>224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904</v>
      </c>
    </row>
    <row r="403" spans="1:30" x14ac:dyDescent="0.25">
      <c r="H403" t="s">
        <v>905</v>
      </c>
    </row>
    <row r="404" spans="1:30" x14ac:dyDescent="0.25">
      <c r="A404">
        <v>199</v>
      </c>
      <c r="B404">
        <v>189</v>
      </c>
      <c r="C404" t="s">
        <v>906</v>
      </c>
      <c r="D404" t="s">
        <v>152</v>
      </c>
      <c r="E404" t="s">
        <v>52</v>
      </c>
      <c r="F404" t="s">
        <v>907</v>
      </c>
      <c r="G404" t="str">
        <f>"201405000967"</f>
        <v>201405000967</v>
      </c>
      <c r="H404" t="s">
        <v>908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909</v>
      </c>
    </row>
    <row r="405" spans="1:30" x14ac:dyDescent="0.25">
      <c r="H405" t="s">
        <v>178</v>
      </c>
    </row>
    <row r="406" spans="1:30" x14ac:dyDescent="0.25">
      <c r="A406">
        <v>200</v>
      </c>
      <c r="B406">
        <v>529</v>
      </c>
      <c r="C406" t="s">
        <v>910</v>
      </c>
      <c r="D406" t="s">
        <v>64</v>
      </c>
      <c r="E406" t="s">
        <v>52</v>
      </c>
      <c r="F406" t="s">
        <v>911</v>
      </c>
      <c r="G406" t="str">
        <f>"201511005117"</f>
        <v>201511005117</v>
      </c>
      <c r="H406" t="s">
        <v>807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18</v>
      </c>
      <c r="W406">
        <v>126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912</v>
      </c>
    </row>
    <row r="407" spans="1:30" x14ac:dyDescent="0.25">
      <c r="H407" t="s">
        <v>913</v>
      </c>
    </row>
    <row r="408" spans="1:30" x14ac:dyDescent="0.25">
      <c r="A408">
        <v>201</v>
      </c>
      <c r="B408">
        <v>2339</v>
      </c>
      <c r="C408" t="s">
        <v>914</v>
      </c>
      <c r="D408" t="s">
        <v>102</v>
      </c>
      <c r="E408" t="s">
        <v>915</v>
      </c>
      <c r="F408" t="s">
        <v>916</v>
      </c>
      <c r="G408" t="str">
        <f>"201510003134"</f>
        <v>201510003134</v>
      </c>
      <c r="H408" t="s">
        <v>917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13</v>
      </c>
      <c r="W408">
        <v>91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918</v>
      </c>
    </row>
    <row r="409" spans="1:30" x14ac:dyDescent="0.25">
      <c r="H409" t="s">
        <v>178</v>
      </c>
    </row>
    <row r="410" spans="1:30" x14ac:dyDescent="0.25">
      <c r="A410">
        <v>202</v>
      </c>
      <c r="B410">
        <v>6133</v>
      </c>
      <c r="C410" t="s">
        <v>919</v>
      </c>
      <c r="D410" t="s">
        <v>551</v>
      </c>
      <c r="E410" t="s">
        <v>26</v>
      </c>
      <c r="F410" t="s">
        <v>920</v>
      </c>
      <c r="G410" t="str">
        <f>"201511028038"</f>
        <v>201511028038</v>
      </c>
      <c r="H410" t="s">
        <v>191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13</v>
      </c>
      <c r="W410">
        <v>91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921</v>
      </c>
    </row>
    <row r="411" spans="1:30" x14ac:dyDescent="0.25">
      <c r="H411" t="s">
        <v>283</v>
      </c>
    </row>
    <row r="412" spans="1:30" x14ac:dyDescent="0.25">
      <c r="A412">
        <v>203</v>
      </c>
      <c r="B412">
        <v>5430</v>
      </c>
      <c r="C412" t="s">
        <v>922</v>
      </c>
      <c r="D412" t="s">
        <v>89</v>
      </c>
      <c r="E412" t="s">
        <v>52</v>
      </c>
      <c r="F412" t="s">
        <v>923</v>
      </c>
      <c r="G412" t="str">
        <f>"201504004225"</f>
        <v>201504004225</v>
      </c>
      <c r="H412" t="s">
        <v>924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29</v>
      </c>
      <c r="W412">
        <v>203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925</v>
      </c>
    </row>
    <row r="413" spans="1:30" x14ac:dyDescent="0.25">
      <c r="H413" t="s">
        <v>926</v>
      </c>
    </row>
    <row r="414" spans="1:30" x14ac:dyDescent="0.25">
      <c r="A414">
        <v>204</v>
      </c>
      <c r="B414">
        <v>6251</v>
      </c>
      <c r="C414" t="s">
        <v>927</v>
      </c>
      <c r="D414" t="s">
        <v>393</v>
      </c>
      <c r="E414" t="s">
        <v>33</v>
      </c>
      <c r="F414" t="s">
        <v>928</v>
      </c>
      <c r="G414" t="str">
        <f>"00192488"</f>
        <v>00192488</v>
      </c>
      <c r="H414" t="s">
        <v>729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27</v>
      </c>
      <c r="W414">
        <v>189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929</v>
      </c>
    </row>
    <row r="415" spans="1:30" x14ac:dyDescent="0.25">
      <c r="H415" t="s">
        <v>178</v>
      </c>
    </row>
    <row r="416" spans="1:30" x14ac:dyDescent="0.25">
      <c r="A416">
        <v>205</v>
      </c>
      <c r="B416">
        <v>2052</v>
      </c>
      <c r="C416" t="s">
        <v>930</v>
      </c>
      <c r="D416" t="s">
        <v>931</v>
      </c>
      <c r="E416" t="s">
        <v>25</v>
      </c>
      <c r="F416" t="s">
        <v>932</v>
      </c>
      <c r="G416" t="str">
        <f>"201512000678"</f>
        <v>201512000678</v>
      </c>
      <c r="H416" t="s">
        <v>321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933</v>
      </c>
    </row>
    <row r="417" spans="1:30" x14ac:dyDescent="0.25">
      <c r="H417">
        <v>1257</v>
      </c>
    </row>
    <row r="418" spans="1:30" x14ac:dyDescent="0.25">
      <c r="A418">
        <v>206</v>
      </c>
      <c r="B418">
        <v>5866</v>
      </c>
      <c r="C418" t="s">
        <v>934</v>
      </c>
      <c r="D418" t="s">
        <v>14</v>
      </c>
      <c r="E418" t="s">
        <v>305</v>
      </c>
      <c r="F418" t="s">
        <v>935</v>
      </c>
      <c r="G418" t="str">
        <f>"00283408"</f>
        <v>00283408</v>
      </c>
      <c r="H418" t="s">
        <v>220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1</v>
      </c>
      <c r="AA418">
        <v>0</v>
      </c>
      <c r="AB418">
        <v>11</v>
      </c>
      <c r="AC418">
        <v>187</v>
      </c>
      <c r="AD418" t="s">
        <v>936</v>
      </c>
    </row>
    <row r="419" spans="1:30" x14ac:dyDescent="0.25">
      <c r="H419" t="s">
        <v>217</v>
      </c>
    </row>
    <row r="420" spans="1:30" x14ac:dyDescent="0.25">
      <c r="A420">
        <v>207</v>
      </c>
      <c r="B420">
        <v>1795</v>
      </c>
      <c r="C420" t="s">
        <v>937</v>
      </c>
      <c r="D420" t="s">
        <v>139</v>
      </c>
      <c r="E420" t="s">
        <v>40</v>
      </c>
      <c r="F420" t="s">
        <v>938</v>
      </c>
      <c r="G420" t="str">
        <f>"00150772"</f>
        <v>00150772</v>
      </c>
      <c r="H420" t="s">
        <v>939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20</v>
      </c>
      <c r="W420">
        <v>140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940</v>
      </c>
    </row>
    <row r="421" spans="1:30" x14ac:dyDescent="0.25">
      <c r="H421">
        <v>1257</v>
      </c>
    </row>
    <row r="422" spans="1:30" x14ac:dyDescent="0.25">
      <c r="A422">
        <v>208</v>
      </c>
      <c r="B422">
        <v>95</v>
      </c>
      <c r="C422" t="s">
        <v>941</v>
      </c>
      <c r="D422" t="s">
        <v>203</v>
      </c>
      <c r="E422" t="s">
        <v>942</v>
      </c>
      <c r="F422" t="s">
        <v>943</v>
      </c>
      <c r="G422" t="str">
        <f>"00161390"</f>
        <v>00161390</v>
      </c>
      <c r="H422" t="s">
        <v>425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6</v>
      </c>
      <c r="W422">
        <v>42</v>
      </c>
      <c r="X422">
        <v>0</v>
      </c>
      <c r="Z422">
        <v>0</v>
      </c>
      <c r="AA422">
        <v>0</v>
      </c>
      <c r="AB422">
        <v>8</v>
      </c>
      <c r="AC422">
        <v>136</v>
      </c>
      <c r="AD422" t="s">
        <v>944</v>
      </c>
    </row>
    <row r="423" spans="1:30" x14ac:dyDescent="0.25">
      <c r="H423" t="s">
        <v>66</v>
      </c>
    </row>
    <row r="424" spans="1:30" x14ac:dyDescent="0.25">
      <c r="A424">
        <v>209</v>
      </c>
      <c r="B424">
        <v>524</v>
      </c>
      <c r="C424" t="s">
        <v>945</v>
      </c>
      <c r="D424" t="s">
        <v>195</v>
      </c>
      <c r="E424" t="s">
        <v>602</v>
      </c>
      <c r="F424" t="s">
        <v>946</v>
      </c>
      <c r="G424" t="str">
        <f>"00249587"</f>
        <v>00249587</v>
      </c>
      <c r="H424" t="s">
        <v>548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23</v>
      </c>
      <c r="W424">
        <v>161</v>
      </c>
      <c r="X424">
        <v>0</v>
      </c>
      <c r="Z424">
        <v>2</v>
      </c>
      <c r="AA424">
        <v>0</v>
      </c>
      <c r="AB424">
        <v>0</v>
      </c>
      <c r="AC424">
        <v>0</v>
      </c>
      <c r="AD424" t="s">
        <v>947</v>
      </c>
    </row>
    <row r="425" spans="1:30" x14ac:dyDescent="0.25">
      <c r="H425">
        <v>1257</v>
      </c>
    </row>
    <row r="426" spans="1:30" x14ac:dyDescent="0.25">
      <c r="A426">
        <v>210</v>
      </c>
      <c r="B426">
        <v>639</v>
      </c>
      <c r="C426" t="s">
        <v>948</v>
      </c>
      <c r="D426" t="s">
        <v>949</v>
      </c>
      <c r="E426" t="s">
        <v>25</v>
      </c>
      <c r="F426" t="s">
        <v>950</v>
      </c>
      <c r="G426" t="str">
        <f>"201410011237"</f>
        <v>201410011237</v>
      </c>
      <c r="H426" t="s">
        <v>951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12</v>
      </c>
      <c r="W426">
        <v>84</v>
      </c>
      <c r="X426">
        <v>0</v>
      </c>
      <c r="Z426">
        <v>0</v>
      </c>
      <c r="AA426">
        <v>0</v>
      </c>
      <c r="AB426">
        <v>5</v>
      </c>
      <c r="AC426">
        <v>85</v>
      </c>
      <c r="AD426" t="s">
        <v>952</v>
      </c>
    </row>
    <row r="427" spans="1:30" x14ac:dyDescent="0.25">
      <c r="H427">
        <v>1257</v>
      </c>
    </row>
    <row r="428" spans="1:30" x14ac:dyDescent="0.25">
      <c r="A428">
        <v>211</v>
      </c>
      <c r="B428">
        <v>5934</v>
      </c>
      <c r="C428" t="s">
        <v>953</v>
      </c>
      <c r="D428" t="s">
        <v>26</v>
      </c>
      <c r="E428" t="s">
        <v>152</v>
      </c>
      <c r="F428" t="s">
        <v>954</v>
      </c>
      <c r="G428" t="str">
        <f>"00111700"</f>
        <v>00111700</v>
      </c>
      <c r="H428" t="s">
        <v>330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19</v>
      </c>
      <c r="W428">
        <v>133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955</v>
      </c>
    </row>
    <row r="429" spans="1:30" x14ac:dyDescent="0.25">
      <c r="H429" t="s">
        <v>113</v>
      </c>
    </row>
    <row r="430" spans="1:30" x14ac:dyDescent="0.25">
      <c r="A430">
        <v>212</v>
      </c>
      <c r="B430">
        <v>1839</v>
      </c>
      <c r="C430" t="s">
        <v>956</v>
      </c>
      <c r="D430" t="s">
        <v>957</v>
      </c>
      <c r="E430" t="s">
        <v>305</v>
      </c>
      <c r="F430" t="s">
        <v>958</v>
      </c>
      <c r="G430" t="str">
        <f>"201601000888"</f>
        <v>201601000888</v>
      </c>
      <c r="H430" t="s">
        <v>959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12</v>
      </c>
      <c r="W430">
        <v>84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960</v>
      </c>
    </row>
    <row r="431" spans="1:30" x14ac:dyDescent="0.25">
      <c r="H431" t="s">
        <v>961</v>
      </c>
    </row>
    <row r="432" spans="1:30" x14ac:dyDescent="0.25">
      <c r="A432">
        <v>213</v>
      </c>
      <c r="B432">
        <v>6248</v>
      </c>
      <c r="C432" t="s">
        <v>962</v>
      </c>
      <c r="D432" t="s">
        <v>963</v>
      </c>
      <c r="E432" t="s">
        <v>115</v>
      </c>
      <c r="F432" t="s">
        <v>964</v>
      </c>
      <c r="G432" t="str">
        <f>"00112086"</f>
        <v>00112086</v>
      </c>
      <c r="H432" t="s">
        <v>408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50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21</v>
      </c>
      <c r="W432">
        <v>147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965</v>
      </c>
    </row>
    <row r="433" spans="1:30" x14ac:dyDescent="0.25">
      <c r="H433" t="s">
        <v>966</v>
      </c>
    </row>
    <row r="434" spans="1:30" x14ac:dyDescent="0.25">
      <c r="A434">
        <v>214</v>
      </c>
      <c r="B434">
        <v>196</v>
      </c>
      <c r="C434" t="s">
        <v>967</v>
      </c>
      <c r="D434" t="s">
        <v>26</v>
      </c>
      <c r="E434" t="s">
        <v>25</v>
      </c>
      <c r="F434" t="s">
        <v>968</v>
      </c>
      <c r="G434" t="str">
        <f>"00293962"</f>
        <v>00293962</v>
      </c>
      <c r="H434" t="s">
        <v>85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30</v>
      </c>
      <c r="U434">
        <v>0</v>
      </c>
      <c r="V434">
        <v>6</v>
      </c>
      <c r="W434">
        <v>42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969</v>
      </c>
    </row>
    <row r="435" spans="1:30" x14ac:dyDescent="0.25">
      <c r="H435">
        <v>1257</v>
      </c>
    </row>
    <row r="436" spans="1:30" x14ac:dyDescent="0.25">
      <c r="A436">
        <v>215</v>
      </c>
      <c r="B436">
        <v>2684</v>
      </c>
      <c r="C436" t="s">
        <v>970</v>
      </c>
      <c r="D436" t="s">
        <v>78</v>
      </c>
      <c r="E436" t="s">
        <v>15</v>
      </c>
      <c r="F436" t="s">
        <v>971</v>
      </c>
      <c r="G436" t="str">
        <f>"201402003020"</f>
        <v>201402003020</v>
      </c>
      <c r="H436" t="s">
        <v>807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11</v>
      </c>
      <c r="W436">
        <v>77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972</v>
      </c>
    </row>
    <row r="437" spans="1:30" x14ac:dyDescent="0.25">
      <c r="H437">
        <v>1257</v>
      </c>
    </row>
    <row r="438" spans="1:30" x14ac:dyDescent="0.25">
      <c r="A438">
        <v>216</v>
      </c>
      <c r="B438">
        <v>4880</v>
      </c>
      <c r="C438" t="s">
        <v>973</v>
      </c>
      <c r="D438" t="s">
        <v>974</v>
      </c>
      <c r="E438" t="s">
        <v>523</v>
      </c>
      <c r="F438" t="s">
        <v>975</v>
      </c>
      <c r="G438" t="str">
        <f>"00150687"</f>
        <v>00150687</v>
      </c>
      <c r="H438" t="s">
        <v>976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9</v>
      </c>
      <c r="W438">
        <v>63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977</v>
      </c>
    </row>
    <row r="439" spans="1:30" x14ac:dyDescent="0.25">
      <c r="H439" t="s">
        <v>228</v>
      </c>
    </row>
    <row r="440" spans="1:30" x14ac:dyDescent="0.25">
      <c r="A440">
        <v>217</v>
      </c>
      <c r="B440">
        <v>4028</v>
      </c>
      <c r="C440" t="s">
        <v>978</v>
      </c>
      <c r="D440" t="s">
        <v>979</v>
      </c>
      <c r="E440" t="s">
        <v>152</v>
      </c>
      <c r="F440" t="s">
        <v>980</v>
      </c>
      <c r="G440" t="str">
        <f>"00011128"</f>
        <v>00011128</v>
      </c>
      <c r="H440" t="s">
        <v>756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981</v>
      </c>
    </row>
    <row r="441" spans="1:30" x14ac:dyDescent="0.25">
      <c r="H441" t="s">
        <v>444</v>
      </c>
    </row>
    <row r="442" spans="1:30" x14ac:dyDescent="0.25">
      <c r="A442">
        <v>218</v>
      </c>
      <c r="B442">
        <v>5751</v>
      </c>
      <c r="C442" t="s">
        <v>982</v>
      </c>
      <c r="D442" t="s">
        <v>52</v>
      </c>
      <c r="E442" t="s">
        <v>152</v>
      </c>
      <c r="F442" t="s">
        <v>983</v>
      </c>
      <c r="G442" t="str">
        <f>"201410002537"</f>
        <v>201410002537</v>
      </c>
      <c r="H442" t="s">
        <v>226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20</v>
      </c>
      <c r="W442">
        <v>140</v>
      </c>
      <c r="X442">
        <v>0</v>
      </c>
      <c r="Z442">
        <v>2</v>
      </c>
      <c r="AA442">
        <v>0</v>
      </c>
      <c r="AB442">
        <v>0</v>
      </c>
      <c r="AC442">
        <v>0</v>
      </c>
      <c r="AD442" t="s">
        <v>984</v>
      </c>
    </row>
    <row r="443" spans="1:30" x14ac:dyDescent="0.25">
      <c r="H443">
        <v>1257</v>
      </c>
    </row>
    <row r="444" spans="1:30" x14ac:dyDescent="0.25">
      <c r="A444">
        <v>219</v>
      </c>
      <c r="B444">
        <v>4133</v>
      </c>
      <c r="C444" t="s">
        <v>985</v>
      </c>
      <c r="D444" t="s">
        <v>986</v>
      </c>
      <c r="E444" t="s">
        <v>25</v>
      </c>
      <c r="F444" t="s">
        <v>987</v>
      </c>
      <c r="G444" t="str">
        <f>"201409003849"</f>
        <v>201409003849</v>
      </c>
      <c r="H444" t="s">
        <v>988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30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15</v>
      </c>
      <c r="W444">
        <v>105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989</v>
      </c>
    </row>
    <row r="445" spans="1:30" x14ac:dyDescent="0.25">
      <c r="H445" t="s">
        <v>217</v>
      </c>
    </row>
    <row r="446" spans="1:30" x14ac:dyDescent="0.25">
      <c r="A446">
        <v>220</v>
      </c>
      <c r="B446">
        <v>5216</v>
      </c>
      <c r="C446" t="s">
        <v>990</v>
      </c>
      <c r="D446" t="s">
        <v>991</v>
      </c>
      <c r="E446" t="s">
        <v>33</v>
      </c>
      <c r="F446" t="s">
        <v>992</v>
      </c>
      <c r="G446" t="str">
        <f>"00185453"</f>
        <v>00185453</v>
      </c>
      <c r="H446" t="s">
        <v>993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Z446">
        <v>0</v>
      </c>
      <c r="AA446">
        <v>0</v>
      </c>
      <c r="AB446">
        <v>5</v>
      </c>
      <c r="AC446">
        <v>85</v>
      </c>
      <c r="AD446" t="s">
        <v>994</v>
      </c>
    </row>
    <row r="447" spans="1:30" x14ac:dyDescent="0.25">
      <c r="H447" t="s">
        <v>61</v>
      </c>
    </row>
    <row r="448" spans="1:30" x14ac:dyDescent="0.25">
      <c r="A448">
        <v>221</v>
      </c>
      <c r="B448">
        <v>925</v>
      </c>
      <c r="C448" t="s">
        <v>995</v>
      </c>
      <c r="D448" t="s">
        <v>52</v>
      </c>
      <c r="E448" t="s">
        <v>996</v>
      </c>
      <c r="F448" t="s">
        <v>997</v>
      </c>
      <c r="G448" t="str">
        <f>"00008335"</f>
        <v>00008335</v>
      </c>
      <c r="H448" t="s">
        <v>998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999</v>
      </c>
    </row>
    <row r="449" spans="1:30" x14ac:dyDescent="0.25">
      <c r="H449" t="s">
        <v>66</v>
      </c>
    </row>
    <row r="450" spans="1:30" x14ac:dyDescent="0.25">
      <c r="A450">
        <v>222</v>
      </c>
      <c r="B450">
        <v>4424</v>
      </c>
      <c r="C450" t="s">
        <v>51</v>
      </c>
      <c r="D450" t="s">
        <v>14</v>
      </c>
      <c r="E450" t="s">
        <v>171</v>
      </c>
      <c r="F450" t="s">
        <v>1000</v>
      </c>
      <c r="G450" t="str">
        <f>"00367414"</f>
        <v>00367414</v>
      </c>
      <c r="H450" t="s">
        <v>185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14</v>
      </c>
      <c r="W450">
        <v>98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1001</v>
      </c>
    </row>
    <row r="451" spans="1:30" x14ac:dyDescent="0.25">
      <c r="H451">
        <v>1257</v>
      </c>
    </row>
    <row r="452" spans="1:30" x14ac:dyDescent="0.25">
      <c r="A452">
        <v>223</v>
      </c>
      <c r="B452">
        <v>382</v>
      </c>
      <c r="C452" t="s">
        <v>1002</v>
      </c>
      <c r="D452" t="s">
        <v>145</v>
      </c>
      <c r="E452" t="s">
        <v>347</v>
      </c>
      <c r="F452" t="s">
        <v>1003</v>
      </c>
      <c r="G452" t="str">
        <f>"00298448"</f>
        <v>00298448</v>
      </c>
      <c r="H452">
        <v>715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Z452">
        <v>2</v>
      </c>
      <c r="AA452">
        <v>0</v>
      </c>
      <c r="AB452">
        <v>6</v>
      </c>
      <c r="AC452">
        <v>102</v>
      </c>
      <c r="AD452">
        <v>847</v>
      </c>
    </row>
    <row r="453" spans="1:30" x14ac:dyDescent="0.25">
      <c r="H453" t="s">
        <v>66</v>
      </c>
    </row>
    <row r="454" spans="1:30" x14ac:dyDescent="0.25">
      <c r="A454">
        <v>224</v>
      </c>
      <c r="B454">
        <v>2455</v>
      </c>
      <c r="C454" t="s">
        <v>1004</v>
      </c>
      <c r="D454" t="s">
        <v>1005</v>
      </c>
      <c r="E454" t="s">
        <v>152</v>
      </c>
      <c r="F454" t="s">
        <v>1006</v>
      </c>
      <c r="G454" t="str">
        <f>"201402003642"</f>
        <v>201402003642</v>
      </c>
      <c r="H454" t="s">
        <v>704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-18</v>
      </c>
      <c r="W454">
        <v>-126</v>
      </c>
      <c r="X454">
        <v>0</v>
      </c>
      <c r="Z454">
        <v>0</v>
      </c>
      <c r="AA454">
        <v>0</v>
      </c>
      <c r="AB454">
        <v>18</v>
      </c>
      <c r="AC454">
        <v>306</v>
      </c>
      <c r="AD454" t="s">
        <v>1007</v>
      </c>
    </row>
    <row r="455" spans="1:30" x14ac:dyDescent="0.25">
      <c r="H455" t="s">
        <v>1008</v>
      </c>
    </row>
    <row r="456" spans="1:30" x14ac:dyDescent="0.25">
      <c r="A456">
        <v>225</v>
      </c>
      <c r="B456">
        <v>5539</v>
      </c>
      <c r="C456" t="s">
        <v>1009</v>
      </c>
      <c r="D456" t="s">
        <v>561</v>
      </c>
      <c r="E456" t="s">
        <v>171</v>
      </c>
      <c r="F456" t="s">
        <v>1010</v>
      </c>
      <c r="G456" t="str">
        <f>"00338172"</f>
        <v>00338172</v>
      </c>
      <c r="H456" t="s">
        <v>363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</v>
      </c>
      <c r="W456">
        <v>56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1011</v>
      </c>
    </row>
    <row r="457" spans="1:30" x14ac:dyDescent="0.25">
      <c r="H457" t="s">
        <v>1012</v>
      </c>
    </row>
    <row r="458" spans="1:30" x14ac:dyDescent="0.25">
      <c r="A458">
        <v>226</v>
      </c>
      <c r="B458">
        <v>3105</v>
      </c>
      <c r="C458" t="s">
        <v>1013</v>
      </c>
      <c r="D458" t="s">
        <v>32</v>
      </c>
      <c r="E458" t="s">
        <v>78</v>
      </c>
      <c r="F458" t="s">
        <v>1014</v>
      </c>
      <c r="G458" t="str">
        <f>"00107316"</f>
        <v>00107316</v>
      </c>
      <c r="H458" t="s">
        <v>226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17</v>
      </c>
      <c r="W458">
        <v>119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1015</v>
      </c>
    </row>
    <row r="459" spans="1:30" x14ac:dyDescent="0.25">
      <c r="H459" t="s">
        <v>1016</v>
      </c>
    </row>
    <row r="460" spans="1:30" x14ac:dyDescent="0.25">
      <c r="A460">
        <v>227</v>
      </c>
      <c r="B460">
        <v>2581</v>
      </c>
      <c r="C460" t="s">
        <v>1017</v>
      </c>
      <c r="D460" t="s">
        <v>1018</v>
      </c>
      <c r="E460" t="s">
        <v>130</v>
      </c>
      <c r="F460" t="s">
        <v>1019</v>
      </c>
      <c r="G460" t="str">
        <f>"201304000946"</f>
        <v>201304000946</v>
      </c>
      <c r="H460" t="s">
        <v>226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14</v>
      </c>
      <c r="W460">
        <v>98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1020</v>
      </c>
    </row>
    <row r="461" spans="1:30" x14ac:dyDescent="0.25">
      <c r="H461" t="s">
        <v>217</v>
      </c>
    </row>
    <row r="462" spans="1:30" x14ac:dyDescent="0.25">
      <c r="A462">
        <v>228</v>
      </c>
      <c r="B462">
        <v>4519</v>
      </c>
      <c r="C462" t="s">
        <v>511</v>
      </c>
      <c r="D462" t="s">
        <v>67</v>
      </c>
      <c r="E462" t="s">
        <v>89</v>
      </c>
      <c r="F462" t="s">
        <v>1021</v>
      </c>
      <c r="G462" t="str">
        <f>"201412001818"</f>
        <v>201412001818</v>
      </c>
      <c r="H462" t="s">
        <v>1022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22</v>
      </c>
      <c r="W462">
        <v>154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1023</v>
      </c>
    </row>
    <row r="463" spans="1:30" x14ac:dyDescent="0.25">
      <c r="H463" t="s">
        <v>1024</v>
      </c>
    </row>
    <row r="464" spans="1:30" x14ac:dyDescent="0.25">
      <c r="A464">
        <v>229</v>
      </c>
      <c r="B464">
        <v>5980</v>
      </c>
      <c r="C464" t="s">
        <v>1025</v>
      </c>
      <c r="D464" t="s">
        <v>183</v>
      </c>
      <c r="E464" t="s">
        <v>1026</v>
      </c>
      <c r="F464" t="s">
        <v>1027</v>
      </c>
      <c r="G464" t="str">
        <f>"201604005141"</f>
        <v>201604005141</v>
      </c>
      <c r="H464">
        <v>737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10</v>
      </c>
      <c r="W464">
        <v>70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837</v>
      </c>
    </row>
    <row r="465" spans="1:30" x14ac:dyDescent="0.25">
      <c r="H465" t="s">
        <v>80</v>
      </c>
    </row>
    <row r="466" spans="1:30" x14ac:dyDescent="0.25">
      <c r="A466">
        <v>230</v>
      </c>
      <c r="B466">
        <v>5559</v>
      </c>
      <c r="C466" t="s">
        <v>1028</v>
      </c>
      <c r="D466" t="s">
        <v>1029</v>
      </c>
      <c r="E466" t="s">
        <v>53</v>
      </c>
      <c r="F466" t="s">
        <v>1030</v>
      </c>
      <c r="G466" t="str">
        <f>"00105022"</f>
        <v>00105022</v>
      </c>
      <c r="H466" t="s">
        <v>760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13</v>
      </c>
      <c r="W466">
        <v>91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418</v>
      </c>
    </row>
    <row r="467" spans="1:30" x14ac:dyDescent="0.25">
      <c r="H467" t="s">
        <v>1031</v>
      </c>
    </row>
    <row r="468" spans="1:30" x14ac:dyDescent="0.25">
      <c r="A468">
        <v>231</v>
      </c>
      <c r="B468">
        <v>4813</v>
      </c>
      <c r="C468" t="s">
        <v>1032</v>
      </c>
      <c r="D468" t="s">
        <v>1033</v>
      </c>
      <c r="E468" t="s">
        <v>26</v>
      </c>
      <c r="F468" t="s">
        <v>1034</v>
      </c>
      <c r="G468" t="str">
        <f>"00011025"</f>
        <v>00011025</v>
      </c>
      <c r="H468" t="s">
        <v>756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1035</v>
      </c>
    </row>
    <row r="469" spans="1:30" x14ac:dyDescent="0.25">
      <c r="H469" t="s">
        <v>1036</v>
      </c>
    </row>
    <row r="470" spans="1:30" x14ac:dyDescent="0.25">
      <c r="A470">
        <v>232</v>
      </c>
      <c r="B470">
        <v>2995</v>
      </c>
      <c r="C470" t="s">
        <v>1037</v>
      </c>
      <c r="D470" t="s">
        <v>53</v>
      </c>
      <c r="E470" t="s">
        <v>64</v>
      </c>
      <c r="F470" t="s">
        <v>1038</v>
      </c>
      <c r="G470" t="str">
        <f>"20160711993"</f>
        <v>20160711993</v>
      </c>
      <c r="H470" t="s">
        <v>395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13</v>
      </c>
      <c r="W470">
        <v>91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718</v>
      </c>
    </row>
    <row r="471" spans="1:30" x14ac:dyDescent="0.25">
      <c r="H471" t="s">
        <v>187</v>
      </c>
    </row>
    <row r="472" spans="1:30" x14ac:dyDescent="0.25">
      <c r="A472">
        <v>233</v>
      </c>
      <c r="B472">
        <v>5714</v>
      </c>
      <c r="C472" t="s">
        <v>1039</v>
      </c>
      <c r="D472" t="s">
        <v>1040</v>
      </c>
      <c r="E472" t="s">
        <v>78</v>
      </c>
      <c r="F472" t="s">
        <v>1041</v>
      </c>
      <c r="G472" t="str">
        <f>"201504005391"</f>
        <v>201504005391</v>
      </c>
      <c r="H472" t="s">
        <v>794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1042</v>
      </c>
    </row>
    <row r="473" spans="1:30" x14ac:dyDescent="0.25">
      <c r="H473" t="s">
        <v>212</v>
      </c>
    </row>
    <row r="474" spans="1:30" x14ac:dyDescent="0.25">
      <c r="A474">
        <v>234</v>
      </c>
      <c r="B474">
        <v>1462</v>
      </c>
      <c r="C474" t="s">
        <v>1043</v>
      </c>
      <c r="D474" t="s">
        <v>393</v>
      </c>
      <c r="E474" t="s">
        <v>25</v>
      </c>
      <c r="F474" t="s">
        <v>1044</v>
      </c>
      <c r="G474" t="str">
        <f>"201511020761"</f>
        <v>201511020761</v>
      </c>
      <c r="H474" t="s">
        <v>185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13</v>
      </c>
      <c r="W474">
        <v>91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1045</v>
      </c>
    </row>
    <row r="475" spans="1:30" x14ac:dyDescent="0.25">
      <c r="H475" t="s">
        <v>1046</v>
      </c>
    </row>
    <row r="476" spans="1:30" x14ac:dyDescent="0.25">
      <c r="A476">
        <v>235</v>
      </c>
      <c r="B476">
        <v>316</v>
      </c>
      <c r="C476" t="s">
        <v>1047</v>
      </c>
      <c r="D476" t="s">
        <v>171</v>
      </c>
      <c r="E476" t="s">
        <v>1048</v>
      </c>
      <c r="F476" t="s">
        <v>1049</v>
      </c>
      <c r="G476" t="str">
        <f>"00266661"</f>
        <v>00266661</v>
      </c>
      <c r="H476" t="s">
        <v>389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11</v>
      </c>
      <c r="W476">
        <v>77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1050</v>
      </c>
    </row>
    <row r="477" spans="1:30" x14ac:dyDescent="0.25">
      <c r="H477" t="s">
        <v>1051</v>
      </c>
    </row>
    <row r="478" spans="1:30" x14ac:dyDescent="0.25">
      <c r="A478">
        <v>236</v>
      </c>
      <c r="B478">
        <v>618</v>
      </c>
      <c r="C478" t="s">
        <v>1052</v>
      </c>
      <c r="D478" t="s">
        <v>1053</v>
      </c>
      <c r="E478" t="s">
        <v>25</v>
      </c>
      <c r="F478" t="s">
        <v>1054</v>
      </c>
      <c r="G478" t="str">
        <f>"00102977"</f>
        <v>00102977</v>
      </c>
      <c r="H478" t="s">
        <v>535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9</v>
      </c>
      <c r="W478">
        <v>63</v>
      </c>
      <c r="X478">
        <v>0</v>
      </c>
      <c r="Z478">
        <v>1</v>
      </c>
      <c r="AA478">
        <v>0</v>
      </c>
      <c r="AB478">
        <v>0</v>
      </c>
      <c r="AC478">
        <v>0</v>
      </c>
      <c r="AD478" t="s">
        <v>1055</v>
      </c>
    </row>
    <row r="479" spans="1:30" x14ac:dyDescent="0.25">
      <c r="H479" t="s">
        <v>212</v>
      </c>
    </row>
    <row r="480" spans="1:30" x14ac:dyDescent="0.25">
      <c r="A480">
        <v>237</v>
      </c>
      <c r="B480">
        <v>1315</v>
      </c>
      <c r="C480" t="s">
        <v>1056</v>
      </c>
      <c r="D480" t="s">
        <v>1057</v>
      </c>
      <c r="E480" t="s">
        <v>152</v>
      </c>
      <c r="F480" t="s">
        <v>1058</v>
      </c>
      <c r="G480" t="str">
        <f>"201401001886"</f>
        <v>201401001886</v>
      </c>
      <c r="H480" t="s">
        <v>1059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50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>
        <v>1</v>
      </c>
      <c r="AA480">
        <v>0</v>
      </c>
      <c r="AB480">
        <v>0</v>
      </c>
      <c r="AC480">
        <v>0</v>
      </c>
      <c r="AD480" t="s">
        <v>1060</v>
      </c>
    </row>
    <row r="481" spans="1:30" x14ac:dyDescent="0.25">
      <c r="H481" t="s">
        <v>61</v>
      </c>
    </row>
    <row r="482" spans="1:30" x14ac:dyDescent="0.25">
      <c r="A482">
        <v>238</v>
      </c>
      <c r="B482">
        <v>3761</v>
      </c>
      <c r="C482" t="s">
        <v>1061</v>
      </c>
      <c r="D482" t="s">
        <v>195</v>
      </c>
      <c r="E482" t="s">
        <v>768</v>
      </c>
      <c r="F482" t="s">
        <v>1062</v>
      </c>
      <c r="G482" t="str">
        <f>"201406001178"</f>
        <v>201406001178</v>
      </c>
      <c r="H482">
        <v>759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4</v>
      </c>
      <c r="W482">
        <v>28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817</v>
      </c>
    </row>
    <row r="483" spans="1:30" x14ac:dyDescent="0.25">
      <c r="H483">
        <v>1257</v>
      </c>
    </row>
    <row r="484" spans="1:30" x14ac:dyDescent="0.25">
      <c r="A484">
        <v>239</v>
      </c>
      <c r="B484">
        <v>3884</v>
      </c>
      <c r="C484" t="s">
        <v>1063</v>
      </c>
      <c r="D484" t="s">
        <v>873</v>
      </c>
      <c r="E484" t="s">
        <v>19</v>
      </c>
      <c r="F484" t="s">
        <v>1064</v>
      </c>
      <c r="G484" t="str">
        <f>"201406006776"</f>
        <v>201406006776</v>
      </c>
      <c r="H484" t="s">
        <v>1065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2</v>
      </c>
      <c r="AA484">
        <v>0</v>
      </c>
      <c r="AB484">
        <v>8</v>
      </c>
      <c r="AC484">
        <v>136</v>
      </c>
      <c r="AD484" t="s">
        <v>1066</v>
      </c>
    </row>
    <row r="485" spans="1:30" x14ac:dyDescent="0.25">
      <c r="H485" t="s">
        <v>1067</v>
      </c>
    </row>
    <row r="486" spans="1:30" x14ac:dyDescent="0.25">
      <c r="A486">
        <v>240</v>
      </c>
      <c r="B486">
        <v>4365</v>
      </c>
      <c r="C486" t="s">
        <v>1068</v>
      </c>
      <c r="D486" t="s">
        <v>686</v>
      </c>
      <c r="E486" t="s">
        <v>523</v>
      </c>
      <c r="F486" t="s">
        <v>1069</v>
      </c>
      <c r="G486" t="str">
        <f>"00362032"</f>
        <v>00362032</v>
      </c>
      <c r="H486" t="s">
        <v>147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9</v>
      </c>
      <c r="W486">
        <v>63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1070</v>
      </c>
    </row>
    <row r="487" spans="1:30" x14ac:dyDescent="0.25">
      <c r="H487" t="s">
        <v>66</v>
      </c>
    </row>
    <row r="488" spans="1:30" x14ac:dyDescent="0.25">
      <c r="A488">
        <v>241</v>
      </c>
      <c r="B488">
        <v>3732</v>
      </c>
      <c r="C488" t="s">
        <v>1071</v>
      </c>
      <c r="D488" t="s">
        <v>56</v>
      </c>
      <c r="E488" t="s">
        <v>1072</v>
      </c>
      <c r="F488" t="s">
        <v>1073</v>
      </c>
      <c r="G488" t="str">
        <f>"201406010565"</f>
        <v>201406010565</v>
      </c>
      <c r="H488" t="s">
        <v>94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1074</v>
      </c>
    </row>
    <row r="489" spans="1:30" x14ac:dyDescent="0.25">
      <c r="H489">
        <v>1257</v>
      </c>
    </row>
    <row r="490" spans="1:30" x14ac:dyDescent="0.25">
      <c r="A490">
        <v>242</v>
      </c>
      <c r="B490">
        <v>146</v>
      </c>
      <c r="C490" t="s">
        <v>1075</v>
      </c>
      <c r="D490" t="s">
        <v>1076</v>
      </c>
      <c r="E490" t="s">
        <v>602</v>
      </c>
      <c r="F490" t="s">
        <v>1077</v>
      </c>
      <c r="G490" t="str">
        <f>"00246638"</f>
        <v>00246638</v>
      </c>
      <c r="H490" t="s">
        <v>70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1078</v>
      </c>
    </row>
    <row r="491" spans="1:30" x14ac:dyDescent="0.25">
      <c r="H491" t="s">
        <v>1079</v>
      </c>
    </row>
    <row r="492" spans="1:30" x14ac:dyDescent="0.25">
      <c r="A492">
        <v>243</v>
      </c>
      <c r="B492">
        <v>5286</v>
      </c>
      <c r="C492" t="s">
        <v>1080</v>
      </c>
      <c r="D492" t="s">
        <v>1081</v>
      </c>
      <c r="E492" t="s">
        <v>14</v>
      </c>
      <c r="F492" t="s">
        <v>1082</v>
      </c>
      <c r="G492" t="str">
        <f>"00196109"</f>
        <v>00196109</v>
      </c>
      <c r="H492" t="s">
        <v>939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9</v>
      </c>
      <c r="W492">
        <v>63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1083</v>
      </c>
    </row>
    <row r="493" spans="1:30" x14ac:dyDescent="0.25">
      <c r="H493" t="s">
        <v>1084</v>
      </c>
    </row>
    <row r="494" spans="1:30" x14ac:dyDescent="0.25">
      <c r="A494">
        <v>244</v>
      </c>
      <c r="B494">
        <v>6014</v>
      </c>
      <c r="C494" t="s">
        <v>1085</v>
      </c>
      <c r="D494" t="s">
        <v>1086</v>
      </c>
      <c r="E494" t="s">
        <v>26</v>
      </c>
      <c r="F494" t="s">
        <v>1087</v>
      </c>
      <c r="G494" t="str">
        <f>"201412007144"</f>
        <v>201412007144</v>
      </c>
      <c r="H494" t="s">
        <v>1088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10</v>
      </c>
      <c r="W494">
        <v>70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1089</v>
      </c>
    </row>
    <row r="495" spans="1:30" x14ac:dyDescent="0.25">
      <c r="H495" t="s">
        <v>635</v>
      </c>
    </row>
    <row r="496" spans="1:30" x14ac:dyDescent="0.25">
      <c r="A496">
        <v>245</v>
      </c>
      <c r="B496">
        <v>419</v>
      </c>
      <c r="C496" t="s">
        <v>1090</v>
      </c>
      <c r="D496" t="s">
        <v>1091</v>
      </c>
      <c r="E496" t="s">
        <v>19</v>
      </c>
      <c r="F496" t="s">
        <v>1092</v>
      </c>
      <c r="G496" t="str">
        <f>"00143544"</f>
        <v>00143544</v>
      </c>
      <c r="H496" t="s">
        <v>245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6</v>
      </c>
      <c r="W496">
        <v>42</v>
      </c>
      <c r="X496">
        <v>0</v>
      </c>
      <c r="Z496">
        <v>2</v>
      </c>
      <c r="AA496">
        <v>0</v>
      </c>
      <c r="AB496">
        <v>0</v>
      </c>
      <c r="AC496">
        <v>0</v>
      </c>
      <c r="AD496" t="s">
        <v>1093</v>
      </c>
    </row>
    <row r="497" spans="1:30" x14ac:dyDescent="0.25">
      <c r="H497">
        <v>1257</v>
      </c>
    </row>
    <row r="498" spans="1:30" x14ac:dyDescent="0.25">
      <c r="A498">
        <v>246</v>
      </c>
      <c r="B498">
        <v>5546</v>
      </c>
      <c r="C498" t="s">
        <v>1094</v>
      </c>
      <c r="D498" t="s">
        <v>1095</v>
      </c>
      <c r="E498" t="s">
        <v>152</v>
      </c>
      <c r="F498" t="s">
        <v>1096</v>
      </c>
      <c r="G498" t="str">
        <f>"00111724"</f>
        <v>00111724</v>
      </c>
      <c r="H498" t="s">
        <v>368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5</v>
      </c>
      <c r="W498">
        <v>35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1097</v>
      </c>
    </row>
    <row r="499" spans="1:30" x14ac:dyDescent="0.25">
      <c r="H499" t="s">
        <v>252</v>
      </c>
    </row>
    <row r="500" spans="1:30" x14ac:dyDescent="0.25">
      <c r="A500">
        <v>247</v>
      </c>
      <c r="B500">
        <v>2943</v>
      </c>
      <c r="C500" t="s">
        <v>1098</v>
      </c>
      <c r="D500" t="s">
        <v>1099</v>
      </c>
      <c r="E500" t="s">
        <v>602</v>
      </c>
      <c r="F500" t="s">
        <v>1100</v>
      </c>
      <c r="G500" t="str">
        <f>"201409003300"</f>
        <v>201409003300</v>
      </c>
      <c r="H500" t="s">
        <v>1101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30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1102</v>
      </c>
    </row>
    <row r="501" spans="1:30" x14ac:dyDescent="0.25">
      <c r="H501" t="s">
        <v>1103</v>
      </c>
    </row>
    <row r="502" spans="1:30" x14ac:dyDescent="0.25">
      <c r="A502">
        <v>248</v>
      </c>
      <c r="B502">
        <v>2832</v>
      </c>
      <c r="C502" t="s">
        <v>1104</v>
      </c>
      <c r="D502" t="s">
        <v>467</v>
      </c>
      <c r="E502" t="s">
        <v>632</v>
      </c>
      <c r="F502" t="s">
        <v>1105</v>
      </c>
      <c r="G502" t="str">
        <f>"00238163"</f>
        <v>00238163</v>
      </c>
      <c r="H502" t="s">
        <v>1106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1</v>
      </c>
      <c r="AA502">
        <v>0</v>
      </c>
      <c r="AB502">
        <v>8</v>
      </c>
      <c r="AC502">
        <v>136</v>
      </c>
      <c r="AD502" t="s">
        <v>1107</v>
      </c>
    </row>
    <row r="503" spans="1:30" x14ac:dyDescent="0.25">
      <c r="H503" t="s">
        <v>252</v>
      </c>
    </row>
    <row r="504" spans="1:30" x14ac:dyDescent="0.25">
      <c r="A504">
        <v>249</v>
      </c>
      <c r="B504">
        <v>4315</v>
      </c>
      <c r="C504" t="s">
        <v>1108</v>
      </c>
      <c r="D504" t="s">
        <v>64</v>
      </c>
      <c r="E504" t="s">
        <v>52</v>
      </c>
      <c r="F504" t="s">
        <v>1109</v>
      </c>
      <c r="G504" t="str">
        <f>"201412005967"</f>
        <v>201412005967</v>
      </c>
      <c r="H504" t="s">
        <v>105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1110</v>
      </c>
    </row>
    <row r="505" spans="1:30" x14ac:dyDescent="0.25">
      <c r="H505" t="s">
        <v>635</v>
      </c>
    </row>
    <row r="506" spans="1:30" x14ac:dyDescent="0.25">
      <c r="A506">
        <v>250</v>
      </c>
      <c r="B506">
        <v>2050</v>
      </c>
      <c r="C506" t="s">
        <v>1111</v>
      </c>
      <c r="D506" t="s">
        <v>1112</v>
      </c>
      <c r="E506" t="s">
        <v>40</v>
      </c>
      <c r="F506" t="s">
        <v>1113</v>
      </c>
      <c r="G506" t="str">
        <f>"201406006780"</f>
        <v>201406006780</v>
      </c>
      <c r="H506" t="s">
        <v>1114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50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11</v>
      </c>
      <c r="W506">
        <v>77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1115</v>
      </c>
    </row>
    <row r="507" spans="1:30" x14ac:dyDescent="0.25">
      <c r="H507" t="s">
        <v>1116</v>
      </c>
    </row>
    <row r="508" spans="1:30" x14ac:dyDescent="0.25">
      <c r="A508">
        <v>251</v>
      </c>
      <c r="B508">
        <v>3262</v>
      </c>
      <c r="C508" t="s">
        <v>1117</v>
      </c>
      <c r="D508" t="s">
        <v>1099</v>
      </c>
      <c r="E508" t="s">
        <v>203</v>
      </c>
      <c r="F508" t="s">
        <v>1118</v>
      </c>
      <c r="G508" t="str">
        <f>"00107995"</f>
        <v>00107995</v>
      </c>
      <c r="H508" t="s">
        <v>135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5</v>
      </c>
      <c r="W508">
        <v>35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1119</v>
      </c>
    </row>
    <row r="509" spans="1:30" x14ac:dyDescent="0.25">
      <c r="H509">
        <v>1257</v>
      </c>
    </row>
    <row r="510" spans="1:30" x14ac:dyDescent="0.25">
      <c r="A510">
        <v>252</v>
      </c>
      <c r="B510">
        <v>3453</v>
      </c>
      <c r="C510" t="s">
        <v>1120</v>
      </c>
      <c r="D510" t="s">
        <v>467</v>
      </c>
      <c r="E510" t="s">
        <v>171</v>
      </c>
      <c r="F510" t="s">
        <v>1121</v>
      </c>
      <c r="G510" t="str">
        <f>"00365394"</f>
        <v>00365394</v>
      </c>
      <c r="H510" t="s">
        <v>438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11</v>
      </c>
      <c r="W510">
        <v>77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1122</v>
      </c>
    </row>
    <row r="511" spans="1:30" x14ac:dyDescent="0.25">
      <c r="H511">
        <v>1257</v>
      </c>
    </row>
    <row r="512" spans="1:30" x14ac:dyDescent="0.25">
      <c r="A512">
        <v>253</v>
      </c>
      <c r="B512">
        <v>4631</v>
      </c>
      <c r="C512" t="s">
        <v>1123</v>
      </c>
      <c r="D512" t="s">
        <v>1124</v>
      </c>
      <c r="E512" t="s">
        <v>14</v>
      </c>
      <c r="F512" t="s">
        <v>1125</v>
      </c>
      <c r="G512" t="str">
        <f>"00111995"</f>
        <v>00111995</v>
      </c>
      <c r="H512" t="s">
        <v>500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5</v>
      </c>
      <c r="W512">
        <v>35</v>
      </c>
      <c r="X512">
        <v>0</v>
      </c>
      <c r="Z512">
        <v>1</v>
      </c>
      <c r="AA512">
        <v>0</v>
      </c>
      <c r="AB512">
        <v>0</v>
      </c>
      <c r="AC512">
        <v>0</v>
      </c>
      <c r="AD512" t="s">
        <v>1126</v>
      </c>
    </row>
    <row r="513" spans="1:30" x14ac:dyDescent="0.25">
      <c r="H513" t="s">
        <v>212</v>
      </c>
    </row>
    <row r="514" spans="1:30" x14ac:dyDescent="0.25">
      <c r="A514">
        <v>254</v>
      </c>
      <c r="B514">
        <v>3048</v>
      </c>
      <c r="C514" t="s">
        <v>1127</v>
      </c>
      <c r="D514" t="s">
        <v>14</v>
      </c>
      <c r="E514" t="s">
        <v>305</v>
      </c>
      <c r="F514" t="s">
        <v>1128</v>
      </c>
      <c r="G514" t="str">
        <f>"00365971"</f>
        <v>00365971</v>
      </c>
      <c r="H514" t="s">
        <v>191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30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7</v>
      </c>
      <c r="W514">
        <v>49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1126</v>
      </c>
    </row>
    <row r="515" spans="1:30" x14ac:dyDescent="0.25">
      <c r="H515" t="s">
        <v>1129</v>
      </c>
    </row>
    <row r="516" spans="1:30" x14ac:dyDescent="0.25">
      <c r="A516">
        <v>255</v>
      </c>
      <c r="B516">
        <v>4170</v>
      </c>
      <c r="C516" t="s">
        <v>1130</v>
      </c>
      <c r="D516" t="s">
        <v>78</v>
      </c>
      <c r="E516" t="s">
        <v>19</v>
      </c>
      <c r="F516" t="s">
        <v>1131</v>
      </c>
      <c r="G516" t="str">
        <f>"00079033"</f>
        <v>00079033</v>
      </c>
      <c r="H516" t="s">
        <v>321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1132</v>
      </c>
    </row>
    <row r="517" spans="1:30" x14ac:dyDescent="0.25">
      <c r="H517" t="s">
        <v>555</v>
      </c>
    </row>
    <row r="518" spans="1:30" x14ac:dyDescent="0.25">
      <c r="A518">
        <v>256</v>
      </c>
      <c r="B518">
        <v>2737</v>
      </c>
      <c r="C518" t="s">
        <v>1133</v>
      </c>
      <c r="D518" t="s">
        <v>393</v>
      </c>
      <c r="E518" t="s">
        <v>19</v>
      </c>
      <c r="F518" t="s">
        <v>1134</v>
      </c>
      <c r="G518" t="str">
        <f>"201406014688"</f>
        <v>201406014688</v>
      </c>
      <c r="H518" t="s">
        <v>1135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13</v>
      </c>
      <c r="W518">
        <v>91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273</v>
      </c>
    </row>
    <row r="519" spans="1:30" x14ac:dyDescent="0.25">
      <c r="H519" t="s">
        <v>66</v>
      </c>
    </row>
    <row r="520" spans="1:30" x14ac:dyDescent="0.25">
      <c r="A520">
        <v>257</v>
      </c>
      <c r="B520">
        <v>5740</v>
      </c>
      <c r="C520" t="s">
        <v>1136</v>
      </c>
      <c r="D520" t="s">
        <v>89</v>
      </c>
      <c r="E520" t="s">
        <v>26</v>
      </c>
      <c r="F520" t="s">
        <v>1137</v>
      </c>
      <c r="G520" t="str">
        <f>"00364170"</f>
        <v>00364170</v>
      </c>
      <c r="H520" t="s">
        <v>425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12</v>
      </c>
      <c r="W520">
        <v>84</v>
      </c>
      <c r="X520">
        <v>0</v>
      </c>
      <c r="Z520">
        <v>2</v>
      </c>
      <c r="AA520">
        <v>0</v>
      </c>
      <c r="AB520">
        <v>0</v>
      </c>
      <c r="AC520">
        <v>0</v>
      </c>
      <c r="AD520" t="s">
        <v>1138</v>
      </c>
    </row>
    <row r="521" spans="1:30" x14ac:dyDescent="0.25">
      <c r="H521">
        <v>1257</v>
      </c>
    </row>
    <row r="522" spans="1:30" x14ac:dyDescent="0.25">
      <c r="A522">
        <v>258</v>
      </c>
      <c r="B522">
        <v>5887</v>
      </c>
      <c r="C522" t="s">
        <v>1139</v>
      </c>
      <c r="D522" t="s">
        <v>53</v>
      </c>
      <c r="E522" t="s">
        <v>40</v>
      </c>
      <c r="F522" t="s">
        <v>1140</v>
      </c>
      <c r="G522" t="str">
        <f>"201406018515"</f>
        <v>201406018515</v>
      </c>
      <c r="H522" t="s">
        <v>307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Z522">
        <v>2</v>
      </c>
      <c r="AA522">
        <v>0</v>
      </c>
      <c r="AB522">
        <v>0</v>
      </c>
      <c r="AC522">
        <v>0</v>
      </c>
      <c r="AD522" t="s">
        <v>1141</v>
      </c>
    </row>
    <row r="523" spans="1:30" x14ac:dyDescent="0.25">
      <c r="H523">
        <v>1257</v>
      </c>
    </row>
    <row r="524" spans="1:30" x14ac:dyDescent="0.25">
      <c r="A524">
        <v>259</v>
      </c>
      <c r="B524">
        <v>2904</v>
      </c>
      <c r="C524" t="s">
        <v>1142</v>
      </c>
      <c r="D524" t="s">
        <v>1143</v>
      </c>
      <c r="E524" t="s">
        <v>180</v>
      </c>
      <c r="F524" t="s">
        <v>1144</v>
      </c>
      <c r="G524" t="str">
        <f>"00341002"</f>
        <v>00341002</v>
      </c>
      <c r="H524" t="s">
        <v>147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30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1145</v>
      </c>
    </row>
    <row r="525" spans="1:30" x14ac:dyDescent="0.25">
      <c r="H525">
        <v>1257</v>
      </c>
    </row>
    <row r="526" spans="1:30" x14ac:dyDescent="0.25">
      <c r="A526">
        <v>260</v>
      </c>
      <c r="B526">
        <v>458</v>
      </c>
      <c r="C526" t="s">
        <v>323</v>
      </c>
      <c r="D526" t="s">
        <v>203</v>
      </c>
      <c r="E526" t="s">
        <v>52</v>
      </c>
      <c r="F526" t="s">
        <v>1146</v>
      </c>
      <c r="G526" t="str">
        <f>"00014243"</f>
        <v>00014243</v>
      </c>
      <c r="H526" t="s">
        <v>185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6</v>
      </c>
      <c r="W526">
        <v>42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1147</v>
      </c>
    </row>
    <row r="527" spans="1:30" x14ac:dyDescent="0.25">
      <c r="H527">
        <v>1257</v>
      </c>
    </row>
    <row r="528" spans="1:30" x14ac:dyDescent="0.25">
      <c r="A528">
        <v>261</v>
      </c>
      <c r="B528">
        <v>3940</v>
      </c>
      <c r="C528" t="s">
        <v>1148</v>
      </c>
      <c r="D528" t="s">
        <v>78</v>
      </c>
      <c r="E528" t="s">
        <v>523</v>
      </c>
      <c r="F528" t="s">
        <v>1149</v>
      </c>
      <c r="G528" t="str">
        <f>"201409000997"</f>
        <v>201409000997</v>
      </c>
      <c r="H528" t="s">
        <v>939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30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1150</v>
      </c>
    </row>
    <row r="529" spans="1:30" x14ac:dyDescent="0.25">
      <c r="H529" t="s">
        <v>178</v>
      </c>
    </row>
    <row r="530" spans="1:30" x14ac:dyDescent="0.25">
      <c r="A530">
        <v>262</v>
      </c>
      <c r="B530">
        <v>3883</v>
      </c>
      <c r="C530" t="s">
        <v>1151</v>
      </c>
      <c r="D530" t="s">
        <v>1152</v>
      </c>
      <c r="E530" t="s">
        <v>26</v>
      </c>
      <c r="F530" t="s">
        <v>1153</v>
      </c>
      <c r="G530" t="str">
        <f>"00108601"</f>
        <v>00108601</v>
      </c>
      <c r="H530" t="s">
        <v>372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</v>
      </c>
      <c r="W530">
        <v>56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1154</v>
      </c>
    </row>
    <row r="531" spans="1:30" x14ac:dyDescent="0.25">
      <c r="H531" t="s">
        <v>169</v>
      </c>
    </row>
    <row r="532" spans="1:30" x14ac:dyDescent="0.25">
      <c r="A532">
        <v>263</v>
      </c>
      <c r="B532">
        <v>3386</v>
      </c>
      <c r="C532" t="s">
        <v>1155</v>
      </c>
      <c r="D532" t="s">
        <v>1156</v>
      </c>
      <c r="E532" t="s">
        <v>1157</v>
      </c>
      <c r="F532" t="s">
        <v>1158</v>
      </c>
      <c r="G532" t="str">
        <f>"00145431"</f>
        <v>00145431</v>
      </c>
      <c r="H532" t="s">
        <v>395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30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1159</v>
      </c>
    </row>
    <row r="533" spans="1:30" x14ac:dyDescent="0.25">
      <c r="H533" t="s">
        <v>635</v>
      </c>
    </row>
    <row r="534" spans="1:30" x14ac:dyDescent="0.25">
      <c r="A534">
        <v>264</v>
      </c>
      <c r="B534">
        <v>4856</v>
      </c>
      <c r="C534" t="s">
        <v>1160</v>
      </c>
      <c r="D534" t="s">
        <v>78</v>
      </c>
      <c r="E534" t="s">
        <v>53</v>
      </c>
      <c r="F534" t="s">
        <v>1161</v>
      </c>
      <c r="G534" t="str">
        <f>"00359512"</f>
        <v>00359512</v>
      </c>
      <c r="H534" t="s">
        <v>70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1162</v>
      </c>
    </row>
    <row r="535" spans="1:30" x14ac:dyDescent="0.25">
      <c r="H535" t="s">
        <v>252</v>
      </c>
    </row>
    <row r="536" spans="1:30" x14ac:dyDescent="0.25">
      <c r="A536">
        <v>265</v>
      </c>
      <c r="B536">
        <v>45</v>
      </c>
      <c r="C536" t="s">
        <v>1163</v>
      </c>
      <c r="D536" t="s">
        <v>1164</v>
      </c>
      <c r="E536" t="s">
        <v>1165</v>
      </c>
      <c r="F536" t="s">
        <v>1166</v>
      </c>
      <c r="G536" t="str">
        <f>"00293998"</f>
        <v>00293998</v>
      </c>
      <c r="H536" t="s">
        <v>70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1162</v>
      </c>
    </row>
    <row r="537" spans="1:30" x14ac:dyDescent="0.25">
      <c r="H537">
        <v>1257</v>
      </c>
    </row>
    <row r="538" spans="1:30" x14ac:dyDescent="0.25">
      <c r="A538">
        <v>266</v>
      </c>
      <c r="B538">
        <v>1668</v>
      </c>
      <c r="C538" t="s">
        <v>1167</v>
      </c>
      <c r="D538" t="s">
        <v>78</v>
      </c>
      <c r="E538" t="s">
        <v>632</v>
      </c>
      <c r="F538" t="s">
        <v>1168</v>
      </c>
      <c r="G538" t="str">
        <f>"201504003688"</f>
        <v>201504003688</v>
      </c>
      <c r="H538" t="s">
        <v>884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1169</v>
      </c>
    </row>
    <row r="539" spans="1:30" x14ac:dyDescent="0.25">
      <c r="H539" t="s">
        <v>635</v>
      </c>
    </row>
    <row r="540" spans="1:30" x14ac:dyDescent="0.25">
      <c r="A540">
        <v>267</v>
      </c>
      <c r="B540">
        <v>1482</v>
      </c>
      <c r="C540" t="s">
        <v>978</v>
      </c>
      <c r="D540" t="s">
        <v>495</v>
      </c>
      <c r="E540" t="s">
        <v>14</v>
      </c>
      <c r="F540" t="s">
        <v>1170</v>
      </c>
      <c r="G540" t="str">
        <f>"201401001412"</f>
        <v>201401001412</v>
      </c>
      <c r="H540" t="s">
        <v>588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5</v>
      </c>
      <c r="W540">
        <v>35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1171</v>
      </c>
    </row>
    <row r="541" spans="1:30" x14ac:dyDescent="0.25">
      <c r="H541" t="s">
        <v>66</v>
      </c>
    </row>
    <row r="542" spans="1:30" x14ac:dyDescent="0.25">
      <c r="A542">
        <v>268</v>
      </c>
      <c r="B542">
        <v>3610</v>
      </c>
      <c r="C542" t="s">
        <v>1172</v>
      </c>
      <c r="D542" t="s">
        <v>243</v>
      </c>
      <c r="E542" t="s">
        <v>152</v>
      </c>
      <c r="F542" t="s">
        <v>1173</v>
      </c>
      <c r="G542" t="str">
        <f>"00350927"</f>
        <v>00350927</v>
      </c>
      <c r="H542" t="s">
        <v>714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1174</v>
      </c>
    </row>
    <row r="543" spans="1:30" x14ac:dyDescent="0.25">
      <c r="H543" t="s">
        <v>905</v>
      </c>
    </row>
    <row r="544" spans="1:30" x14ac:dyDescent="0.25">
      <c r="A544">
        <v>269</v>
      </c>
      <c r="B544">
        <v>1270</v>
      </c>
      <c r="C544" t="s">
        <v>1175</v>
      </c>
      <c r="D544" t="s">
        <v>26</v>
      </c>
      <c r="E544" t="s">
        <v>1176</v>
      </c>
      <c r="F544" t="s">
        <v>1177</v>
      </c>
      <c r="G544" t="str">
        <f>"00110676"</f>
        <v>00110676</v>
      </c>
      <c r="H544" t="s">
        <v>408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</v>
      </c>
      <c r="W544">
        <v>56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1178</v>
      </c>
    </row>
    <row r="545" spans="1:30" x14ac:dyDescent="0.25">
      <c r="H545" t="s">
        <v>1179</v>
      </c>
    </row>
    <row r="546" spans="1:30" x14ac:dyDescent="0.25">
      <c r="A546">
        <v>270</v>
      </c>
      <c r="B546">
        <v>1167</v>
      </c>
      <c r="C546" t="s">
        <v>1180</v>
      </c>
      <c r="D546" t="s">
        <v>78</v>
      </c>
      <c r="E546" t="s">
        <v>942</v>
      </c>
      <c r="F546" t="s">
        <v>1181</v>
      </c>
      <c r="G546" t="str">
        <f>"201406018276"</f>
        <v>201406018276</v>
      </c>
      <c r="H546" t="s">
        <v>798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1182</v>
      </c>
    </row>
    <row r="547" spans="1:30" x14ac:dyDescent="0.25">
      <c r="H547" t="s">
        <v>635</v>
      </c>
    </row>
    <row r="548" spans="1:30" x14ac:dyDescent="0.25">
      <c r="A548">
        <v>271</v>
      </c>
      <c r="B548">
        <v>5593</v>
      </c>
      <c r="C548" t="s">
        <v>1183</v>
      </c>
      <c r="D548" t="s">
        <v>422</v>
      </c>
      <c r="E548" t="s">
        <v>25</v>
      </c>
      <c r="F548" t="s">
        <v>1184</v>
      </c>
      <c r="G548" t="str">
        <f>"00110680"</f>
        <v>00110680</v>
      </c>
      <c r="H548" t="s">
        <v>245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1185</v>
      </c>
    </row>
    <row r="549" spans="1:30" x14ac:dyDescent="0.25">
      <c r="H549">
        <v>1257</v>
      </c>
    </row>
    <row r="550" spans="1:30" x14ac:dyDescent="0.25">
      <c r="A550">
        <v>272</v>
      </c>
      <c r="B550">
        <v>5230</v>
      </c>
      <c r="C550" t="s">
        <v>1186</v>
      </c>
      <c r="D550" t="s">
        <v>658</v>
      </c>
      <c r="E550" t="s">
        <v>637</v>
      </c>
      <c r="F550" t="s">
        <v>1187</v>
      </c>
      <c r="G550" t="str">
        <f>"00111660"</f>
        <v>00111660</v>
      </c>
      <c r="H550" t="s">
        <v>993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1188</v>
      </c>
    </row>
    <row r="551" spans="1:30" x14ac:dyDescent="0.25">
      <c r="H551" t="s">
        <v>66</v>
      </c>
    </row>
    <row r="552" spans="1:30" x14ac:dyDescent="0.25">
      <c r="A552">
        <v>273</v>
      </c>
      <c r="B552">
        <v>2404</v>
      </c>
      <c r="C552" t="s">
        <v>1189</v>
      </c>
      <c r="D552" t="s">
        <v>195</v>
      </c>
      <c r="E552" t="s">
        <v>523</v>
      </c>
      <c r="F552" t="s">
        <v>1190</v>
      </c>
      <c r="G552" t="str">
        <f>"00255231"</f>
        <v>00255231</v>
      </c>
      <c r="H552">
        <v>759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759</v>
      </c>
    </row>
    <row r="553" spans="1:30" x14ac:dyDescent="0.25">
      <c r="H553" t="s">
        <v>1191</v>
      </c>
    </row>
    <row r="554" spans="1:30" x14ac:dyDescent="0.25">
      <c r="A554">
        <v>274</v>
      </c>
      <c r="B554">
        <v>4790</v>
      </c>
      <c r="C554" t="s">
        <v>1192</v>
      </c>
      <c r="D554" t="s">
        <v>25</v>
      </c>
      <c r="E554" t="s">
        <v>632</v>
      </c>
      <c r="F554" t="s">
        <v>1193</v>
      </c>
      <c r="G554" t="str">
        <f>"00108306"</f>
        <v>00108306</v>
      </c>
      <c r="H554" t="s">
        <v>483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1194</v>
      </c>
    </row>
    <row r="555" spans="1:30" x14ac:dyDescent="0.25">
      <c r="H555" t="s">
        <v>555</v>
      </c>
    </row>
    <row r="556" spans="1:30" x14ac:dyDescent="0.25">
      <c r="A556">
        <v>275</v>
      </c>
      <c r="B556">
        <v>4344</v>
      </c>
      <c r="C556" t="s">
        <v>1195</v>
      </c>
      <c r="D556" t="s">
        <v>512</v>
      </c>
      <c r="E556" t="s">
        <v>512</v>
      </c>
      <c r="F556" t="s">
        <v>1196</v>
      </c>
      <c r="G556" t="str">
        <f>"00311588"</f>
        <v>00311588</v>
      </c>
      <c r="H556" t="s">
        <v>105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Z556">
        <v>2</v>
      </c>
      <c r="AA556">
        <v>0</v>
      </c>
      <c r="AB556">
        <v>0</v>
      </c>
      <c r="AC556">
        <v>0</v>
      </c>
      <c r="AD556" t="s">
        <v>1197</v>
      </c>
    </row>
    <row r="557" spans="1:30" x14ac:dyDescent="0.25">
      <c r="H557" t="s">
        <v>44</v>
      </c>
    </row>
    <row r="558" spans="1:30" x14ac:dyDescent="0.25">
      <c r="A558">
        <v>276</v>
      </c>
      <c r="B558">
        <v>6244</v>
      </c>
      <c r="C558" t="s">
        <v>1198</v>
      </c>
      <c r="D558" t="s">
        <v>14</v>
      </c>
      <c r="E558" t="s">
        <v>668</v>
      </c>
      <c r="F558" t="s">
        <v>1199</v>
      </c>
      <c r="G558" t="str">
        <f>"201412006764"</f>
        <v>201412006764</v>
      </c>
      <c r="H558" t="s">
        <v>563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6</v>
      </c>
      <c r="W558">
        <v>42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1200</v>
      </c>
    </row>
    <row r="559" spans="1:30" x14ac:dyDescent="0.25">
      <c r="H559">
        <v>1257</v>
      </c>
    </row>
    <row r="560" spans="1:30" x14ac:dyDescent="0.25">
      <c r="A560">
        <v>277</v>
      </c>
      <c r="B560">
        <v>5088</v>
      </c>
      <c r="C560" t="s">
        <v>1201</v>
      </c>
      <c r="D560" t="s">
        <v>152</v>
      </c>
      <c r="E560" t="s">
        <v>52</v>
      </c>
      <c r="F560" t="s">
        <v>1202</v>
      </c>
      <c r="G560" t="str">
        <f>"00275471"</f>
        <v>00275471</v>
      </c>
      <c r="H560" t="s">
        <v>35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3</v>
      </c>
      <c r="W560">
        <v>21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1203</v>
      </c>
    </row>
    <row r="561" spans="1:30" x14ac:dyDescent="0.25">
      <c r="H561" t="s">
        <v>1204</v>
      </c>
    </row>
    <row r="562" spans="1:30" x14ac:dyDescent="0.25">
      <c r="A562">
        <v>278</v>
      </c>
      <c r="B562">
        <v>2305</v>
      </c>
      <c r="C562" t="s">
        <v>1205</v>
      </c>
      <c r="D562" t="s">
        <v>152</v>
      </c>
      <c r="E562" t="s">
        <v>25</v>
      </c>
      <c r="F562" t="s">
        <v>1206</v>
      </c>
      <c r="G562" t="str">
        <f>"201504001314"</f>
        <v>201504001314</v>
      </c>
      <c r="H562" t="s">
        <v>588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3</v>
      </c>
      <c r="W562">
        <v>21</v>
      </c>
      <c r="X562">
        <v>0</v>
      </c>
      <c r="Z562">
        <v>1</v>
      </c>
      <c r="AA562">
        <v>0</v>
      </c>
      <c r="AB562">
        <v>0</v>
      </c>
      <c r="AC562">
        <v>0</v>
      </c>
      <c r="AD562" t="s">
        <v>1207</v>
      </c>
    </row>
    <row r="563" spans="1:30" x14ac:dyDescent="0.25">
      <c r="H563">
        <v>1257</v>
      </c>
    </row>
    <row r="564" spans="1:30" x14ac:dyDescent="0.25">
      <c r="A564">
        <v>279</v>
      </c>
      <c r="B564">
        <v>2960</v>
      </c>
      <c r="C564" t="s">
        <v>1208</v>
      </c>
      <c r="D564" t="s">
        <v>294</v>
      </c>
      <c r="E564" t="s">
        <v>696</v>
      </c>
      <c r="F564" t="s">
        <v>1209</v>
      </c>
      <c r="G564" t="str">
        <f>"00312532"</f>
        <v>00312532</v>
      </c>
      <c r="H564" t="s">
        <v>281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3</v>
      </c>
      <c r="W564">
        <v>21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1210</v>
      </c>
    </row>
    <row r="565" spans="1:30" x14ac:dyDescent="0.25">
      <c r="H565" t="s">
        <v>61</v>
      </c>
    </row>
    <row r="566" spans="1:30" x14ac:dyDescent="0.25">
      <c r="A566">
        <v>280</v>
      </c>
      <c r="B566">
        <v>5915</v>
      </c>
      <c r="C566" t="s">
        <v>1211</v>
      </c>
      <c r="D566" t="s">
        <v>52</v>
      </c>
      <c r="E566" t="s">
        <v>152</v>
      </c>
      <c r="F566" t="s">
        <v>1212</v>
      </c>
      <c r="G566" t="str">
        <f>"00359694"</f>
        <v>00359694</v>
      </c>
      <c r="H566" t="s">
        <v>571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1213</v>
      </c>
    </row>
    <row r="567" spans="1:30" x14ac:dyDescent="0.25">
      <c r="H567" t="s">
        <v>1214</v>
      </c>
    </row>
    <row r="568" spans="1:30" x14ac:dyDescent="0.25">
      <c r="A568">
        <v>281</v>
      </c>
      <c r="B568">
        <v>2673</v>
      </c>
      <c r="C568" t="s">
        <v>1215</v>
      </c>
      <c r="D568" t="s">
        <v>14</v>
      </c>
      <c r="E568" t="s">
        <v>26</v>
      </c>
      <c r="F568" t="s">
        <v>1216</v>
      </c>
      <c r="G568" t="str">
        <f>"00337920"</f>
        <v>00337920</v>
      </c>
      <c r="H568" t="s">
        <v>1217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>
        <v>2</v>
      </c>
      <c r="AA568">
        <v>0</v>
      </c>
      <c r="AB568">
        <v>6</v>
      </c>
      <c r="AC568">
        <v>102</v>
      </c>
      <c r="AD568" t="s">
        <v>1218</v>
      </c>
    </row>
    <row r="569" spans="1:30" x14ac:dyDescent="0.25">
      <c r="H569" t="s">
        <v>137</v>
      </c>
    </row>
    <row r="570" spans="1:30" x14ac:dyDescent="0.25">
      <c r="A570">
        <v>282</v>
      </c>
      <c r="B570">
        <v>3905</v>
      </c>
      <c r="C570" t="s">
        <v>1219</v>
      </c>
      <c r="D570" t="s">
        <v>189</v>
      </c>
      <c r="E570" t="s">
        <v>78</v>
      </c>
      <c r="F570" t="s">
        <v>1220</v>
      </c>
      <c r="G570" t="str">
        <f>"201406018946"</f>
        <v>201406018946</v>
      </c>
      <c r="H570" t="s">
        <v>939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1221</v>
      </c>
    </row>
    <row r="571" spans="1:30" x14ac:dyDescent="0.25">
      <c r="H571" t="s">
        <v>1222</v>
      </c>
    </row>
    <row r="572" spans="1:30" x14ac:dyDescent="0.25">
      <c r="A572">
        <v>283</v>
      </c>
      <c r="B572">
        <v>4360</v>
      </c>
      <c r="C572" t="s">
        <v>1223</v>
      </c>
      <c r="D572" t="s">
        <v>1224</v>
      </c>
      <c r="E572" t="s">
        <v>152</v>
      </c>
      <c r="F572" t="s">
        <v>1225</v>
      </c>
      <c r="G572" t="str">
        <f>"201511037366"</f>
        <v>201511037366</v>
      </c>
      <c r="H572" t="s">
        <v>1226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>
        <v>1</v>
      </c>
      <c r="AA572">
        <v>0</v>
      </c>
      <c r="AB572">
        <v>0</v>
      </c>
      <c r="AC572">
        <v>0</v>
      </c>
      <c r="AD572" t="s">
        <v>1227</v>
      </c>
    </row>
    <row r="573" spans="1:30" x14ac:dyDescent="0.25">
      <c r="H573" t="s">
        <v>1228</v>
      </c>
    </row>
    <row r="574" spans="1:30" x14ac:dyDescent="0.25">
      <c r="A574">
        <v>284</v>
      </c>
      <c r="B574">
        <v>3695</v>
      </c>
      <c r="C574" t="s">
        <v>1229</v>
      </c>
      <c r="D574" t="s">
        <v>89</v>
      </c>
      <c r="E574" t="s">
        <v>650</v>
      </c>
      <c r="F574" t="s">
        <v>1230</v>
      </c>
      <c r="G574" t="str">
        <f>"00009075"</f>
        <v>00009075</v>
      </c>
      <c r="H574" t="s">
        <v>1226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1227</v>
      </c>
    </row>
    <row r="575" spans="1:30" x14ac:dyDescent="0.25">
      <c r="H575" t="s">
        <v>178</v>
      </c>
    </row>
    <row r="576" spans="1:30" x14ac:dyDescent="0.25">
      <c r="A576">
        <v>285</v>
      </c>
      <c r="B576">
        <v>2458</v>
      </c>
      <c r="C576" t="s">
        <v>1231</v>
      </c>
      <c r="D576" t="s">
        <v>1099</v>
      </c>
      <c r="E576" t="s">
        <v>103</v>
      </c>
      <c r="F576" t="s">
        <v>1232</v>
      </c>
      <c r="G576" t="str">
        <f>"00329452"</f>
        <v>00329452</v>
      </c>
      <c r="H576">
        <v>660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-8</v>
      </c>
      <c r="W576">
        <v>-56</v>
      </c>
      <c r="X576">
        <v>0</v>
      </c>
      <c r="Z576">
        <v>0</v>
      </c>
      <c r="AA576">
        <v>0</v>
      </c>
      <c r="AB576">
        <v>8</v>
      </c>
      <c r="AC576">
        <v>136</v>
      </c>
      <c r="AD576">
        <v>740</v>
      </c>
    </row>
    <row r="577" spans="1:30" x14ac:dyDescent="0.25">
      <c r="H577">
        <v>1257</v>
      </c>
    </row>
    <row r="578" spans="1:30" x14ac:dyDescent="0.25">
      <c r="A578">
        <v>286</v>
      </c>
      <c r="B578">
        <v>3411</v>
      </c>
      <c r="C578" t="s">
        <v>1233</v>
      </c>
      <c r="D578" t="s">
        <v>52</v>
      </c>
      <c r="E578" t="s">
        <v>1234</v>
      </c>
      <c r="F578" t="s">
        <v>1235</v>
      </c>
      <c r="G578" t="str">
        <f>"00351881"</f>
        <v>00351881</v>
      </c>
      <c r="H578" t="s">
        <v>548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50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1236</v>
      </c>
    </row>
    <row r="579" spans="1:30" x14ac:dyDescent="0.25">
      <c r="H579">
        <v>1257</v>
      </c>
    </row>
    <row r="580" spans="1:30" x14ac:dyDescent="0.25">
      <c r="A580">
        <v>287</v>
      </c>
      <c r="B580">
        <v>1658</v>
      </c>
      <c r="C580" t="s">
        <v>1237</v>
      </c>
      <c r="D580" t="s">
        <v>25</v>
      </c>
      <c r="E580" t="s">
        <v>64</v>
      </c>
      <c r="F580" t="s">
        <v>1238</v>
      </c>
      <c r="G580" t="str">
        <f>"00296609"</f>
        <v>00296609</v>
      </c>
      <c r="H580" t="s">
        <v>592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1239</v>
      </c>
    </row>
    <row r="581" spans="1:30" x14ac:dyDescent="0.25">
      <c r="H581">
        <v>1257</v>
      </c>
    </row>
    <row r="582" spans="1:30" x14ac:dyDescent="0.25">
      <c r="A582">
        <v>288</v>
      </c>
      <c r="B582">
        <v>488</v>
      </c>
      <c r="C582" t="s">
        <v>1240</v>
      </c>
      <c r="D582" t="s">
        <v>376</v>
      </c>
      <c r="E582" t="s">
        <v>52</v>
      </c>
      <c r="F582" t="s">
        <v>1241</v>
      </c>
      <c r="G582" t="str">
        <f>"201412002472"</f>
        <v>201412002472</v>
      </c>
      <c r="H582" t="s">
        <v>316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Z582">
        <v>1</v>
      </c>
      <c r="AA582">
        <v>0</v>
      </c>
      <c r="AB582">
        <v>0</v>
      </c>
      <c r="AC582">
        <v>0</v>
      </c>
      <c r="AD582" t="s">
        <v>1242</v>
      </c>
    </row>
    <row r="583" spans="1:30" x14ac:dyDescent="0.25">
      <c r="H583" t="s">
        <v>1243</v>
      </c>
    </row>
    <row r="584" spans="1:30" x14ac:dyDescent="0.25">
      <c r="A584">
        <v>289</v>
      </c>
      <c r="B584">
        <v>4357</v>
      </c>
      <c r="C584" t="s">
        <v>1244</v>
      </c>
      <c r="D584" t="s">
        <v>1245</v>
      </c>
      <c r="E584" t="s">
        <v>203</v>
      </c>
      <c r="F584" t="s">
        <v>1246</v>
      </c>
      <c r="G584" t="str">
        <f>"201406007084"</f>
        <v>201406007084</v>
      </c>
      <c r="H584" t="s">
        <v>1247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50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1248</v>
      </c>
    </row>
    <row r="585" spans="1:30" x14ac:dyDescent="0.25">
      <c r="H585" t="s">
        <v>1249</v>
      </c>
    </row>
    <row r="586" spans="1:30" x14ac:dyDescent="0.25">
      <c r="A586">
        <v>290</v>
      </c>
      <c r="B586">
        <v>1965</v>
      </c>
      <c r="C586" t="s">
        <v>1250</v>
      </c>
      <c r="D586" t="s">
        <v>152</v>
      </c>
      <c r="E586" t="s">
        <v>26</v>
      </c>
      <c r="F586" t="s">
        <v>1251</v>
      </c>
      <c r="G586" t="str">
        <f>"00315801"</f>
        <v>00315801</v>
      </c>
      <c r="H586" t="s">
        <v>35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1252</v>
      </c>
    </row>
    <row r="587" spans="1:30" x14ac:dyDescent="0.25">
      <c r="H587" t="s">
        <v>1031</v>
      </c>
    </row>
    <row r="588" spans="1:30" x14ac:dyDescent="0.25">
      <c r="A588">
        <v>291</v>
      </c>
      <c r="B588">
        <v>683</v>
      </c>
      <c r="C588" t="s">
        <v>1253</v>
      </c>
      <c r="D588" t="s">
        <v>109</v>
      </c>
      <c r="E588" t="s">
        <v>14</v>
      </c>
      <c r="F588" t="s">
        <v>1254</v>
      </c>
      <c r="G588" t="str">
        <f>"00276890"</f>
        <v>00276890</v>
      </c>
      <c r="H588" t="s">
        <v>988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1255</v>
      </c>
    </row>
    <row r="589" spans="1:30" x14ac:dyDescent="0.25">
      <c r="H589" t="s">
        <v>1256</v>
      </c>
    </row>
    <row r="590" spans="1:30" x14ac:dyDescent="0.25">
      <c r="A590">
        <v>292</v>
      </c>
      <c r="B590">
        <v>1379</v>
      </c>
      <c r="C590" t="s">
        <v>1257</v>
      </c>
      <c r="D590" t="s">
        <v>102</v>
      </c>
      <c r="E590" t="s">
        <v>658</v>
      </c>
      <c r="F590" t="s">
        <v>1258</v>
      </c>
      <c r="G590" t="str">
        <f>"201406018464"</f>
        <v>201406018464</v>
      </c>
      <c r="H590" t="s">
        <v>1259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1260</v>
      </c>
    </row>
    <row r="591" spans="1:30" x14ac:dyDescent="0.25">
      <c r="H591" t="s">
        <v>178</v>
      </c>
    </row>
    <row r="592" spans="1:30" x14ac:dyDescent="0.25">
      <c r="A592">
        <v>293</v>
      </c>
      <c r="B592">
        <v>4839</v>
      </c>
      <c r="C592" t="s">
        <v>1261</v>
      </c>
      <c r="D592" t="s">
        <v>239</v>
      </c>
      <c r="E592" t="s">
        <v>171</v>
      </c>
      <c r="F592" t="s">
        <v>1262</v>
      </c>
      <c r="G592" t="str">
        <f>"201504000720"</f>
        <v>201504000720</v>
      </c>
      <c r="H592" t="s">
        <v>588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2</v>
      </c>
      <c r="AA592">
        <v>0</v>
      </c>
      <c r="AB592">
        <v>0</v>
      </c>
      <c r="AC592">
        <v>0</v>
      </c>
      <c r="AD592" t="s">
        <v>1263</v>
      </c>
    </row>
    <row r="593" spans="1:30" x14ac:dyDescent="0.25">
      <c r="H593">
        <v>1257</v>
      </c>
    </row>
    <row r="594" spans="1:30" x14ac:dyDescent="0.25">
      <c r="A594">
        <v>294</v>
      </c>
      <c r="B594">
        <v>1237</v>
      </c>
      <c r="C594" t="s">
        <v>1264</v>
      </c>
      <c r="D594" t="s">
        <v>305</v>
      </c>
      <c r="E594" t="s">
        <v>171</v>
      </c>
      <c r="F594" t="s">
        <v>1265</v>
      </c>
      <c r="G594" t="str">
        <f>"201507001711"</f>
        <v>201507001711</v>
      </c>
      <c r="H594" t="s">
        <v>226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1266</v>
      </c>
    </row>
    <row r="595" spans="1:30" x14ac:dyDescent="0.25">
      <c r="H595">
        <v>1257</v>
      </c>
    </row>
    <row r="596" spans="1:30" x14ac:dyDescent="0.25">
      <c r="A596">
        <v>295</v>
      </c>
      <c r="B596">
        <v>663</v>
      </c>
      <c r="C596" t="s">
        <v>1267</v>
      </c>
      <c r="D596" t="s">
        <v>393</v>
      </c>
      <c r="E596" t="s">
        <v>152</v>
      </c>
      <c r="F596" t="s">
        <v>1268</v>
      </c>
      <c r="G596" t="str">
        <f>"00281698"</f>
        <v>00281698</v>
      </c>
      <c r="H596" t="s">
        <v>335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1269</v>
      </c>
    </row>
    <row r="597" spans="1:30" x14ac:dyDescent="0.25">
      <c r="H597">
        <v>1257</v>
      </c>
    </row>
    <row r="598" spans="1:30" x14ac:dyDescent="0.25">
      <c r="A598">
        <v>296</v>
      </c>
      <c r="B598">
        <v>1185</v>
      </c>
      <c r="C598" t="s">
        <v>1270</v>
      </c>
      <c r="D598" t="s">
        <v>1271</v>
      </c>
      <c r="E598" t="s">
        <v>109</v>
      </c>
      <c r="F598" t="s">
        <v>1272</v>
      </c>
      <c r="G598" t="str">
        <f>"00299415"</f>
        <v>00299415</v>
      </c>
      <c r="H598" t="s">
        <v>425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Z598">
        <v>1</v>
      </c>
      <c r="AA598">
        <v>0</v>
      </c>
      <c r="AB598">
        <v>0</v>
      </c>
      <c r="AC598">
        <v>0</v>
      </c>
      <c r="AD598" t="s">
        <v>1273</v>
      </c>
    </row>
    <row r="599" spans="1:30" x14ac:dyDescent="0.25">
      <c r="H599" t="s">
        <v>61</v>
      </c>
    </row>
    <row r="600" spans="1:30" x14ac:dyDescent="0.25">
      <c r="A600">
        <v>297</v>
      </c>
      <c r="B600">
        <v>3230</v>
      </c>
      <c r="C600" t="s">
        <v>1274</v>
      </c>
      <c r="D600" t="s">
        <v>1275</v>
      </c>
      <c r="E600" t="s">
        <v>668</v>
      </c>
      <c r="F600" t="s">
        <v>1276</v>
      </c>
      <c r="G600" t="str">
        <f>"00361733"</f>
        <v>00361733</v>
      </c>
      <c r="H600" t="s">
        <v>1065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1277</v>
      </c>
    </row>
    <row r="601" spans="1:30" x14ac:dyDescent="0.25">
      <c r="H601" t="s">
        <v>212</v>
      </c>
    </row>
    <row r="602" spans="1:30" x14ac:dyDescent="0.25">
      <c r="A602">
        <v>298</v>
      </c>
      <c r="B602">
        <v>199</v>
      </c>
      <c r="C602" t="s">
        <v>1278</v>
      </c>
      <c r="D602" t="s">
        <v>249</v>
      </c>
      <c r="E602" t="s">
        <v>14</v>
      </c>
      <c r="F602" t="s">
        <v>1279</v>
      </c>
      <c r="G602" t="str">
        <f>"00148122"</f>
        <v>00148122</v>
      </c>
      <c r="H602" t="s">
        <v>888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1280</v>
      </c>
    </row>
    <row r="603" spans="1:30" x14ac:dyDescent="0.25">
      <c r="H603" t="s">
        <v>61</v>
      </c>
    </row>
    <row r="604" spans="1:30" x14ac:dyDescent="0.25">
      <c r="A604">
        <v>299</v>
      </c>
      <c r="B604">
        <v>3189</v>
      </c>
      <c r="C604" t="s">
        <v>1281</v>
      </c>
      <c r="D604" t="s">
        <v>1282</v>
      </c>
      <c r="E604" t="s">
        <v>1283</v>
      </c>
      <c r="F604" t="s">
        <v>1284</v>
      </c>
      <c r="G604" t="str">
        <f>"00194824"</f>
        <v>00194824</v>
      </c>
      <c r="H604" t="s">
        <v>1135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3</v>
      </c>
      <c r="W604">
        <v>21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1285</v>
      </c>
    </row>
    <row r="605" spans="1:30" x14ac:dyDescent="0.25">
      <c r="H605" t="s">
        <v>1286</v>
      </c>
    </row>
    <row r="606" spans="1:30" x14ac:dyDescent="0.25">
      <c r="A606">
        <v>300</v>
      </c>
      <c r="B606">
        <v>1897</v>
      </c>
      <c r="C606" t="s">
        <v>1287</v>
      </c>
      <c r="D606" t="s">
        <v>189</v>
      </c>
      <c r="E606" t="s">
        <v>145</v>
      </c>
      <c r="F606" t="s">
        <v>1288</v>
      </c>
      <c r="G606" t="str">
        <f>"201511038078"</f>
        <v>201511038078</v>
      </c>
      <c r="H606" t="s">
        <v>604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30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1289</v>
      </c>
    </row>
    <row r="607" spans="1:30" x14ac:dyDescent="0.25">
      <c r="H607" t="s">
        <v>66</v>
      </c>
    </row>
    <row r="608" spans="1:30" x14ac:dyDescent="0.25">
      <c r="A608">
        <v>301</v>
      </c>
      <c r="B608">
        <v>1316</v>
      </c>
      <c r="C608" t="s">
        <v>1290</v>
      </c>
      <c r="D608" t="s">
        <v>1291</v>
      </c>
      <c r="E608" t="s">
        <v>696</v>
      </c>
      <c r="F608">
        <v>872077</v>
      </c>
      <c r="G608" t="str">
        <f>"00300883"</f>
        <v>00300883</v>
      </c>
      <c r="H608" t="s">
        <v>1292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50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1293</v>
      </c>
    </row>
    <row r="609" spans="1:30" x14ac:dyDescent="0.25">
      <c r="H609" t="s">
        <v>1294</v>
      </c>
    </row>
    <row r="610" spans="1:30" x14ac:dyDescent="0.25">
      <c r="A610">
        <v>302</v>
      </c>
      <c r="B610">
        <v>4236</v>
      </c>
      <c r="C610" t="s">
        <v>1160</v>
      </c>
      <c r="D610" t="s">
        <v>1295</v>
      </c>
      <c r="E610" t="s">
        <v>19</v>
      </c>
      <c r="F610" t="s">
        <v>1296</v>
      </c>
      <c r="G610" t="str">
        <f>"00010134"</f>
        <v>00010134</v>
      </c>
      <c r="H610" t="s">
        <v>647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3</v>
      </c>
      <c r="AA610">
        <v>0</v>
      </c>
      <c r="AB610">
        <v>0</v>
      </c>
      <c r="AC610">
        <v>0</v>
      </c>
      <c r="AD610" t="s">
        <v>1297</v>
      </c>
    </row>
    <row r="611" spans="1:30" x14ac:dyDescent="0.25">
      <c r="H611" t="s">
        <v>1298</v>
      </c>
    </row>
    <row r="612" spans="1:30" x14ac:dyDescent="0.25">
      <c r="A612">
        <v>303</v>
      </c>
      <c r="B612">
        <v>5056</v>
      </c>
      <c r="C612" t="s">
        <v>1299</v>
      </c>
      <c r="D612" t="s">
        <v>203</v>
      </c>
      <c r="E612" t="s">
        <v>56</v>
      </c>
      <c r="F612" t="s">
        <v>1300</v>
      </c>
      <c r="G612" t="str">
        <f>"00245738"</f>
        <v>00245738</v>
      </c>
      <c r="H612" t="s">
        <v>1301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1302</v>
      </c>
    </row>
    <row r="613" spans="1:30" x14ac:dyDescent="0.25">
      <c r="H613" t="s">
        <v>635</v>
      </c>
    </row>
    <row r="614" spans="1:30" x14ac:dyDescent="0.25">
      <c r="A614">
        <v>304</v>
      </c>
      <c r="B614">
        <v>4919</v>
      </c>
      <c r="C614" t="s">
        <v>978</v>
      </c>
      <c r="D614" t="s">
        <v>685</v>
      </c>
      <c r="E614" t="s">
        <v>53</v>
      </c>
      <c r="F614" t="s">
        <v>1303</v>
      </c>
      <c r="G614" t="str">
        <f>"201412000749"</f>
        <v>201412000749</v>
      </c>
      <c r="H614" t="s">
        <v>1304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1305</v>
      </c>
    </row>
    <row r="615" spans="1:30" x14ac:dyDescent="0.25">
      <c r="H615" t="s">
        <v>217</v>
      </c>
    </row>
    <row r="616" spans="1:30" x14ac:dyDescent="0.25">
      <c r="A616">
        <v>305</v>
      </c>
      <c r="B616">
        <v>3902</v>
      </c>
      <c r="C616" t="s">
        <v>1306</v>
      </c>
      <c r="D616" t="s">
        <v>152</v>
      </c>
      <c r="E616" t="s">
        <v>52</v>
      </c>
      <c r="F616" t="s">
        <v>1307</v>
      </c>
      <c r="G616" t="str">
        <f>"00339821"</f>
        <v>00339821</v>
      </c>
      <c r="H616">
        <v>671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Z616">
        <v>0</v>
      </c>
      <c r="AA616">
        <v>0</v>
      </c>
      <c r="AB616">
        <v>0</v>
      </c>
      <c r="AC616">
        <v>0</v>
      </c>
      <c r="AD616">
        <v>701</v>
      </c>
    </row>
    <row r="617" spans="1:30" x14ac:dyDescent="0.25">
      <c r="H617">
        <v>1257</v>
      </c>
    </row>
    <row r="618" spans="1:30" x14ac:dyDescent="0.25">
      <c r="A618">
        <v>306</v>
      </c>
      <c r="B618">
        <v>2055</v>
      </c>
      <c r="C618" t="s">
        <v>1308</v>
      </c>
      <c r="D618" t="s">
        <v>15</v>
      </c>
      <c r="E618" t="s">
        <v>26</v>
      </c>
      <c r="F618" t="s">
        <v>1309</v>
      </c>
      <c r="G618" t="str">
        <f>"00157176"</f>
        <v>00157176</v>
      </c>
      <c r="H618" t="s">
        <v>438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1310</v>
      </c>
    </row>
    <row r="619" spans="1:30" x14ac:dyDescent="0.25">
      <c r="H619" t="s">
        <v>178</v>
      </c>
    </row>
    <row r="620" spans="1:30" x14ac:dyDescent="0.25">
      <c r="A620">
        <v>307</v>
      </c>
      <c r="B620">
        <v>1552</v>
      </c>
      <c r="C620" t="s">
        <v>115</v>
      </c>
      <c r="D620" t="s">
        <v>1311</v>
      </c>
      <c r="E620" t="s">
        <v>52</v>
      </c>
      <c r="F620" t="s">
        <v>1312</v>
      </c>
      <c r="G620" t="str">
        <f>"00244720"</f>
        <v>00244720</v>
      </c>
      <c r="H620" t="s">
        <v>1259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1</v>
      </c>
      <c r="AA620">
        <v>0</v>
      </c>
      <c r="AB620">
        <v>0</v>
      </c>
      <c r="AC620">
        <v>0</v>
      </c>
      <c r="AD620" t="s">
        <v>1313</v>
      </c>
    </row>
    <row r="621" spans="1:30" x14ac:dyDescent="0.25">
      <c r="H621" t="s">
        <v>1228</v>
      </c>
    </row>
    <row r="622" spans="1:30" x14ac:dyDescent="0.25">
      <c r="A622">
        <v>308</v>
      </c>
      <c r="B622">
        <v>2946</v>
      </c>
      <c r="C622" t="s">
        <v>1314</v>
      </c>
      <c r="D622" t="s">
        <v>103</v>
      </c>
      <c r="E622" t="s">
        <v>235</v>
      </c>
      <c r="F622" t="s">
        <v>1315</v>
      </c>
      <c r="G622" t="str">
        <f>"00010260"</f>
        <v>00010260</v>
      </c>
      <c r="H622" t="s">
        <v>160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1316</v>
      </c>
    </row>
    <row r="623" spans="1:30" x14ac:dyDescent="0.25">
      <c r="H623" t="s">
        <v>61</v>
      </c>
    </row>
    <row r="624" spans="1:30" x14ac:dyDescent="0.25">
      <c r="A624">
        <v>309</v>
      </c>
      <c r="B624">
        <v>4320</v>
      </c>
      <c r="C624" t="s">
        <v>1317</v>
      </c>
      <c r="D624" t="s">
        <v>171</v>
      </c>
      <c r="E624" t="s">
        <v>1165</v>
      </c>
      <c r="F624" t="s">
        <v>1318</v>
      </c>
      <c r="G624" t="str">
        <f>"00362423"</f>
        <v>00362423</v>
      </c>
      <c r="H624" t="s">
        <v>160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1316</v>
      </c>
    </row>
    <row r="625" spans="1:30" x14ac:dyDescent="0.25">
      <c r="H625" t="s">
        <v>178</v>
      </c>
    </row>
    <row r="626" spans="1:30" x14ac:dyDescent="0.25">
      <c r="A626">
        <v>310</v>
      </c>
      <c r="B626">
        <v>1310</v>
      </c>
      <c r="C626" t="s">
        <v>1319</v>
      </c>
      <c r="D626" t="s">
        <v>46</v>
      </c>
      <c r="E626" t="s">
        <v>14</v>
      </c>
      <c r="F626" t="s">
        <v>1320</v>
      </c>
      <c r="G626" t="str">
        <f>"00151909"</f>
        <v>00151909</v>
      </c>
      <c r="H626" t="s">
        <v>160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1316</v>
      </c>
    </row>
    <row r="627" spans="1:30" x14ac:dyDescent="0.25">
      <c r="H627">
        <v>1257</v>
      </c>
    </row>
    <row r="628" spans="1:30" x14ac:dyDescent="0.25">
      <c r="A628">
        <v>311</v>
      </c>
      <c r="B628">
        <v>3579</v>
      </c>
      <c r="C628" t="s">
        <v>1321</v>
      </c>
      <c r="D628" t="s">
        <v>26</v>
      </c>
      <c r="E628" t="s">
        <v>52</v>
      </c>
      <c r="F628" t="s">
        <v>1322</v>
      </c>
      <c r="G628" t="str">
        <f>"00112791"</f>
        <v>00112791</v>
      </c>
      <c r="H628" t="s">
        <v>1323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1324</v>
      </c>
    </row>
    <row r="629" spans="1:30" x14ac:dyDescent="0.25">
      <c r="H629" t="s">
        <v>1325</v>
      </c>
    </row>
    <row r="630" spans="1:30" x14ac:dyDescent="0.25">
      <c r="A630">
        <v>312</v>
      </c>
      <c r="B630">
        <v>1304</v>
      </c>
      <c r="C630" t="s">
        <v>1326</v>
      </c>
      <c r="D630" t="s">
        <v>873</v>
      </c>
      <c r="E630" t="s">
        <v>89</v>
      </c>
      <c r="F630" t="s">
        <v>1327</v>
      </c>
      <c r="G630" t="str">
        <f>"00242587"</f>
        <v>00242587</v>
      </c>
      <c r="H630" t="s">
        <v>1301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Z630">
        <v>2</v>
      </c>
      <c r="AA630">
        <v>0</v>
      </c>
      <c r="AB630">
        <v>0</v>
      </c>
      <c r="AC630">
        <v>0</v>
      </c>
      <c r="AD630" t="s">
        <v>1301</v>
      </c>
    </row>
    <row r="631" spans="1:30" x14ac:dyDescent="0.25">
      <c r="H631" t="s">
        <v>1328</v>
      </c>
    </row>
    <row r="632" spans="1:30" x14ac:dyDescent="0.25">
      <c r="A632">
        <v>313</v>
      </c>
      <c r="B632">
        <v>3091</v>
      </c>
      <c r="C632" t="s">
        <v>1329</v>
      </c>
      <c r="D632" t="s">
        <v>1099</v>
      </c>
      <c r="E632" t="s">
        <v>152</v>
      </c>
      <c r="F632" t="s">
        <v>1330</v>
      </c>
      <c r="G632" t="str">
        <f>"00364374"</f>
        <v>00364374</v>
      </c>
      <c r="H632" t="s">
        <v>1331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1332</v>
      </c>
    </row>
    <row r="633" spans="1:30" x14ac:dyDescent="0.25">
      <c r="H633" t="s">
        <v>1333</v>
      </c>
    </row>
    <row r="634" spans="1:30" x14ac:dyDescent="0.25">
      <c r="A634">
        <v>314</v>
      </c>
      <c r="B634">
        <v>1800</v>
      </c>
      <c r="C634" t="s">
        <v>1334</v>
      </c>
      <c r="D634" t="s">
        <v>1335</v>
      </c>
      <c r="E634" t="s">
        <v>203</v>
      </c>
      <c r="F634" t="s">
        <v>1336</v>
      </c>
      <c r="G634" t="str">
        <f>"00318568"</f>
        <v>00318568</v>
      </c>
      <c r="H634" t="s">
        <v>1292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2</v>
      </c>
      <c r="AA634">
        <v>0</v>
      </c>
      <c r="AB634">
        <v>0</v>
      </c>
      <c r="AC634">
        <v>0</v>
      </c>
      <c r="AD634" t="s">
        <v>1292</v>
      </c>
    </row>
    <row r="635" spans="1:30" x14ac:dyDescent="0.25">
      <c r="H635">
        <v>1257</v>
      </c>
    </row>
    <row r="636" spans="1:30" x14ac:dyDescent="0.25">
      <c r="A636">
        <v>315</v>
      </c>
      <c r="B636">
        <v>1347</v>
      </c>
      <c r="C636" t="s">
        <v>1337</v>
      </c>
      <c r="D636" t="s">
        <v>305</v>
      </c>
      <c r="E636" t="s">
        <v>103</v>
      </c>
      <c r="F636" t="s">
        <v>1338</v>
      </c>
      <c r="G636" t="str">
        <f>"00286777"</f>
        <v>00286777</v>
      </c>
      <c r="H636" t="s">
        <v>1339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1340</v>
      </c>
    </row>
    <row r="637" spans="1:30" x14ac:dyDescent="0.25">
      <c r="H637">
        <v>1257</v>
      </c>
    </row>
    <row r="638" spans="1:30" x14ac:dyDescent="0.25">
      <c r="A638">
        <v>316</v>
      </c>
      <c r="B638">
        <v>2435</v>
      </c>
      <c r="C638" t="s">
        <v>1341</v>
      </c>
      <c r="D638" t="s">
        <v>52</v>
      </c>
      <c r="E638" t="s">
        <v>78</v>
      </c>
      <c r="F638" t="s">
        <v>1342</v>
      </c>
      <c r="G638" t="str">
        <f>"00109429"</f>
        <v>00109429</v>
      </c>
      <c r="H638" t="s">
        <v>1339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Z638">
        <v>2</v>
      </c>
      <c r="AA638">
        <v>0</v>
      </c>
      <c r="AB638">
        <v>0</v>
      </c>
      <c r="AC638">
        <v>0</v>
      </c>
      <c r="AD638" t="s">
        <v>1340</v>
      </c>
    </row>
    <row r="639" spans="1:30" x14ac:dyDescent="0.25">
      <c r="H639" t="s">
        <v>66</v>
      </c>
    </row>
    <row r="640" spans="1:30" x14ac:dyDescent="0.25">
      <c r="A640">
        <v>317</v>
      </c>
      <c r="B640">
        <v>3991</v>
      </c>
      <c r="C640" t="s">
        <v>1343</v>
      </c>
      <c r="D640" t="s">
        <v>52</v>
      </c>
      <c r="E640" t="s">
        <v>145</v>
      </c>
      <c r="F640" t="s">
        <v>1344</v>
      </c>
      <c r="G640" t="str">
        <f>"00339362"</f>
        <v>00339362</v>
      </c>
      <c r="H640" t="s">
        <v>1345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1</v>
      </c>
      <c r="AA640">
        <v>0</v>
      </c>
      <c r="AB640">
        <v>0</v>
      </c>
      <c r="AC640">
        <v>0</v>
      </c>
      <c r="AD640" t="s">
        <v>1346</v>
      </c>
    </row>
    <row r="641" spans="1:30" x14ac:dyDescent="0.25">
      <c r="H641" t="s">
        <v>212</v>
      </c>
    </row>
    <row r="642" spans="1:30" x14ac:dyDescent="0.25">
      <c r="A642">
        <v>318</v>
      </c>
      <c r="B642">
        <v>436</v>
      </c>
      <c r="C642" t="s">
        <v>1347</v>
      </c>
      <c r="D642" t="s">
        <v>1348</v>
      </c>
      <c r="E642" t="s">
        <v>25</v>
      </c>
      <c r="F642" t="s">
        <v>1349</v>
      </c>
      <c r="G642" t="str">
        <f>"00296789"</f>
        <v>00296789</v>
      </c>
      <c r="H642" t="s">
        <v>1350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2</v>
      </c>
      <c r="AA642">
        <v>0</v>
      </c>
      <c r="AB642">
        <v>0</v>
      </c>
      <c r="AC642">
        <v>0</v>
      </c>
      <c r="AD642" t="s">
        <v>1351</v>
      </c>
    </row>
    <row r="643" spans="1:30" x14ac:dyDescent="0.25">
      <c r="H643">
        <v>1257</v>
      </c>
    </row>
    <row r="645" spans="1:30" x14ac:dyDescent="0.25">
      <c r="A645" t="s">
        <v>1352</v>
      </c>
    </row>
    <row r="646" spans="1:30" x14ac:dyDescent="0.25">
      <c r="A646" t="s">
        <v>1353</v>
      </c>
    </row>
    <row r="647" spans="1:30" x14ac:dyDescent="0.25">
      <c r="A647" t="s">
        <v>1354</v>
      </c>
    </row>
    <row r="648" spans="1:30" x14ac:dyDescent="0.25">
      <c r="A648" t="s">
        <v>1355</v>
      </c>
    </row>
    <row r="649" spans="1:30" x14ac:dyDescent="0.25">
      <c r="A649" t="s">
        <v>1356</v>
      </c>
    </row>
    <row r="650" spans="1:30" x14ac:dyDescent="0.25">
      <c r="A650" t="s">
        <v>1357</v>
      </c>
    </row>
    <row r="651" spans="1:30" x14ac:dyDescent="0.25">
      <c r="A651" t="s">
        <v>1358</v>
      </c>
    </row>
    <row r="652" spans="1:30" x14ac:dyDescent="0.25">
      <c r="A652" t="s">
        <v>1359</v>
      </c>
    </row>
    <row r="653" spans="1:30" x14ac:dyDescent="0.25">
      <c r="A653" t="s">
        <v>1360</v>
      </c>
    </row>
    <row r="654" spans="1:30" x14ac:dyDescent="0.25">
      <c r="A654" t="s">
        <v>1361</v>
      </c>
    </row>
    <row r="655" spans="1:30" x14ac:dyDescent="0.25">
      <c r="A655" t="s">
        <v>1362</v>
      </c>
    </row>
    <row r="656" spans="1:30" x14ac:dyDescent="0.25">
      <c r="A656" t="s">
        <v>1363</v>
      </c>
    </row>
    <row r="657" spans="1:1" x14ac:dyDescent="0.25">
      <c r="A657" t="s">
        <v>1364</v>
      </c>
    </row>
    <row r="658" spans="1:1" x14ac:dyDescent="0.25">
      <c r="A658" t="s">
        <v>1365</v>
      </c>
    </row>
    <row r="659" spans="1:1" x14ac:dyDescent="0.25">
      <c r="A659" t="s">
        <v>1366</v>
      </c>
    </row>
    <row r="660" spans="1:1" x14ac:dyDescent="0.25">
      <c r="A660" t="s">
        <v>1367</v>
      </c>
    </row>
    <row r="661" spans="1:1" x14ac:dyDescent="0.25">
      <c r="A661" t="s">
        <v>1368</v>
      </c>
    </row>
    <row r="662" spans="1:1" x14ac:dyDescent="0.25">
      <c r="A662" t="s">
        <v>1369</v>
      </c>
    </row>
    <row r="663" spans="1:1" x14ac:dyDescent="0.25">
      <c r="A663" t="s">
        <v>1370</v>
      </c>
    </row>
    <row r="664" spans="1:1" x14ac:dyDescent="0.25">
      <c r="A664" t="s">
        <v>1371</v>
      </c>
    </row>
    <row r="665" spans="1:1" x14ac:dyDescent="0.25">
      <c r="A665" t="s">
        <v>1372</v>
      </c>
    </row>
    <row r="666" spans="1:1" x14ac:dyDescent="0.25">
      <c r="A666" t="s">
        <v>1373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2018-03-28T09:33:57Z</dcterms:created>
  <dcterms:modified xsi:type="dcterms:W3CDTF">2018-03-28T09:34:01Z</dcterms:modified>
</cp:coreProperties>
</file>