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934" i="1" l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<sst xmlns="http://schemas.openxmlformats.org/spreadsheetml/2006/main" count="3014" uniqueCount="2087">
  <si>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</si>
  <si>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</si>
  <si>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</si>
  <si>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</si>
  <si>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ΜΗΧΑΝΙΚΩΝ ΔΟΜΙΚΩΝ ΕΡΓΩΝ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</si>
  <si>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</si>
  <si>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</si>
  <si>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</si>
  <si>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</si>
  <si>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</si>
  <si>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</si>
  <si>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</si>
  <si>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</si>
  <si>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ΠΑΖΑΡΑ</t>
  </si>
  <si>
    <t>ΒΑΙΑ</t>
  </si>
  <si>
    <t>ΚΩΝΣΤΑΝΤΙΝΟΣ</t>
  </si>
  <si>
    <t>Χ979920</t>
  </si>
  <si>
    <t>678,7</t>
  </si>
  <si>
    <t>1876,7</t>
  </si>
  <si>
    <t>1264-1260-1262-1265-1263-1229-1259-1231-1230-1266-1232</t>
  </si>
  <si>
    <t>ΚΑΛΙΑΚΟΣ</t>
  </si>
  <si>
    <t>ΣΟΦΟΚΛΗΣ</t>
  </si>
  <si>
    <t>ΙΩΑΝΝΗΣ</t>
  </si>
  <si>
    <t>ΑΑ944048</t>
  </si>
  <si>
    <t>1263-1259-1260-1264-1232-1230-1231-1266-1229-1262-1265-1258-1261</t>
  </si>
  <si>
    <t>ΜΠΕΚΑΣ</t>
  </si>
  <si>
    <t>ΓΕΩΡΓΙΟΣ</t>
  </si>
  <si>
    <t>ΑΙ583966</t>
  </si>
  <si>
    <t>730,4</t>
  </si>
  <si>
    <t>1788,4</t>
  </si>
  <si>
    <t>1231-1266-1229-1263-1262-1265-1232-1264-1259-1261-1267</t>
  </si>
  <si>
    <t>ΚΑΡΑΚΑΝΤΕΣ</t>
  </si>
  <si>
    <t>ΑΝΤΩΝΙΟΣ</t>
  </si>
  <si>
    <t>ΑΘΑΝΑΣΙΟΣ</t>
  </si>
  <si>
    <t>ΑΕ795182</t>
  </si>
  <si>
    <t>1262-1263-1264-1259-1265-1267-1229</t>
  </si>
  <si>
    <t>ΚΑΤΣΑΡΟΣ</t>
  </si>
  <si>
    <t>ΔΗΜΗΤΡΙΟΣ</t>
  </si>
  <si>
    <t>ΧΡΗΣΤΟΣ</t>
  </si>
  <si>
    <t>ΑΚ965015</t>
  </si>
  <si>
    <t>851,4</t>
  </si>
  <si>
    <t>1769,4</t>
  </si>
  <si>
    <t>1264-1263-1262-1259-1265-1229-1231-1232-1266-1258-1261-1260-1230</t>
  </si>
  <si>
    <t>ΚΟΝΙΑΡΗ</t>
  </si>
  <si>
    <t>ΑΝΑΣΤΑΣΙΑ</t>
  </si>
  <si>
    <t>ΑΝΔΡΕΑΣ</t>
  </si>
  <si>
    <t>ΑΖ834243</t>
  </si>
  <si>
    <t>1229-1230-1231-1232-1258-1259-1260-1261-1262-1263-1264-1265-1266-1272-1273-1274-1202-1203-1267</t>
  </si>
  <si>
    <t>ΑΓΓΕΛΟΥ</t>
  </si>
  <si>
    <t>ΒΑΣΙΛΕΙΟΣ</t>
  </si>
  <si>
    <t>ΑΜ896746</t>
  </si>
  <si>
    <t>1229-1263-1262-1264-1230-1231-1260</t>
  </si>
  <si>
    <t>ΛΕΙΒΑΔΑΡΑ</t>
  </si>
  <si>
    <t>ΜΙΧΑΕΛΑ</t>
  </si>
  <si>
    <t>Φ472469</t>
  </si>
  <si>
    <t>906,4</t>
  </si>
  <si>
    <t>1755,4</t>
  </si>
  <si>
    <t>1267-1264-1257-1262-1229-1273-1231-1266-1232-1265-1263-1259-1260-1230</t>
  </si>
  <si>
    <t>ΚΑΝΤΙΦΟΥΔΗΣ</t>
  </si>
  <si>
    <t>ΑΗ381519</t>
  </si>
  <si>
    <t>1229-1273</t>
  </si>
  <si>
    <t>ΖΟΥΡΙΔΑΚΗΣ</t>
  </si>
  <si>
    <t>ΣΤΥΛΙΑΝΟΣ</t>
  </si>
  <si>
    <t>ΖΑΧΑΡΙΑΣ</t>
  </si>
  <si>
    <t>Ρ970596</t>
  </si>
  <si>
    <t>1229-1262-1263-1266-1264-1265-1261-1231-1232-1259</t>
  </si>
  <si>
    <t>ΚΑΛΑΦΑΤΖΗΣ</t>
  </si>
  <si>
    <t>ΑΕ686981</t>
  </si>
  <si>
    <t>1267-1229-1262-1263-1259-1258-1265-1264-1231-1232-1266-1261</t>
  </si>
  <si>
    <t>ΣΙΩΗ</t>
  </si>
  <si>
    <t>ΕΛΕΥΘΕΡΙΑ</t>
  </si>
  <si>
    <t>ΘΕΟΔΩΡΟΣ</t>
  </si>
  <si>
    <t>Χ767900</t>
  </si>
  <si>
    <t>772,2</t>
  </si>
  <si>
    <t>1700,2</t>
  </si>
  <si>
    <t>1267-1229-1258-1263-1259-1262-1264-1265-1232-1266-1231</t>
  </si>
  <si>
    <t>ΖΗΣΗ</t>
  </si>
  <si>
    <t>ΓΑΛΗΝΗ</t>
  </si>
  <si>
    <t>ΑΡΙΣΤΟΤΕΛΗΣ</t>
  </si>
  <si>
    <t>ΑΙ285730</t>
  </si>
  <si>
    <t>866,8</t>
  </si>
  <si>
    <t>1679,8</t>
  </si>
  <si>
    <t>1260-1262-1264-1263-1265-1259-1229-1232-1267-1258-1231-1230-1261-1266</t>
  </si>
  <si>
    <t>ΧΙΝΤΕΡΙΔΟΥ</t>
  </si>
  <si>
    <t>ΔΕΣΠΟΙΝΑ</t>
  </si>
  <si>
    <t>ΑΝΑΣΤΑΣΙΟΣ</t>
  </si>
  <si>
    <t>ΑΖ343707</t>
  </si>
  <si>
    <t>653,4</t>
  </si>
  <si>
    <t>1664,4</t>
  </si>
  <si>
    <t>1229-1259-1258-1260-1262-1264</t>
  </si>
  <si>
    <t>ΝΕΣΤΟΡΟΥΔΗ</t>
  </si>
  <si>
    <t>ΕΥΑΓΓΕΛΙΑ</t>
  </si>
  <si>
    <t>ΕΥΣΤΡΑΤΙΟΣ</t>
  </si>
  <si>
    <t>ΑΖ427721</t>
  </si>
  <si>
    <t>974,6</t>
  </si>
  <si>
    <t>1662,6</t>
  </si>
  <si>
    <t>1229-1263-1259-1264-1262-1265-1232-1266-1231-1260</t>
  </si>
  <si>
    <t>ΠΑΠΑΝΑΣΤΑΣΟΠΟΥΛΟΣ</t>
  </si>
  <si>
    <t>ΚΑΣΣΑΝΔΡΟΣ</t>
  </si>
  <si>
    <t>ΝΙΚΟΛΑΟΣ</t>
  </si>
  <si>
    <t>ΑΒ451527</t>
  </si>
  <si>
    <t>783,2</t>
  </si>
  <si>
    <t>1661,2</t>
  </si>
  <si>
    <t>1229-1231-1259-1263-1262-1265-1264-1261</t>
  </si>
  <si>
    <t>ΚΑΤΣΙΓΙΑΝΝΗΣ</t>
  </si>
  <si>
    <t>ΘΩΜΑΣ</t>
  </si>
  <si>
    <t>ΑΖ884341</t>
  </si>
  <si>
    <t>798,6</t>
  </si>
  <si>
    <t>1656,6</t>
  </si>
  <si>
    <t>1229-1262-1260-1264-1265-1231-1230-1232-1263-1259-1266-1258-1261</t>
  </si>
  <si>
    <t>ΚΑΚΩΝΑΣ</t>
  </si>
  <si>
    <t>ΑΛΕΞΑΝΔΡΟΣ</t>
  </si>
  <si>
    <t>ΑΚ114347</t>
  </si>
  <si>
    <t>1262-1265-1264-1232-1263-1231-1230-1266-1229-1260-1259</t>
  </si>
  <si>
    <t>ΝΤΙΝΟΠΟΥΛΟΣ</t>
  </si>
  <si>
    <t>ΣΩΤΗΡΙΟΣ</t>
  </si>
  <si>
    <t>ΑΗ701769</t>
  </si>
  <si>
    <t>777,7</t>
  </si>
  <si>
    <t>1635,7</t>
  </si>
  <si>
    <t>1232-1265-1230-1231-1229-1262-1261-1266-1263-1264-1259-1258</t>
  </si>
  <si>
    <t>ΜΑΝΙΑΤΗΣ</t>
  </si>
  <si>
    <t>ΚΙΜΩΝ</t>
  </si>
  <si>
    <t>Σ799349</t>
  </si>
  <si>
    <t>1232-1265-1262-1260-1264-1263-1259-1258-1229-1266-1231-1230-1261</t>
  </si>
  <si>
    <t>ΙΩΑΚΕΙΜΙΔΟΥ</t>
  </si>
  <si>
    <t>ΜΑΡΙΑ</t>
  </si>
  <si>
    <t>ΑΗ881828</t>
  </si>
  <si>
    <t>734,8</t>
  </si>
  <si>
    <t>1622,8</t>
  </si>
  <si>
    <t>1229-1263-1260-1262-1259-1232-1264-1265-1230-1231-1266</t>
  </si>
  <si>
    <t>ΓΕΩΡΓΙΑΔΟΥ</t>
  </si>
  <si>
    <t>ΑΙΚΑΤΕΡΙΝΗ</t>
  </si>
  <si>
    <t>ΣΑΒΒΑΣ</t>
  </si>
  <si>
    <t>ΑΖ882059</t>
  </si>
  <si>
    <t>ΤΕΡΖΟΓΛΟΥ</t>
  </si>
  <si>
    <t>ΑΙ532711</t>
  </si>
  <si>
    <t>727,1</t>
  </si>
  <si>
    <t>1615,1</t>
  </si>
  <si>
    <t>1262-1265-1264-1263-1232-1266-1231-1229-1259-1267-1258-1260-1230-1203</t>
  </si>
  <si>
    <t>ΔΗΜΗΤΡΙΑΔΟΥ</t>
  </si>
  <si>
    <t>ΙΟΡΔΑΝΗΣ</t>
  </si>
  <si>
    <t>ΑΗ153366</t>
  </si>
  <si>
    <t>754,6</t>
  </si>
  <si>
    <t>1612,6</t>
  </si>
  <si>
    <t>1267-1229-1263-1262-1259-1230-1231-1266-1264-1265-1232-1260</t>
  </si>
  <si>
    <t>ΣΑΚΚΑΛΗ</t>
  </si>
  <si>
    <t>ΧΑΡΙΛΑΣΟΣ</t>
  </si>
  <si>
    <t>Ξ688915</t>
  </si>
  <si>
    <t>1259-1263-1264-1262-1232-1229-1265-1266-1231-1230</t>
  </si>
  <si>
    <t>ΣΤΕΦΑΝΙΔΟΥ</t>
  </si>
  <si>
    <t>ΑΑ453536</t>
  </si>
  <si>
    <t>1229-1262-1263-1231-1264-1265-1259</t>
  </si>
  <si>
    <t>ΤΣΕΡΜΕΝΤΣΕΛΗΣ</t>
  </si>
  <si>
    <t>ΣΤΕΡΓΙΟΣ</t>
  </si>
  <si>
    <t>ΑΖ345942</t>
  </si>
  <si>
    <t>1595,7</t>
  </si>
  <si>
    <t>1274-1262-1273-1229-1263-1264-1231-1230-1266-1260-1259-1265-1257-1267-1232-1258</t>
  </si>
  <si>
    <t>ΣΠΥΡΟΠΟΥΛΟΣ</t>
  </si>
  <si>
    <t>ΧΑΡΑΛΑΜΠΟΣ</t>
  </si>
  <si>
    <t>ΑΖ799114</t>
  </si>
  <si>
    <t>1263-1259-1229-1260-1262-1264-1231-1230-1232-1258-1265-1266-1261</t>
  </si>
  <si>
    <t>ΕΛΜΑΖΟΥΔΗ</t>
  </si>
  <si>
    <t>ΧΡΥΣΟΥΛΑ</t>
  </si>
  <si>
    <t>ΗΛΙΑΣ</t>
  </si>
  <si>
    <t>ΑΖ426138</t>
  </si>
  <si>
    <t>1262-1231-1230-1260-1261-1264-1265-1263-1259-1258-1229-1232-1266</t>
  </si>
  <si>
    <t>ΑΡΧΟΝΤΙΔΟΥ</t>
  </si>
  <si>
    <t>ΑΜ931699</t>
  </si>
  <si>
    <t>1231-1230-1266-1262-1263-1267-1229-1260-1261-1265-1264-1258-1259-1232</t>
  </si>
  <si>
    <t>ΜΑΓΓΟΣ</t>
  </si>
  <si>
    <t>ΑΡΓΥΡΙΟΣ</t>
  </si>
  <si>
    <t>ΑΖ827761</t>
  </si>
  <si>
    <t>746,9</t>
  </si>
  <si>
    <t>1594,9</t>
  </si>
  <si>
    <t>1267-1263-1259-1229-1264-1262-1265-1232-1231-1266</t>
  </si>
  <si>
    <t>ΚΟΥΤΑΛΑΚΙΔΗΣ</t>
  </si>
  <si>
    <t>ΑΖ822281</t>
  </si>
  <si>
    <t>1267-1257-1263-1262-1273-1229-1264-1265-1232</t>
  </si>
  <si>
    <t>ΣΙΓΚΑΡΗ</t>
  </si>
  <si>
    <t>ΑΣΠΑΣΙΑ</t>
  </si>
  <si>
    <t>Χ889840</t>
  </si>
  <si>
    <t>937,2</t>
  </si>
  <si>
    <t>1590,2</t>
  </si>
  <si>
    <t>1259-1263-1260-1264-1262-1229-1232-1265-1230-1231-1266-1261</t>
  </si>
  <si>
    <t>ΚΟΥΖΙΝΟΓΛΟΥ</t>
  </si>
  <si>
    <t>ΑΖ431282</t>
  </si>
  <si>
    <t>1264-1262-1231-1266-1229-1263-1265-1232-1259-1261</t>
  </si>
  <si>
    <t>ΜΟΝΟΠΑΤΗΣ</t>
  </si>
  <si>
    <t>ΕΛΕΥΘΕΡΙΟΣ</t>
  </si>
  <si>
    <t>ΑΙ999257</t>
  </si>
  <si>
    <t>1265-1262-1263-1264-1232-1229-1259-1231-1267</t>
  </si>
  <si>
    <t>ΠΑΝΤΟΥΒΑΚΗΣ</t>
  </si>
  <si>
    <t>ΑΜ454147</t>
  </si>
  <si>
    <t>722,7</t>
  </si>
  <si>
    <t>1580,7</t>
  </si>
  <si>
    <t>1266-1230-1231-1232-1267-1265-1260-1262-1263-1264-1259-1258-1229</t>
  </si>
  <si>
    <t>ΛΑΖΟΓΙΑΝΝΗΣ</t>
  </si>
  <si>
    <t>Ρ891301</t>
  </si>
  <si>
    <t>859,1</t>
  </si>
  <si>
    <t>1579,1</t>
  </si>
  <si>
    <t>1262-1264-1263-1231-1266-1265-1259-1229</t>
  </si>
  <si>
    <t>ΜΑΛΙΤΣΙΔΟΥ</t>
  </si>
  <si>
    <t>ΑΝΝΑ</t>
  </si>
  <si>
    <t>ΑΖ788705</t>
  </si>
  <si>
    <t>764,5</t>
  </si>
  <si>
    <t>1573,5</t>
  </si>
  <si>
    <t>1259-1263-1266-1231-1264-1229-1262-1265-1232-1230-1260-1258-1261</t>
  </si>
  <si>
    <t>ΠΑΠΑΔΑΚΗ</t>
  </si>
  <si>
    <t>ΕΛΕΝΑ</t>
  </si>
  <si>
    <t>ΑΖ471927</t>
  </si>
  <si>
    <t>1231-1230-1266-1232-1229-1262</t>
  </si>
  <si>
    <t>ΠΙΣΜΙΧΟΥ</t>
  </si>
  <si>
    <t>ΝΙΚΟΛΙΝΑ</t>
  </si>
  <si>
    <t>ΑΗ298407</t>
  </si>
  <si>
    <t>1259-1263-1260-1264-1229-1262-1266-1230-1231-1232-1265</t>
  </si>
  <si>
    <t>ΚΟΤΛΙΔΑ</t>
  </si>
  <si>
    <t>ΕΛΕΝΗ</t>
  </si>
  <si>
    <t>ΑΕ337560</t>
  </si>
  <si>
    <t>1572,2</t>
  </si>
  <si>
    <t>1259-1264-1260-1263-1232-1265-1262-1258-1229-1230-1231-1261-1266-1267</t>
  </si>
  <si>
    <t>ΜΩΡΑΙΤΟΥ</t>
  </si>
  <si>
    <t>ΧΡΙΣΤΙΝΑ</t>
  </si>
  <si>
    <t>ΑΕ933489</t>
  </si>
  <si>
    <t>834,9</t>
  </si>
  <si>
    <t>1567,9</t>
  </si>
  <si>
    <t>1229-1230-1231-1232-1258-1259-1260-1261-1262-1263-1264-1265-1266</t>
  </si>
  <si>
    <t>ΧΙΤΖΗΣ</t>
  </si>
  <si>
    <t>ΑΖ647615</t>
  </si>
  <si>
    <t>666,6</t>
  </si>
  <si>
    <t>1567,6</t>
  </si>
  <si>
    <t>1264-1266-1231-1262-1263-1229-1259-1265-1232</t>
  </si>
  <si>
    <t>ΚΑΡΤΣΩΝΑΚΗ</t>
  </si>
  <si>
    <t>Χ497894</t>
  </si>
  <si>
    <t>694,1</t>
  </si>
  <si>
    <t>1566,1</t>
  </si>
  <si>
    <t>1230-1231-1266-1265-1232-1262-1264-1260-1263-1229-1259</t>
  </si>
  <si>
    <t>ΠΑΠΑΔΗΜΗΤΡΙΟΥ</t>
  </si>
  <si>
    <t>ΙΟΥΛΙΤΤΑ</t>
  </si>
  <si>
    <t>ΑΗ288306</t>
  </si>
  <si>
    <t>1259-1263-1264-1262-1229-1265</t>
  </si>
  <si>
    <t>ΤΖΕΒΕΛΕΚΟΣ</t>
  </si>
  <si>
    <t>ΑΖ850823</t>
  </si>
  <si>
    <t>742,5</t>
  </si>
  <si>
    <t>1560,5</t>
  </si>
  <si>
    <t>1229-1263-1259-1262-1264-1231-1266-1265-1232</t>
  </si>
  <si>
    <t>ΓΕΩΡΓΟΥΛΑ</t>
  </si>
  <si>
    <t>ΑΖ182553</t>
  </si>
  <si>
    <t>738,1</t>
  </si>
  <si>
    <t>1556,1</t>
  </si>
  <si>
    <t>1262-1265-1264-1260-1263-1259-1232-1229-1230-1266</t>
  </si>
  <si>
    <t>ΤΣΙΟΥΛΗΣ</t>
  </si>
  <si>
    <t>ΠΕΡΙΚΛΗΣ</t>
  </si>
  <si>
    <t>ΣΤΑΜΑΤΙΟΣ</t>
  </si>
  <si>
    <t>ΑΙ734905</t>
  </si>
  <si>
    <t>695,2</t>
  </si>
  <si>
    <t>1553,2</t>
  </si>
  <si>
    <t>1258-1263-1260-1259-1262-1229-1230-1231-1266-1264-1265-1232</t>
  </si>
  <si>
    <t>ΛΙΑΠΗ</t>
  </si>
  <si>
    <t>Ρ160529</t>
  </si>
  <si>
    <t>1229-1263-1264-1259-1262-1265-1260-1231-1232-1266-1230-1258-1261</t>
  </si>
  <si>
    <t>ΒΑΛΙΑΚΑ</t>
  </si>
  <si>
    <t>ΒΑΊΑ</t>
  </si>
  <si>
    <t>ΑΚ978681</t>
  </si>
  <si>
    <t>733,7</t>
  </si>
  <si>
    <t>1551,7</t>
  </si>
  <si>
    <t>1259-1260-1230-1263-1264-1229-1262-1265-1232-1231-1266-1258-1261</t>
  </si>
  <si>
    <t>ΚΟΚΚΑΛΗΣ</t>
  </si>
  <si>
    <t>ΑΖ648030</t>
  </si>
  <si>
    <t>1260-1230-1231-1262-1264-1263-1265-1259-1266-1232-1229-1258-1261</t>
  </si>
  <si>
    <t>ΣΙΣΚΟΣ</t>
  </si>
  <si>
    <t>ΑΙ746346</t>
  </si>
  <si>
    <t>689,7</t>
  </si>
  <si>
    <t>1547,7</t>
  </si>
  <si>
    <t>1258-1263-1229</t>
  </si>
  <si>
    <t>ΜΕΤΑΞΑΚΗΣ</t>
  </si>
  <si>
    <t>ΑΜ585176</t>
  </si>
  <si>
    <t>1266-1230-1231-1260-1263-1262-1264-1229</t>
  </si>
  <si>
    <t>ΝΤΕΜΚΑΣ</t>
  </si>
  <si>
    <t>ΑΖ182146</t>
  </si>
  <si>
    <t>1262-1260-1264-1265-1263-1231-1230-1229-1273-1259</t>
  </si>
  <si>
    <t>ΧΑΤΖΗΓΙΑΝΝΗ</t>
  </si>
  <si>
    <t>ΑΠΟΣΤΟΛΟΣ</t>
  </si>
  <si>
    <t>ΑΜ837344</t>
  </si>
  <si>
    <t>1262-1267-1264-1265-1260-1229-1231-1232-1263-1259-1266-1230-1258-1261-1203</t>
  </si>
  <si>
    <t>ΠΙΤΤΟΥ</t>
  </si>
  <si>
    <t>ΜΥΡΣΙΝΗ</t>
  </si>
  <si>
    <t>ΑΗ700329</t>
  </si>
  <si>
    <t>683,1</t>
  </si>
  <si>
    <t>1534,1</t>
  </si>
  <si>
    <t>1229-1230-1231-1259-1260-1261-1262-1263-1264-1265</t>
  </si>
  <si>
    <t>ΔΕΛΛΙΟΣ</t>
  </si>
  <si>
    <t>ΑΓΓΕΛΟΣ</t>
  </si>
  <si>
    <t>_ΑΚ 0969832</t>
  </si>
  <si>
    <t>757,9</t>
  </si>
  <si>
    <t>1531,9</t>
  </si>
  <si>
    <t>1244-1243-1242-1241-1240-1231-1229-1230</t>
  </si>
  <si>
    <t>ΣΤΑΜΑΤΟΠΟΥΛΟΥ</t>
  </si>
  <si>
    <t>ΔΗΜΗΤΡΑ</t>
  </si>
  <si>
    <t>ΣΠΥΡΙΔΩΝ</t>
  </si>
  <si>
    <t>ΑΜ817432</t>
  </si>
  <si>
    <t>1060,4</t>
  </si>
  <si>
    <t>1531,4</t>
  </si>
  <si>
    <t>1260-1262-1264-1263-1229-1231-1230-1265</t>
  </si>
  <si>
    <t>ΠΑΠΑΔΟΠΟΥΛΟΣ</t>
  </si>
  <si>
    <t>ΗΛΙΑΣ-ΓΕΩΡΓΙΟΣ</t>
  </si>
  <si>
    <t>Π503373</t>
  </si>
  <si>
    <t>712,8</t>
  </si>
  <si>
    <t>1530,8</t>
  </si>
  <si>
    <t>1229-1230-1231-1232-1258-1259-1260-1262-1263-1264-1265-1266</t>
  </si>
  <si>
    <t>ΖΑΧΟΥ</t>
  </si>
  <si>
    <t>ΗΡΑΚΛΗΣ</t>
  </si>
  <si>
    <t>ΑΒ881852</t>
  </si>
  <si>
    <t>1266-1231-1263-1259-1229-1264-1262-1265-1232-1261</t>
  </si>
  <si>
    <t>ΨΩΜΙΑΔΟΥ</t>
  </si>
  <si>
    <t>ΘΕΜΙΣΤΟΚΛΗΣ</t>
  </si>
  <si>
    <t>ΑΜ372044</t>
  </si>
  <si>
    <t>1260-1263-1264-1262-1265-1229-1258</t>
  </si>
  <si>
    <t>ΔΟΛΙΑΝΙΤΗ</t>
  </si>
  <si>
    <t>ΠΑΝΑΓΙΩΤΑ</t>
  </si>
  <si>
    <t>ΔΙΟΝΥΣΙΟΣ</t>
  </si>
  <si>
    <t>ΑΝ331344</t>
  </si>
  <si>
    <t>702,9</t>
  </si>
  <si>
    <t>1520,9</t>
  </si>
  <si>
    <t>1265-1262-1260-1264-1263-1232-1229-1259-1230-1231-1266-1267-1258-1261</t>
  </si>
  <si>
    <t>ΕΥΣΤΑΘΙΟΥ</t>
  </si>
  <si>
    <t>ΚΑΡΜΕΝ</t>
  </si>
  <si>
    <t>ΑΕ419141</t>
  </si>
  <si>
    <t>1229-1231-1266-1262-1265-1263-1264-1232-1259</t>
  </si>
  <si>
    <t>ΑΓΟΡΟΓΙΑΝΝΗΣ</t>
  </si>
  <si>
    <t>ΖΗΣΗΣ</t>
  </si>
  <si>
    <t>ΑΝ320104</t>
  </si>
  <si>
    <t>1259-1262-1264-1265-1263-1232-1229-1231-1266</t>
  </si>
  <si>
    <t>ΓΑΛΑΝΗ</t>
  </si>
  <si>
    <t>ΚΩΝΣΤΑΝΤΙΝΑ</t>
  </si>
  <si>
    <t>ΑΒ604257</t>
  </si>
  <si>
    <t>1260-1230-1264-1263-1262-1265-1229-1231-1232-1259-1266-1258</t>
  </si>
  <si>
    <t>ΜΠΑΠΚΑ</t>
  </si>
  <si>
    <t>ΣΤΑΥΡΟΥΛΑ</t>
  </si>
  <si>
    <t>ΑΖ309121</t>
  </si>
  <si>
    <t>1263-1259-1229-1264-1265-1231-1266-1232</t>
  </si>
  <si>
    <t>ΓΑΝΙΔΗΣ</t>
  </si>
  <si>
    <t>ΑΕ412940</t>
  </si>
  <si>
    <t>ΚΑΡΑΚΟΛΙΑ</t>
  </si>
  <si>
    <t>ΒΑΣΙΛΙΚΗ</t>
  </si>
  <si>
    <t>ΣΠΥΡΟΣ</t>
  </si>
  <si>
    <t>ΑΙ251590</t>
  </si>
  <si>
    <t>1229-1230-1231-1263-1262-1260-1264-1266-1259-1265-1258-1232-1261-1267-1203</t>
  </si>
  <si>
    <t>ΧΡΟΝΟΠΟΥΛΟΥ</t>
  </si>
  <si>
    <t>ΑΓΓΕΛΙΚΗ</t>
  </si>
  <si>
    <t>ΑΕ713925</t>
  </si>
  <si>
    <t>706,2</t>
  </si>
  <si>
    <t>1501,2</t>
  </si>
  <si>
    <t>1232-1262-1265-1264-1229-1231-1266-1259-1263</t>
  </si>
  <si>
    <t>ΖΕΚΙΟΣ</t>
  </si>
  <si>
    <t>ΠΑΝΑΓΙΩΤΗΣ</t>
  </si>
  <si>
    <t>Ν453673</t>
  </si>
  <si>
    <t>1230-1231-1266-1263-1229-1259-1262-1265-1232-1260-1264-1261-1258</t>
  </si>
  <si>
    <t>ΜΠΑΛΛΑΣ</t>
  </si>
  <si>
    <t>Φ180561</t>
  </si>
  <si>
    <t>874,5</t>
  </si>
  <si>
    <t>1492,5</t>
  </si>
  <si>
    <t>1267-1258-1263-1229-1262-1230-1231</t>
  </si>
  <si>
    <t>ΦΩΚΙΑΝΟΥ</t>
  </si>
  <si>
    <t>ΑΖ517417</t>
  </si>
  <si>
    <t>1231-1230-1266-1263-1264-1262-1232-1260-1267-1259-1229</t>
  </si>
  <si>
    <t>ΔΕΛΗΓΙΑΝΝΗ</t>
  </si>
  <si>
    <t>ΑΜ387573</t>
  </si>
  <si>
    <t>1262-1265-1260-1264-1263-1229-1259-1231-1230-1232</t>
  </si>
  <si>
    <t>ΚΟΣΜΙΔΟΥ</t>
  </si>
  <si>
    <t>ΜΑΚΡΙΝΑ ΕΛΙΣΑΒΕΤ</t>
  </si>
  <si>
    <t>ΑΕ920290</t>
  </si>
  <si>
    <t>1229-1230-1231-1266-1262-1263-1264</t>
  </si>
  <si>
    <t>ΚΩΝΣΤΑΝΤΑ</t>
  </si>
  <si>
    <t>ΑΙ290216</t>
  </si>
  <si>
    <t>1488,4</t>
  </si>
  <si>
    <t>1257-1265-1262-1263-1264-1267-1229-1273-1232-1259-1274-1231-1266-1261</t>
  </si>
  <si>
    <t>ΣΤΟΓΙΑΝΝΗ</t>
  </si>
  <si>
    <t>ΟΛΓΑ</t>
  </si>
  <si>
    <t>ΠΕΤΡΟΣ</t>
  </si>
  <si>
    <t>ΑΕ817218</t>
  </si>
  <si>
    <t>1262-1229-1263-1231-1230-1264-1265-1232-1259-1258-1260-1266-1261</t>
  </si>
  <si>
    <t>ΚΟΝΤΟΓΟΥΝΗ</t>
  </si>
  <si>
    <t>ΑΖ999028</t>
  </si>
  <si>
    <t>819,5</t>
  </si>
  <si>
    <t>1477,5</t>
  </si>
  <si>
    <t>1265-1232-1262-1264-1263-1259-1229-1231-1266-1267</t>
  </si>
  <si>
    <t>ΚΟΡΔΑΛΗΣ</t>
  </si>
  <si>
    <t>ΔΗΜΗΤΡΗΣ</t>
  </si>
  <si>
    <t>ΑΒ210476</t>
  </si>
  <si>
    <t>697,4</t>
  </si>
  <si>
    <t>1475,4</t>
  </si>
  <si>
    <t>1265-1262-1264-1260-1232-1263-1229-1230</t>
  </si>
  <si>
    <t>ΚΟΣΣΥΒΑΚΗ</t>
  </si>
  <si>
    <t>ΚΑΤΕΡΙΝΑ</t>
  </si>
  <si>
    <t>ΑΚ750833</t>
  </si>
  <si>
    <t>1472,6</t>
  </si>
  <si>
    <t>1265-1232-1262-1264-1260-1263-1259-1258-1229-1231-1230-1266</t>
  </si>
  <si>
    <t>ΤΣΙΤΣΙΚΑ</t>
  </si>
  <si>
    <t>ΜΕΛΠΟΜΕΝΗ</t>
  </si>
  <si>
    <t>Τ930190</t>
  </si>
  <si>
    <t>654,5</t>
  </si>
  <si>
    <t>1472,5</t>
  </si>
  <si>
    <t>1259-1260-1230-1265-1262-1264-1232-1263-1229</t>
  </si>
  <si>
    <t>ΒΟΥΛΒΟΥΛΗ</t>
  </si>
  <si>
    <t>ΑΕ425389</t>
  </si>
  <si>
    <t>668,8</t>
  </si>
  <si>
    <t>1466,8</t>
  </si>
  <si>
    <t>1261-1229-1230-1231-1264</t>
  </si>
  <si>
    <t>ΜΑΡΚΟΥΛΑΚΗΣ</t>
  </si>
  <si>
    <t>ΑΑ492917</t>
  </si>
  <si>
    <t>598,4</t>
  </si>
  <si>
    <t>1456,4</t>
  </si>
  <si>
    <t>1229-1231-1232-1259-1261-1262-1263-1264-1265-1266</t>
  </si>
  <si>
    <t>ΖΗΛΙΑΝΑΙΟΥ</t>
  </si>
  <si>
    <t>ΑΦΡΟΔΙΤΗ</t>
  </si>
  <si>
    <t>ΑΙ495274</t>
  </si>
  <si>
    <t>1232-1265-1264-1262-1266-1231-1263-1259-1229</t>
  </si>
  <si>
    <t>ΠΑΝΑΓΙΩΤΙΔΟΥ</t>
  </si>
  <si>
    <t>ΑΕ889682</t>
  </si>
  <si>
    <t>1226-1231-1229-1267-1273-1262-1263-1264-1230-1260</t>
  </si>
  <si>
    <t>ΒΑΡΕΛΟΓΙΑΝΝΗΣ</t>
  </si>
  <si>
    <t>ΦΩΤΙΟΣ</t>
  </si>
  <si>
    <t>ΑΝ326253</t>
  </si>
  <si>
    <t>962,5</t>
  </si>
  <si>
    <t>1449,5</t>
  </si>
  <si>
    <t>1264-1262-1263-1265-1259-1232-1229-1266-1231</t>
  </si>
  <si>
    <t>ΒΟΥΡΟΥ</t>
  </si>
  <si>
    <t>ΙΩΑΝΝΑ</t>
  </si>
  <si>
    <t>ΙΣΙΔΩΡΟΣ</t>
  </si>
  <si>
    <t>ΑΒ584320</t>
  </si>
  <si>
    <t>675,4</t>
  </si>
  <si>
    <t>1443,4</t>
  </si>
  <si>
    <t>1261-1229-1231-1232</t>
  </si>
  <si>
    <t>ΤΣΟΛΗ</t>
  </si>
  <si>
    <t>Φ256462</t>
  </si>
  <si>
    <t>1442,6</t>
  </si>
  <si>
    <t>1229-1259-1263-1262-1264-1231-1266-1232-1265-1261</t>
  </si>
  <si>
    <t>ΚΟΥΜΟΥΛΙΔΗΣ</t>
  </si>
  <si>
    <t>ΑΕ890749</t>
  </si>
  <si>
    <t>1229-1263-1259-1264-1262-1265-1232-1231-1266</t>
  </si>
  <si>
    <t>ΜΑΝΟΥΚΑΣ</t>
  </si>
  <si>
    <t>Χ749232</t>
  </si>
  <si>
    <t>1265-1260-1230-1231-1259-1262-1263-1264-1258-1232-1229-1261-1273-1274</t>
  </si>
  <si>
    <t>ΠΑΠΑΝΙΚΟΛΑΟΥ</t>
  </si>
  <si>
    <t>ΑΕ863926</t>
  </si>
  <si>
    <t>1229-1258-1259-1260-1261-1263-1264-1265</t>
  </si>
  <si>
    <t>ΗΛΙΟΠΟΥΛΟΣ</t>
  </si>
  <si>
    <t>Ρ351610</t>
  </si>
  <si>
    <t>794,2</t>
  </si>
  <si>
    <t>1432,2</t>
  </si>
  <si>
    <t>1259-1260-1263-1264-1229-1262-1265-1232-1266-1231-1230-1258-1261-1267</t>
  </si>
  <si>
    <t>ΚΤΕΝΑΣ</t>
  </si>
  <si>
    <t>ΣΤΑΜΑΤΗΣ</t>
  </si>
  <si>
    <t>ΧΡΙΣΤΟΦΥΛΗΣ</t>
  </si>
  <si>
    <t>ΑΖ366038</t>
  </si>
  <si>
    <t>1229-1263-1265-1260-1259-1262-1264-1232-1231-1230-1266</t>
  </si>
  <si>
    <t>ΚΑΡΑΛΗ</t>
  </si>
  <si>
    <t>ΑΠΟΣΤΟΛΙΑ</t>
  </si>
  <si>
    <t>ΣΤΕΦΑΝΟΣ</t>
  </si>
  <si>
    <t>ΑΜ377638</t>
  </si>
  <si>
    <t>1264-1262-1263-1259-1265-1232-1231-1266-1229</t>
  </si>
  <si>
    <t>ΠΕΤΡΟΠΟΥΛΟΥ</t>
  </si>
  <si>
    <t>ΦΩΤΕΙΝΗ</t>
  </si>
  <si>
    <t>ΠΑΣΧΑΛΗΣ</t>
  </si>
  <si>
    <t>ΑΑ485190</t>
  </si>
  <si>
    <t>1267-1231-1229-1263</t>
  </si>
  <si>
    <t>ΟΙΚΟΝΟΜΟΥ</t>
  </si>
  <si>
    <t>ΑΝ301938</t>
  </si>
  <si>
    <t>1431,7</t>
  </si>
  <si>
    <t>1232-1259-1264-1263-1229-1265-1262</t>
  </si>
  <si>
    <t>ΠΕΤΡΑΚΗΣ</t>
  </si>
  <si>
    <t>ΑΖ966814</t>
  </si>
  <si>
    <t>1230-1229-1231-1232</t>
  </si>
  <si>
    <t>ΒΑΡΒΟΥΤΗ</t>
  </si>
  <si>
    <t>ΑΒ881771</t>
  </si>
  <si>
    <t>1263-1258-1259-1260-1262-1264-1229-1265-1232-1231-1230-1266-1261</t>
  </si>
  <si>
    <t>ΜΑΝΤΖΑΝΑ</t>
  </si>
  <si>
    <t>Φ337186</t>
  </si>
  <si>
    <t>894,3</t>
  </si>
  <si>
    <t>1426,3</t>
  </si>
  <si>
    <t>1265-1264-1262-1232-1259-1263-1266-1231-1229-1267</t>
  </si>
  <si>
    <t>ΚΟΥΡΚΟΥΡΙΔΟΥ</t>
  </si>
  <si>
    <t>ΑΠΟΣΤΟΛΙΝΑ</t>
  </si>
  <si>
    <t>ΑΕ666511</t>
  </si>
  <si>
    <t>765,6</t>
  </si>
  <si>
    <t>1423,6</t>
  </si>
  <si>
    <t>1229-1231-1259-1262-1263-1264-1265</t>
  </si>
  <si>
    <t>ΓΟΥΜΠΙΔΕΝΗΣ</t>
  </si>
  <si>
    <t>ΕΥΑΓΓΕΛΟΣ</t>
  </si>
  <si>
    <t>Χ379375</t>
  </si>
  <si>
    <t>788,7</t>
  </si>
  <si>
    <t>1420,7</t>
  </si>
  <si>
    <t>1259-1230-1231-1232-1229-1264-1263-1262-1265-1266-1260</t>
  </si>
  <si>
    <t>ΛΑΙΝΑ</t>
  </si>
  <si>
    <t>EΛΕΝΗ</t>
  </si>
  <si>
    <t>ΑΛΕΞΙΟΣ</t>
  </si>
  <si>
    <t>ΑΕ728847</t>
  </si>
  <si>
    <t>1420,2</t>
  </si>
  <si>
    <t>1232-1260-1265-1264-1259-1258-1229-1262-1263-1230-1231-1266-1267</t>
  </si>
  <si>
    <t>ΒΑΙΟΣ</t>
  </si>
  <si>
    <t>Τ396676</t>
  </si>
  <si>
    <t>818,4</t>
  </si>
  <si>
    <t>1419,4</t>
  </si>
  <si>
    <t>1260-1262-1263-1264-1265-1259-1258-1266-1230-1231-1232-1229</t>
  </si>
  <si>
    <t>ΠΑΠΟΥΤΣΗ</t>
  </si>
  <si>
    <t>ΣΤΥΛΙΑΝΗ</t>
  </si>
  <si>
    <t>Π978034</t>
  </si>
  <si>
    <t>778,8</t>
  </si>
  <si>
    <t>1416,8</t>
  </si>
  <si>
    <t>1229-1230-1231-1232-1259-1260-1262-1263-1264-1265-1266</t>
  </si>
  <si>
    <t>ΛΑΜΠΡΟΠΟΥΛΟΣ</t>
  </si>
  <si>
    <t>ΧΡΙΣΤΟΦΟΡΟΣ</t>
  </si>
  <si>
    <t>ΑΕ542976</t>
  </si>
  <si>
    <t>1414,6</t>
  </si>
  <si>
    <t>1265-1262-1264-1263-1229-1231-1259-1232-1258</t>
  </si>
  <si>
    <t>ΔΡΙΤΣΑ</t>
  </si>
  <si>
    <t>ΑΒ788376</t>
  </si>
  <si>
    <t>793,1</t>
  </si>
  <si>
    <t>1411,1</t>
  </si>
  <si>
    <t>1231-1229-1262-1266-1264-1265-1263-1259-1232</t>
  </si>
  <si>
    <t>ΓΕΩΡΓΙΑ</t>
  </si>
  <si>
    <t>ΑΒ466699</t>
  </si>
  <si>
    <t>1229-1230-1231-1232-1259-1260-1262-1263-1264-1265-1266-1267</t>
  </si>
  <si>
    <t>ΚΑΒΑΡΑΤΖΗ</t>
  </si>
  <si>
    <t>ΑΕ481702</t>
  </si>
  <si>
    <t>1265-1263-1262-1264-1259-1232-1266-1261-1229-1231</t>
  </si>
  <si>
    <t>ΑΝΑΓΝΩΣΤΟΥ</t>
  </si>
  <si>
    <t>Ρ857688</t>
  </si>
  <si>
    <t>745,8</t>
  </si>
  <si>
    <t>1399,8</t>
  </si>
  <si>
    <t>1263-1262-1229-1259-1231-1266-1264-1265</t>
  </si>
  <si>
    <t>ΑΛΕΞΟΠΟΥΛΟΣ</t>
  </si>
  <si>
    <t>Χ286157</t>
  </si>
  <si>
    <t>731,5</t>
  </si>
  <si>
    <t>1396,5</t>
  </si>
  <si>
    <t>1262-1231-1264-1266-1263-1229-1265-1232-1259</t>
  </si>
  <si>
    <t>ΞΑΦΟΥΛΗΣ</t>
  </si>
  <si>
    <t>ΑΗ265247</t>
  </si>
  <si>
    <t>947,1</t>
  </si>
  <si>
    <t>1394,1</t>
  </si>
  <si>
    <t>1262-1263-1264-1259-1265-1229</t>
  </si>
  <si>
    <t>ΠΑΠΑΓΙΑΝΝΗ</t>
  </si>
  <si>
    <t>ΧΑΡΙΚΛΕΙΑ</t>
  </si>
  <si>
    <t>ΝΑΠΟΛΕΩΝ</t>
  </si>
  <si>
    <t>Χ460857</t>
  </si>
  <si>
    <t>775,5</t>
  </si>
  <si>
    <t>1393,5</t>
  </si>
  <si>
    <t>1232-1264-1259-1260-1263-1262-1265-1229</t>
  </si>
  <si>
    <t>ΓΟΡΑΝΤΗ</t>
  </si>
  <si>
    <t>ΕΙΡΗΝΗ</t>
  </si>
  <si>
    <t>Χ378096</t>
  </si>
  <si>
    <t>774,4</t>
  </si>
  <si>
    <t>1392,4</t>
  </si>
  <si>
    <t>1259-1263-1229-1262-1264-1265-1231-1267</t>
  </si>
  <si>
    <t>ΜΠΑΤΣΑΚΗ</t>
  </si>
  <si>
    <t>ΜΙΧΑΗΛ</t>
  </si>
  <si>
    <t>ΑΗ079734</t>
  </si>
  <si>
    <t>1388,4</t>
  </si>
  <si>
    <t>1231-1262-1264-1263-1266-1229-1265</t>
  </si>
  <si>
    <t>ΡΑΜΜΟΣ</t>
  </si>
  <si>
    <t>ΑΙ776569</t>
  </si>
  <si>
    <t>705,1</t>
  </si>
  <si>
    <t>1388,1</t>
  </si>
  <si>
    <t>1232-1229-1265-1264-1262-1263-1259-1266-1231</t>
  </si>
  <si>
    <t>ΠΑΠΠΑΣ</t>
  </si>
  <si>
    <t>ΑΜ791006</t>
  </si>
  <si>
    <t>1231-1230-1266-1232-1262-1260-1229-1265-1264-1259-1263-1258</t>
  </si>
  <si>
    <t>ΣΚΟΥΛΙΚΑΡΗ</t>
  </si>
  <si>
    <t>ΜΑΛΑΜΑΤΕΝΙΑ</t>
  </si>
  <si>
    <t>ΑΝ468629</t>
  </si>
  <si>
    <t>800,8</t>
  </si>
  <si>
    <t>1387,8</t>
  </si>
  <si>
    <t>1231-1229-1259-1262-1263-1264-1265-1266</t>
  </si>
  <si>
    <t>ΝΟΥΤΣΟΥ</t>
  </si>
  <si>
    <t xml:space="preserve">ΒΑΣΙΛΙΚΗ </t>
  </si>
  <si>
    <t xml:space="preserve">ΔΗΜHΤΡΙΟΣ  </t>
  </si>
  <si>
    <t>ΑΚ392527</t>
  </si>
  <si>
    <t>713,9</t>
  </si>
  <si>
    <t>1384,9</t>
  </si>
  <si>
    <t>1230-1231-1266-1260-1264-1262-1263-1232-1229-1259-1265</t>
  </si>
  <si>
    <t>ΠΑΡΑΘΥΡΑ</t>
  </si>
  <si>
    <t>Ρ348409</t>
  </si>
  <si>
    <t>766,7</t>
  </si>
  <si>
    <t>1384,7</t>
  </si>
  <si>
    <t>1264-1262-1265-1263-1267-1232-1259-1229-1260-1231-1266-1230</t>
  </si>
  <si>
    <t>ΑΠΟΣΤΟΛΑΚΗ</t>
  </si>
  <si>
    <t>ΑΙ940010</t>
  </si>
  <si>
    <t>1384,1</t>
  </si>
  <si>
    <t>1266-1231-1230-1229-1232-1258-1259-1260-1261-1262-1263-1264-1265-1272-1273-1274-1267-1257-1203</t>
  </si>
  <si>
    <t>ΚΟΛΕΤΣΟΥ</t>
  </si>
  <si>
    <t>ΑΕ143560</t>
  </si>
  <si>
    <t>1262-1260-1264-1265-1263-1267-1259-1229-1232-1258</t>
  </si>
  <si>
    <t>ΤΗΛΚΕΡΙΔΗΣ</t>
  </si>
  <si>
    <t>ΑΕ186632</t>
  </si>
  <si>
    <t>1267-1258-1272-1263-1274-1229-1273-1260-1203-1259-1262-1264-1265-1232-1261-1266-1231-1230</t>
  </si>
  <si>
    <t>ΜΑΤΑ</t>
  </si>
  <si>
    <t>ΓΛΥΚΕΡΙΑ</t>
  </si>
  <si>
    <t>ΑΗ283689</t>
  </si>
  <si>
    <t>1264-1265-1262-1263-1260-1259-1258-1229-1232-1230-1231-1266-1261</t>
  </si>
  <si>
    <t>ΓΙΔΑΣ</t>
  </si>
  <si>
    <t>ΜΑΤΘΑΙΟΣ</t>
  </si>
  <si>
    <t>ΑΗ271003</t>
  </si>
  <si>
    <t>1231-1264-1265-1262-1232-1259-1263-1266-1229-1267</t>
  </si>
  <si>
    <t>ΣΟΒΑΤΖΙΔΟΥ</t>
  </si>
  <si>
    <t>ΕΥΓΕΝΙΑ</t>
  </si>
  <si>
    <t>ΑΕ389758</t>
  </si>
  <si>
    <t>674,3</t>
  </si>
  <si>
    <t>1366,3</t>
  </si>
  <si>
    <t>1273-1229-1267-1259-1262-1264-1263-1265-1232-1231-1266-1272-1274-1257-1258-1230-1260-1261</t>
  </si>
  <si>
    <t>ΜΑΣΤΡΑΦΤΣΗΣ</t>
  </si>
  <si>
    <t>ΣΤΑΥΡΟΣ</t>
  </si>
  <si>
    <t>ΑΕ376880</t>
  </si>
  <si>
    <t>1229-1230-1260-1259-1263-1262-1264-1265-1266-1231-1232-1258-1274</t>
  </si>
  <si>
    <t>ΜΑΥΡΙΔΗ</t>
  </si>
  <si>
    <t>ΣΟΦΙΑ</t>
  </si>
  <si>
    <t>Χ426894</t>
  </si>
  <si>
    <t>1364,9</t>
  </si>
  <si>
    <t>1259-1229-1232-1231-1266-1262-1264-1263-1265</t>
  </si>
  <si>
    <t>ΑΝΑΣΤΑΣΙΑΔΟΥ</t>
  </si>
  <si>
    <t>ΜΠΟΓΔΑΝΑ</t>
  </si>
  <si>
    <t>ΑΜ403109</t>
  </si>
  <si>
    <t>785,4</t>
  </si>
  <si>
    <t>1362,4</t>
  </si>
  <si>
    <t>1259-1267-1260-1229-1231-1266-1230-1262-1263-1264-1265-1258-1261-1232</t>
  </si>
  <si>
    <t>ΣΙΣΜΑΝΙΔΟΥ</t>
  </si>
  <si>
    <t>ΑΝΑΤΟΛΗ</t>
  </si>
  <si>
    <t>ΑΗ880160</t>
  </si>
  <si>
    <t>751,3</t>
  </si>
  <si>
    <t>1362,3</t>
  </si>
  <si>
    <t>1229-1263-1262-1259-1264-1265-1232-1231-1266-1267</t>
  </si>
  <si>
    <t>ΣΤΑΥΡΟΥΛΑΚΗ</t>
  </si>
  <si>
    <t>ΦΙΛΟΘΕΗ</t>
  </si>
  <si>
    <t>ΑΜ453145</t>
  </si>
  <si>
    <t>1231-1230-1266-1260-1265-1262-1232-1264-1263-1229-1259-1258-1261</t>
  </si>
  <si>
    <t>ΣΑΜΙΩΤΗΣ</t>
  </si>
  <si>
    <t>ΑΜ107413</t>
  </si>
  <si>
    <t>743,6</t>
  </si>
  <si>
    <t>1361,6</t>
  </si>
  <si>
    <t>1265-1262-1264-1232-1260-1267-1263-1259-1258-1229-1261-1266-1230-1231-1203</t>
  </si>
  <si>
    <t>ΜΑΛΑΜΑ</t>
  </si>
  <si>
    <t>ΑΛΕΞΑΝΔΡΑ</t>
  </si>
  <si>
    <t>ΘΕΟΛΟΓΟΣ</t>
  </si>
  <si>
    <t>ΑΖ681664</t>
  </si>
  <si>
    <t>691,9</t>
  </si>
  <si>
    <t>1358,9</t>
  </si>
  <si>
    <t>1229-1267-1263-1262-1259-1264-1231-1265</t>
  </si>
  <si>
    <t>ΜΑΓΙΑΝΝΗ</t>
  </si>
  <si>
    <t>ΣΠΥΡΙΔΟΥΛΑ</t>
  </si>
  <si>
    <t>ΑΖ380698</t>
  </si>
  <si>
    <t>739,2</t>
  </si>
  <si>
    <t>1357,2</t>
  </si>
  <si>
    <t>1229-1231-1259-1262-1263-1264-1265-1266-1232</t>
  </si>
  <si>
    <t>ΔΡΟΥΓΚΑ</t>
  </si>
  <si>
    <t>ΦΑΝΗ</t>
  </si>
  <si>
    <t>ΑΑ970065</t>
  </si>
  <si>
    <t>1264-1263-1262-1259-1265-1229</t>
  </si>
  <si>
    <t>ΣΠΑΝΑΚΗ</t>
  </si>
  <si>
    <t>ΑΝ463593</t>
  </si>
  <si>
    <t>1266-1231-1232-1265-1262-1229-1263-1264-1259</t>
  </si>
  <si>
    <t>ΤΟΨΗΣ</t>
  </si>
  <si>
    <t>ΑΖ791803</t>
  </si>
  <si>
    <t>1259-1263-1260-1262-1258-1264-1229-1265-1232-1231-1230-1266</t>
  </si>
  <si>
    <t>ΤΣΟΥΡΤΣΟΥΛΗΣ</t>
  </si>
  <si>
    <t>Φ300972</t>
  </si>
  <si>
    <t>1354,6</t>
  </si>
  <si>
    <t>1262-1257-1265-1264-1263-1273-1229-1274-1232-1231-1266-1272-1259-1267</t>
  </si>
  <si>
    <t>ΓΙΑΝΝΟΥΛΗΣ</t>
  </si>
  <si>
    <t>ΑΜ911143</t>
  </si>
  <si>
    <t>977,9</t>
  </si>
  <si>
    <t>1353,9</t>
  </si>
  <si>
    <t xml:space="preserve">ΧΑΤΖΗΕΥΑΓΓΕΛΟΥ </t>
  </si>
  <si>
    <t>ΑΚ293530</t>
  </si>
  <si>
    <t>1352,7</t>
  </si>
  <si>
    <t>1263-1229-1259-1262-1264-1265</t>
  </si>
  <si>
    <t>ΚΟΛΤΣΙΔΑΣ</t>
  </si>
  <si>
    <t>ΑΝ329611</t>
  </si>
  <si>
    <t>723,8</t>
  </si>
  <si>
    <t>1341,8</t>
  </si>
  <si>
    <t>1264-1260-1262-1265-1263-1259-1229</t>
  </si>
  <si>
    <t>ΔΑΣΚΑΛΟΥ</t>
  </si>
  <si>
    <t>ΑΒ410008</t>
  </si>
  <si>
    <t>1230-1232-1264-1259-1231-1229-1265-1258-1256</t>
  </si>
  <si>
    <t>ΠΟΛΥΖΟΥ</t>
  </si>
  <si>
    <t>ΑΙ293764</t>
  </si>
  <si>
    <t>1262-1260-1263-1264-1229-1230-1231-1232-1259-1261-1265-1266</t>
  </si>
  <si>
    <t>ΤΣΕΜΠΕΚΙΔΗΣ</t>
  </si>
  <si>
    <t>ΑΙ181583</t>
  </si>
  <si>
    <t>719,4</t>
  </si>
  <si>
    <t>1337,4</t>
  </si>
  <si>
    <t>1229-1230-1231-1258-1259-1260-1262-1263-1266-1267</t>
  </si>
  <si>
    <t>ΧΑΤΖΗΣΤΑΜΟΥ</t>
  </si>
  <si>
    <t>ΑΙ286502</t>
  </si>
  <si>
    <t>1260-1262-1264-1263-1265-1259-1258-1229-1232-1266-1230-1231</t>
  </si>
  <si>
    <t>ΤΖΩΡΤΖΗ</t>
  </si>
  <si>
    <t>ΑΗ242365</t>
  </si>
  <si>
    <t>784,3</t>
  </si>
  <si>
    <t>1337,3</t>
  </si>
  <si>
    <t>1264-1262-1265-1232-1231-1266-1263-1259-1229</t>
  </si>
  <si>
    <t>ΡΟΥΣΟΠΟΥΛΟΣ</t>
  </si>
  <si>
    <t>ΑΜ396218</t>
  </si>
  <si>
    <t>828,3</t>
  </si>
  <si>
    <t>1336,3</t>
  </si>
  <si>
    <t>1237-1229-1242-1244-1266-1231-1240-1269-1238-1239-1225-1224-1241-1246-1236-1259-1262-1263-1264-1232-1265</t>
  </si>
  <si>
    <t>ΠΟΛΙΤΟΠΟΥΛΟΥ</t>
  </si>
  <si>
    <t>ΑΙ216080</t>
  </si>
  <si>
    <t>1232-1265-1262-1259-1264-1263-1229-1266-1231</t>
  </si>
  <si>
    <t>Φ214915</t>
  </si>
  <si>
    <t>677,6</t>
  </si>
  <si>
    <t>1335,6</t>
  </si>
  <si>
    <t>1230-1260-1232-1266-1262-1231-1263-1265-1264-1229-1259-1261</t>
  </si>
  <si>
    <t>ΠΑΣΧΑΛΙΔΗΣ</t>
  </si>
  <si>
    <t>Χ889784</t>
  </si>
  <si>
    <t>1259-1263-1260-1229-1262-1258-1264-1265-1232-1230-1231-1266-1261</t>
  </si>
  <si>
    <t>ΙΩΣΗΦΙΔΗΣ</t>
  </si>
  <si>
    <t>ΑΕ394857</t>
  </si>
  <si>
    <t>1229-1230-1231</t>
  </si>
  <si>
    <t>ΧΑΤΖΟΠΟΥΛΟΣ</t>
  </si>
  <si>
    <t>Ρ299518</t>
  </si>
  <si>
    <t>1265-1262-1264-1232-1259-1263-1229</t>
  </si>
  <si>
    <t>ΒΑΦΕΙΑΔΗΣ</t>
  </si>
  <si>
    <t>Χ923942</t>
  </si>
  <si>
    <t>710,6</t>
  </si>
  <si>
    <t>1328,6</t>
  </si>
  <si>
    <t>1262-1264-1265-1263-1229-1267</t>
  </si>
  <si>
    <t>ΠΑΝΤΑΖΗ</t>
  </si>
  <si>
    <t>Χ778081</t>
  </si>
  <si>
    <t>826,1</t>
  </si>
  <si>
    <t>1327,1</t>
  </si>
  <si>
    <t>1232-1264-1265-1262-1259-1263-1229-1231-1266</t>
  </si>
  <si>
    <t>ΘΕΟΔΟΣΙΟΥ</t>
  </si>
  <si>
    <t>ΑΗ988451</t>
  </si>
  <si>
    <t>1326,5</t>
  </si>
  <si>
    <t>1262-1264-1265-1260-1230-1231-1261-1229-1259-1258-1263</t>
  </si>
  <si>
    <t>ΜΠΕΣΣΑΣ</t>
  </si>
  <si>
    <t>ΑΜ983929</t>
  </si>
  <si>
    <t>1026,3</t>
  </si>
  <si>
    <t>1326,3</t>
  </si>
  <si>
    <t>1265-1229-1231-1259-1261-1262-1263-1264-1232-1266-1267</t>
  </si>
  <si>
    <t>ΚΥΡΙΑΖΟΠΟΥΛΟΥ</t>
  </si>
  <si>
    <t>ΖΗΝΟΒΙΑ</t>
  </si>
  <si>
    <t>ΑΙ365924</t>
  </si>
  <si>
    <t>1323,1</t>
  </si>
  <si>
    <t>1230-1229-1263-1262-1259-1260-1264-1265-1231-1266-1258-1232</t>
  </si>
  <si>
    <t>ΣΥΜΕΩΝΙΔΟΥ</t>
  </si>
  <si>
    <t>ΑΖ291108</t>
  </si>
  <si>
    <t>1259-1262-1263-1264-1232-1229-1265-1267-1266-1231</t>
  </si>
  <si>
    <t>ΜΑΝΙΚΑ</t>
  </si>
  <si>
    <t>ΑΗ742841</t>
  </si>
  <si>
    <t>1232-1259-1264-1260-1262-1263-1265-1266-1230-1231-1229</t>
  </si>
  <si>
    <t>ΑΘΗΝΑ</t>
  </si>
  <si>
    <t>Χ458473</t>
  </si>
  <si>
    <t>871,2</t>
  </si>
  <si>
    <t>1321,2</t>
  </si>
  <si>
    <t>1231-1232-1229-1262-1264-1265-1263-1266-1259-1258-1261-1267</t>
  </si>
  <si>
    <t>ΤΖΩΡΤΖΗΣ</t>
  </si>
  <si>
    <t>ΑΚ206588</t>
  </si>
  <si>
    <t>1320,1</t>
  </si>
  <si>
    <t>ΜΠΑΚΑΤΣΗΣ</t>
  </si>
  <si>
    <t>ΑΖ186850</t>
  </si>
  <si>
    <t>827,2</t>
  </si>
  <si>
    <t>1317,2</t>
  </si>
  <si>
    <t>1259-1264-1267-1263-1265-1262-1273-1229-1232-1231-1266-1257-1274-1230-1258-1260-1272</t>
  </si>
  <si>
    <t>ΨΑΡΡΑ</t>
  </si>
  <si>
    <t>ΝΙΚΟΛΙΑ</t>
  </si>
  <si>
    <t>Τ456145</t>
  </si>
  <si>
    <t>821,7</t>
  </si>
  <si>
    <t>1315,7</t>
  </si>
  <si>
    <t>1230-1231-1266-1261-1262-1264-1263-1260-1229-1259-1265-1258-1232</t>
  </si>
  <si>
    <t>ΜΑΡΚΟΥ</t>
  </si>
  <si>
    <t>ΑΡΤΕΜΙΣΑ</t>
  </si>
  <si>
    <t>ΠΑΟΥΛΙΝ</t>
  </si>
  <si>
    <t>ΑΚ501502</t>
  </si>
  <si>
    <t>753,5</t>
  </si>
  <si>
    <t>1311,5</t>
  </si>
  <si>
    <t>1266-1230-1231-1267-1229-1264-1201-1261-1265-1258-1259-1232-1260-1262-1263</t>
  </si>
  <si>
    <t>ΑΛΕΞΑΝΔΡΙΔΟΥ</t>
  </si>
  <si>
    <t>ΕΛΛΗ</t>
  </si>
  <si>
    <t>ΑΝ895482</t>
  </si>
  <si>
    <t>1258-1263-1259-1260-1229-1262-1230-1231-1232-1264-1265-1266</t>
  </si>
  <si>
    <t>ΚΑΚΑΒΕΛΗΣ</t>
  </si>
  <si>
    <t>Φ275142</t>
  </si>
  <si>
    <t>1259-1231-1273-1229-1232-1257-1262-1263-1264-1265-1266</t>
  </si>
  <si>
    <t>ΚΑΡΑΓΚΙΑΟΥΡΗ</t>
  </si>
  <si>
    <t>ΘΕΑΝΩ</t>
  </si>
  <si>
    <t>ΑΚ526548</t>
  </si>
  <si>
    <t>767,8</t>
  </si>
  <si>
    <t>1305,8</t>
  </si>
  <si>
    <t>1231-1266-1232-1265-1264-1262-1229-1263-1259-1258</t>
  </si>
  <si>
    <t>ΝΙΚΟΛΑΙΔΟΥ</t>
  </si>
  <si>
    <t>ΧΑΡΟΥΛΑ</t>
  </si>
  <si>
    <t>ΑΙ878093</t>
  </si>
  <si>
    <t>701,8</t>
  </si>
  <si>
    <t>1259-1267-1263-1229-1262-1264-1265-1232-1266-1231</t>
  </si>
  <si>
    <t>ΘΕΟΔΩΡΟΥ</t>
  </si>
  <si>
    <t>ΕΥΣΤΑΘΙΑ</t>
  </si>
  <si>
    <t>ΑΕ891398</t>
  </si>
  <si>
    <t>804,1</t>
  </si>
  <si>
    <t>1303,1</t>
  </si>
  <si>
    <t>ΚΑΛΟΤΥΧΟΥ</t>
  </si>
  <si>
    <t>ΑΖ478623</t>
  </si>
  <si>
    <t>1265-1262-1263-1229-1264</t>
  </si>
  <si>
    <t>ΚΟΥΡΕΠΗ</t>
  </si>
  <si>
    <t>ΧΡΙΣΤ</t>
  </si>
  <si>
    <t>ΠΟΛΥΧΡΟΝΗΣ</t>
  </si>
  <si>
    <t>Σ982763</t>
  </si>
  <si>
    <t>1301,1</t>
  </si>
  <si>
    <t>1265-1262-1264-1263-1232-1259-1229-1230-1266</t>
  </si>
  <si>
    <t>ΡΙΓΓΟΣ</t>
  </si>
  <si>
    <t>ΑΕ644983</t>
  </si>
  <si>
    <t>1258-1259-1260-1261-1262-1263-1264-1265-1266-1229-1230-1231-1232</t>
  </si>
  <si>
    <t>ΜΑΡΚΑΚΗΣ</t>
  </si>
  <si>
    <t>Π262560</t>
  </si>
  <si>
    <t>1230-1231-1262-1264-1265-1266-1260-1263-1229-1258-1259-1232</t>
  </si>
  <si>
    <t>ΠΑΝΤΑΖΗΣ</t>
  </si>
  <si>
    <t>ΑΒ110240</t>
  </si>
  <si>
    <t>1259-1262-1264-1229</t>
  </si>
  <si>
    <t>ΝΙΚΑΣ</t>
  </si>
  <si>
    <t>ΑΚ624881</t>
  </si>
  <si>
    <t>634,7</t>
  </si>
  <si>
    <t>1297,7</t>
  </si>
  <si>
    <t>1258-1260-1230-1261-1262-1263-1264-1265-1266-1229-1259-1231-1232-1203-1267</t>
  </si>
  <si>
    <t>ΜΠΟΖΑΤΖΙΔΗΣ</t>
  </si>
  <si>
    <t>ΑΖ 926799</t>
  </si>
  <si>
    <t>709,5</t>
  </si>
  <si>
    <t>1297,5</t>
  </si>
  <si>
    <t>1229-1231-1230-1259-1260-1262-1263-1264-1265-1266</t>
  </si>
  <si>
    <t>ΣΑΝΙΔΑ</t>
  </si>
  <si>
    <t>ΛΟΥΚΙΑ</t>
  </si>
  <si>
    <t>ΑΕ492434</t>
  </si>
  <si>
    <t>1295,6</t>
  </si>
  <si>
    <t>1263-1265-1262-1266-1231-1232-1264-1229-1259-1230-1261-1260-1258</t>
  </si>
  <si>
    <t>ΘΕΟΔΩΡΙΔΟΥ</t>
  </si>
  <si>
    <t>ΠΑΡΘΕΝΑ</t>
  </si>
  <si>
    <t>ΠΑΥΛΟΣ</t>
  </si>
  <si>
    <t>Ρ944876</t>
  </si>
  <si>
    <t>1263-1259-1262-1264-1229-1265-1232-1266-1231</t>
  </si>
  <si>
    <t>ΜΥΛΩΝΗ</t>
  </si>
  <si>
    <t>ΑΙ475380</t>
  </si>
  <si>
    <t>776,6</t>
  </si>
  <si>
    <t>1291,6</t>
  </si>
  <si>
    <t>1260-1265-1264-1262-1232-1231-1230-1266-1263-1259-1229-1261</t>
  </si>
  <si>
    <t>ΣΤΕΦΑΝΙΔΗΣ</t>
  </si>
  <si>
    <t>Χ845179</t>
  </si>
  <si>
    <t>830,5</t>
  </si>
  <si>
    <t>1290,5</t>
  </si>
  <si>
    <t>1259-1231-1266-1262-1264-1263-1229-1265-1232-1273-1261-1274-1257-1267</t>
  </si>
  <si>
    <t>ΚΑΤΡΑΝΑΣ</t>
  </si>
  <si>
    <t>ΑΒ855275</t>
  </si>
  <si>
    <t>1259-1262-1263-1264-1229</t>
  </si>
  <si>
    <t>ΕΣΚΙΤΖΗ</t>
  </si>
  <si>
    <t>ΑΜ657183</t>
  </si>
  <si>
    <t>1229-1267</t>
  </si>
  <si>
    <t>ΓΙΑΝΝΟΠΟΥΛΟΣ</t>
  </si>
  <si>
    <t>ΑΗ716729</t>
  </si>
  <si>
    <t>1230-1231-1262-1266-1229</t>
  </si>
  <si>
    <t>ΑΙ981098</t>
  </si>
  <si>
    <t>1288,7</t>
  </si>
  <si>
    <t>1260-1262-1263-1264-1259-1265-1229-1230-1258-1231-1232-1267-1266</t>
  </si>
  <si>
    <t>ΧΕΛΙΑΤΣΙΔΟΥ</t>
  </si>
  <si>
    <t>ΑΕ331280</t>
  </si>
  <si>
    <t>1288,6</t>
  </si>
  <si>
    <t>1259-1229-1260-1230-1263-1264-1265-1232-1262-1231-1266-1258</t>
  </si>
  <si>
    <t>ΑΗ351475</t>
  </si>
  <si>
    <t>1284,6</t>
  </si>
  <si>
    <t>1229-1258-1262-1263-1260-1261-1264</t>
  </si>
  <si>
    <t>ΠΑΠΑΦΙΛΙΠΠΟΥ</t>
  </si>
  <si>
    <t>ΜΑΡΙΑ ΔΕΣΠΟΙΝΑ</t>
  </si>
  <si>
    <t>Σ405831</t>
  </si>
  <si>
    <t>1283,5</t>
  </si>
  <si>
    <t>1260-1230-1262-1229-1263-1264-1259-1231-1266-1265-1232</t>
  </si>
  <si>
    <t>ΧΑΡΑΧΛΕ</t>
  </si>
  <si>
    <t>ΑΖ797047</t>
  </si>
  <si>
    <t>667,7</t>
  </si>
  <si>
    <t>1282,7</t>
  </si>
  <si>
    <t>1259-1264-1262-1263-1229-1267-1231-1266-1232-1265</t>
  </si>
  <si>
    <t>ΤΣΙΚΡΙΚΗΣ</t>
  </si>
  <si>
    <t>ΑΕ335341</t>
  </si>
  <si>
    <t>884,4</t>
  </si>
  <si>
    <t>1282,4</t>
  </si>
  <si>
    <t>1263-1259-1229-1262-1264-1265-1232-1260-1231-1230-1266</t>
  </si>
  <si>
    <t>ΔΑΝΟΠΟΥΛΟΥ</t>
  </si>
  <si>
    <t>ΑΚ013021</t>
  </si>
  <si>
    <t>664,4</t>
  </si>
  <si>
    <t>1229-1230</t>
  </si>
  <si>
    <t>ΒΡΑΝΤΣΗ</t>
  </si>
  <si>
    <t>Ν732096</t>
  </si>
  <si>
    <t>1281,8</t>
  </si>
  <si>
    <t>1263-1259-1262-1260-1264-1265-1266-1229-1230-1231-1232</t>
  </si>
  <si>
    <t>ΛΑΓΟΣ</t>
  </si>
  <si>
    <t>ΑΚ928992</t>
  </si>
  <si>
    <t>1280,7</t>
  </si>
  <si>
    <t>1229-1273-1267-1263-1259-1262-1266-1231-1264-1265-1232</t>
  </si>
  <si>
    <t>ΤΣΟΥΚΑΛΑΣ</t>
  </si>
  <si>
    <t>ΣΤΕΦΝΟΣ</t>
  </si>
  <si>
    <t>ΑΖ999549</t>
  </si>
  <si>
    <t>696,3</t>
  </si>
  <si>
    <t>1278,3</t>
  </si>
  <si>
    <t>1265-1263-1260-1262-1229-1266-1264-1259-1232-1231</t>
  </si>
  <si>
    <t>ΝΕΣΤΟΡΙΔΟΥ</t>
  </si>
  <si>
    <t>ΕΥΤΥΧΙΑ</t>
  </si>
  <si>
    <t>ΑΜ252584</t>
  </si>
  <si>
    <t>823,9</t>
  </si>
  <si>
    <t>1274,9</t>
  </si>
  <si>
    <t>1267-1263-1229-1258-1262-1259-1264-1265-1232-1266-1231-1230-1261-1260-1203</t>
  </si>
  <si>
    <t>ΠΑΠΑΚΙΤΣΟΣ</t>
  </si>
  <si>
    <t>ΓΕΡΑΣΙΜΟΣ</t>
  </si>
  <si>
    <t>ΑΕ283532</t>
  </si>
  <si>
    <t>656,7</t>
  </si>
  <si>
    <t>1274,7</t>
  </si>
  <si>
    <t>1229-1231-1259-1262-1263-1264-1265-1267</t>
  </si>
  <si>
    <t>ΓΕΩΡΓΑΚΟΠΟΥΛΟΣ</t>
  </si>
  <si>
    <t>ΜΑΡΙΟΣ</t>
  </si>
  <si>
    <t>ΑΗ723121</t>
  </si>
  <si>
    <t>1272,5</t>
  </si>
  <si>
    <t>1265-1262-1260-1231-1230-1266-1229-1264-1232-1263-1259</t>
  </si>
  <si>
    <t>ΠΑΝΤΑΖΟΠΟΥΛΟΣ</t>
  </si>
  <si>
    <t>ΑΝ764254</t>
  </si>
  <si>
    <t>1229-1230-1231-1232-1259-1260-1262-1263-1265-1266</t>
  </si>
  <si>
    <t>ΚΑΡΑΜΠΑΛΙΟΣ</t>
  </si>
  <si>
    <t>ΑΜ815492</t>
  </si>
  <si>
    <t>1263,6</t>
  </si>
  <si>
    <t>1257-1273-1274-1272-1267-1262-1263-1264-1229-1266-1265-1230-1231-1259-1232-1258-1261-1260</t>
  </si>
  <si>
    <t>ΜΠΑΦΑ</t>
  </si>
  <si>
    <t>ΠΑΝΤΕΛΗΣ</t>
  </si>
  <si>
    <t>ΑΖ246608</t>
  </si>
  <si>
    <t>796,4</t>
  </si>
  <si>
    <t>1263,4</t>
  </si>
  <si>
    <t>1262-1264-1259-1229-1267-1265-1232-1263-1231-1266-1261</t>
  </si>
  <si>
    <t>ΜΑΝΟΣ</t>
  </si>
  <si>
    <t>ΑΣΤΕΡΙΟΣ</t>
  </si>
  <si>
    <t>ΑΖ316173</t>
  </si>
  <si>
    <t>1263-1264-1262-1265-1229-1259-1267</t>
  </si>
  <si>
    <t>ΚΑΡΔΑΚΟΣ</t>
  </si>
  <si>
    <t>ΑΝΕΣΤΗΣ</t>
  </si>
  <si>
    <t>ΑΜ852029</t>
  </si>
  <si>
    <t>717,2</t>
  </si>
  <si>
    <t>1256,2</t>
  </si>
  <si>
    <t>1259-1263-1258-1264-1260-1229-1262-1265-1230-1261-1231</t>
  </si>
  <si>
    <t>ΓΕΡΑΚΗ</t>
  </si>
  <si>
    <t>ΓΡΗΓΟΡΙΟΣ</t>
  </si>
  <si>
    <t>Χ725289</t>
  </si>
  <si>
    <t>1255,6</t>
  </si>
  <si>
    <t>1267-1272-1258-1274-1273-1263-1229-1262-1259-1260-1265-1257-1232-1231-1266-1230</t>
  </si>
  <si>
    <t>ΔΕΛΗΓΙΑΝΝΗΣ</t>
  </si>
  <si>
    <t>Φ212603</t>
  </si>
  <si>
    <t>729,3</t>
  </si>
  <si>
    <t>1255,3</t>
  </si>
  <si>
    <t>1231-1265-1262-1264-1229-1263-1259-1266-1232-1230-1260</t>
  </si>
  <si>
    <t>ΛΑΓΟΥ</t>
  </si>
  <si>
    <t>ΑΑ437492</t>
  </si>
  <si>
    <t>676,5</t>
  </si>
  <si>
    <t>1252,5</t>
  </si>
  <si>
    <t>1266-1231-1264-1265-1262-1232-1263-1229-1259-1267</t>
  </si>
  <si>
    <t>ΜΟΣΧΟΒΟΥΔΗ</t>
  </si>
  <si>
    <t>ΑΗ580421</t>
  </si>
  <si>
    <t>720,5</t>
  </si>
  <si>
    <t>1249,5</t>
  </si>
  <si>
    <t>1229-1263-1260-1262-1259-1264-1265-1232-1230-1231-1266</t>
  </si>
  <si>
    <t>ΜΠΑΚΟΛΑΣ</t>
  </si>
  <si>
    <t>ΑΒ101469</t>
  </si>
  <si>
    <t>686,4</t>
  </si>
  <si>
    <t>1246,4</t>
  </si>
  <si>
    <t>1260-1203-1264-1262-1263-1265-1267-1259-1258-1229-1273-1232</t>
  </si>
  <si>
    <t>ΠΑΠΟΥΛΙΑ</t>
  </si>
  <si>
    <t>ΛΑΖΑΡΟΣ</t>
  </si>
  <si>
    <t>ΑΕ829221</t>
  </si>
  <si>
    <t>1245,2</t>
  </si>
  <si>
    <t>1259-1229</t>
  </si>
  <si>
    <t>ΜΑΡΚΟΠΟΥΛΟΥ</t>
  </si>
  <si>
    <t>ΠΑΡΑΣΚΕΥΗ</t>
  </si>
  <si>
    <t>ΕΠΑΜΕΙΝΩΝΔΑΣ</t>
  </si>
  <si>
    <t>ΑΑ306303</t>
  </si>
  <si>
    <t>1235,7</t>
  </si>
  <si>
    <t>1232-1265-1264-1263-1262-1260-1229</t>
  </si>
  <si>
    <t>ΒΟΥΓΙΟΥΚΑΛΑΚΗΣ</t>
  </si>
  <si>
    <t>ΕΜΜΑΝΟΥΗΛ</t>
  </si>
  <si>
    <t>ΑΗ 205615</t>
  </si>
  <si>
    <t>1249-1259-1205-1231-1255-1217-1250-1232-1253-1202-1266-1201-1206-1219-1247-1248-1251-1254-1256-1229-1261-1262-1263-1264-1265-1267</t>
  </si>
  <si>
    <t>ΠΑΠΑΜΙΧΑΗΛ</t>
  </si>
  <si>
    <t>Ρ622534</t>
  </si>
  <si>
    <t>1231,5</t>
  </si>
  <si>
    <t>1231-1230-1266-1262-1263-1232-1265-1229-1259-1264-1260</t>
  </si>
  <si>
    <t>ΤΣΟΜΠΑΧΙΔΗΣ</t>
  </si>
  <si>
    <t>ΑΕ689269</t>
  </si>
  <si>
    <t>1229-1263-1259</t>
  </si>
  <si>
    <t>ΠΑΠΑΧΡΗΣΤΟΣ</t>
  </si>
  <si>
    <t>ΑΜ782743</t>
  </si>
  <si>
    <t>624,8</t>
  </si>
  <si>
    <t>1223,8</t>
  </si>
  <si>
    <t>1266-1230-1231-1229-1232-1260-1259-1262-1263-1264-1265-1258</t>
  </si>
  <si>
    <t>ΤΖΙΚΑΝΟΥΛΑ</t>
  </si>
  <si>
    <t>ΣΤΑΜΑΤΙΑ</t>
  </si>
  <si>
    <t>ΑΙ870118</t>
  </si>
  <si>
    <t>1219,7</t>
  </si>
  <si>
    <t>1259-1262-1264-1263-1229-1265-1231-1266-1232-1260-1258-1267-1230</t>
  </si>
  <si>
    <t>ΜΠΟΛΟΒΙΝΟΣ</t>
  </si>
  <si>
    <t>ΑΜ358456</t>
  </si>
  <si>
    <t>795,3</t>
  </si>
  <si>
    <t>1217,3</t>
  </si>
  <si>
    <t>1264-1259-1263-1229-1262-1232-1265</t>
  </si>
  <si>
    <t>ΝΙΤΣΙΟΠΟΥΛΟΥ</t>
  </si>
  <si>
    <t>Σ084143</t>
  </si>
  <si>
    <t>1263-1260-1229-1262-1259-1258-1264-1265-1231-1266-1261</t>
  </si>
  <si>
    <t>ΗΡΑΚΛΕΟΥΣ</t>
  </si>
  <si>
    <t>ΕΥΣΤΡΑΤΙΑ</t>
  </si>
  <si>
    <t>Χ919738</t>
  </si>
  <si>
    <t>1216,8</t>
  </si>
  <si>
    <t>1261-1229-1265-1263-1259-1262-1231-1264-1269-1266-1232-1267</t>
  </si>
  <si>
    <t>ΤΑΤΣΑΚΗ</t>
  </si>
  <si>
    <t>ΕΥΘΑΛΙΑ</t>
  </si>
  <si>
    <t>ΑΙ607894</t>
  </si>
  <si>
    <t>1231-1229-1230-1264-1262-1260-1261-1258-1265-1263-1266-1259-1232-1267</t>
  </si>
  <si>
    <t>ΕΜΜΑΝΟΥΕΛΑ</t>
  </si>
  <si>
    <t>ΑΜ478327</t>
  </si>
  <si>
    <t>690,8</t>
  </si>
  <si>
    <t>1212,8</t>
  </si>
  <si>
    <t>1229-1231-1232-1259-1262-1263-1264-1265-1266</t>
  </si>
  <si>
    <t>ΝΤΟΥΣΛΑΤΖΗ</t>
  </si>
  <si>
    <t>ΑΝΤΩΝΙΑ</t>
  </si>
  <si>
    <t>Σ154203</t>
  </si>
  <si>
    <t>1231-1266-1232-1262-1265-1264-1259-1263-1229-1273-1274-1258</t>
  </si>
  <si>
    <t>ΤΣΑΚΑΛΗ</t>
  </si>
  <si>
    <t>ΑΑ975070</t>
  </si>
  <si>
    <t>917,4</t>
  </si>
  <si>
    <t>1207,4</t>
  </si>
  <si>
    <t>1267-1231-1265-1262-1229-1264-1263-1259-1266-1232-1261</t>
  </si>
  <si>
    <t>ΑΝΑΓΝΩΣΤΟΠΟΥΛΟΥ</t>
  </si>
  <si>
    <t>ΑΕ843154</t>
  </si>
  <si>
    <t>1198,7</t>
  </si>
  <si>
    <t>1229-1230-1232-1202</t>
  </si>
  <si>
    <t>ΤΣΙΟΓΚΑ</t>
  </si>
  <si>
    <t>ΑΗ226669</t>
  </si>
  <si>
    <t>673,2</t>
  </si>
  <si>
    <t>1198,2</t>
  </si>
  <si>
    <t>1231-1232-1266-1265-1264-1260-1262-1229-1261-1263-1258-1259-1202-1272-1273-1274-1203-1267</t>
  </si>
  <si>
    <t>ΜΗΤΤΑ</t>
  </si>
  <si>
    <t>ΚΑΛΛΙΟΠΗ</t>
  </si>
  <si>
    <t>ΕΥΡΙΠΙΔΗΣ</t>
  </si>
  <si>
    <t>ΑΚ289561</t>
  </si>
  <si>
    <t>1229-1230-1263-1231-1232-1258-1259-1260-1262-1264-1265-1266-1274-1273</t>
  </si>
  <si>
    <t>ΚΩΝΣΤΑΝΤΙΝΟΠΟΥΛΟΥ</t>
  </si>
  <si>
    <t>ΑΖ304739</t>
  </si>
  <si>
    <t>1259-1263-1229-1232-1264-1265-1262</t>
  </si>
  <si>
    <t>ΤΡΙΤΑΚΗ</t>
  </si>
  <si>
    <t>ΜΑΡΙΝΑ</t>
  </si>
  <si>
    <t>ΑΒ406221</t>
  </si>
  <si>
    <t>665,5</t>
  </si>
  <si>
    <t>1185,5</t>
  </si>
  <si>
    <t>1262-1229-1260-1264-1265-1230-1231</t>
  </si>
  <si>
    <t>ΛΥΜΠΕΡΑΤΟΥ</t>
  </si>
  <si>
    <t>ΜΑΡΙΑ ΑΝΑΣΤΑΣΙΑ</t>
  </si>
  <si>
    <t>ΑΝ258071</t>
  </si>
  <si>
    <t>728,2</t>
  </si>
  <si>
    <t>1185,2</t>
  </si>
  <si>
    <t>1232-1262-1264-1231-1229-1266-1265-1263-1259-1267</t>
  </si>
  <si>
    <t>ΚΑΤΣΙΦΑ</t>
  </si>
  <si>
    <t>Χ483559</t>
  </si>
  <si>
    <t>805,2</t>
  </si>
  <si>
    <t>1183,2</t>
  </si>
  <si>
    <t>1265-1262-1264-1259-1263-1232-1229-1231-1266</t>
  </si>
  <si>
    <t>ΒΑΣΙΛΙΚΟΥ</t>
  </si>
  <si>
    <t>ΑΑ498610</t>
  </si>
  <si>
    <t>872,3</t>
  </si>
  <si>
    <t>1172,3</t>
  </si>
  <si>
    <t>1261-1265-1263-1262-1264-1259-1229-1232-1231-1266-1260-1258-1230-1267-1203</t>
  </si>
  <si>
    <t>ΖΓΙΑΛΤΟΥ</t>
  </si>
  <si>
    <t>ΑΙ884568</t>
  </si>
  <si>
    <t>1263-1260-1259-1258-1262-1229-1265-1264-1232-1230-1231-1266</t>
  </si>
  <si>
    <t>ΓΑΚΗ</t>
  </si>
  <si>
    <t>ΑΘΑΝΑΣΙΑ</t>
  </si>
  <si>
    <t>Τ475214</t>
  </si>
  <si>
    <t>ΓΑΛΙΑΤΣΑΤΟΥ</t>
  </si>
  <si>
    <t>ΝΙΚΟΛΕΤΤΑ</t>
  </si>
  <si>
    <t>ΑΖ216832</t>
  </si>
  <si>
    <t>732,6</t>
  </si>
  <si>
    <t>1161,6</t>
  </si>
  <si>
    <t>1232-1262-1265-1264-1263-1259-1229-1231-1266</t>
  </si>
  <si>
    <t>ΜΑΡΕΤΗΣ</t>
  </si>
  <si>
    <t>ΑΙ885997</t>
  </si>
  <si>
    <t>1153,6</t>
  </si>
  <si>
    <t>1263-1267-1262-1264-1265-1229-1259-1232-1266-1231</t>
  </si>
  <si>
    <t>ΚΡΙΚΛΑΝΗ</t>
  </si>
  <si>
    <t>ΑΚ880656</t>
  </si>
  <si>
    <t>688,6</t>
  </si>
  <si>
    <t>1146,6</t>
  </si>
  <si>
    <t>1263-1229-1259-1262-1264-1265-1232-1231-1266</t>
  </si>
  <si>
    <t>ΔΙΑΜΑΝΤΑΚΗ</t>
  </si>
  <si>
    <t>Χ963936</t>
  </si>
  <si>
    <t>687,5</t>
  </si>
  <si>
    <t>1138,5</t>
  </si>
  <si>
    <t>1231-1266-1261-1267-1264-1259-1265-1262-1263-1229-1273-1274</t>
  </si>
  <si>
    <t>ΚΥΡΚΟΠΟΥΛΟΣ</t>
  </si>
  <si>
    <t>ΑΗ301285</t>
  </si>
  <si>
    <t>1134,9</t>
  </si>
  <si>
    <t>Χ828417</t>
  </si>
  <si>
    <t>1134,7</t>
  </si>
  <si>
    <t>1262-1265-1260-1232-1264-1263-1259-1258-1229-1230-1231-1266</t>
  </si>
  <si>
    <t>ΣΤΡΑΝΤΖΑΛΗ</t>
  </si>
  <si>
    <t>ΑΗ205177</t>
  </si>
  <si>
    <t>1133,9</t>
  </si>
  <si>
    <t>1229-1231-1232-1259-1262-1263-1264-1265-1266-1267</t>
  </si>
  <si>
    <t>ΣΑΜΑΡΑ</t>
  </si>
  <si>
    <t>ΑΙ868142</t>
  </si>
  <si>
    <t>1133,4</t>
  </si>
  <si>
    <t>1260-1262-1264-1263-1259-1229-1265-1232-1231-1266-1261</t>
  </si>
  <si>
    <t>ΤΖΟΥΜΕΡΚΙΩΤΗΣ</t>
  </si>
  <si>
    <t>ΑΜ795077</t>
  </si>
  <si>
    <t>1259-1260-1262-1263-1264-1265-1258-1229-1230-1231-1232</t>
  </si>
  <si>
    <t>ΠΑΠΠΑ</t>
  </si>
  <si>
    <t>ΑΖ637710</t>
  </si>
  <si>
    <t>1129,7</t>
  </si>
  <si>
    <t>1264-1265-1231-1262-1259-1266-1232-1263-1261-1229-1257-1230-1260</t>
  </si>
  <si>
    <t>ΔΑΤΣΕΡΗ</t>
  </si>
  <si>
    <t>ΑΖ969814</t>
  </si>
  <si>
    <t>1129,5</t>
  </si>
  <si>
    <t>1266-1231-1230-1267-1262-1232-1264-1260-1265-1229-1258-1263-1259-1261</t>
  </si>
  <si>
    <t>ΚΑΤΣΩΡΑ</t>
  </si>
  <si>
    <t>ΧΡΥΣΟΒΑΛΑΝΤΗ</t>
  </si>
  <si>
    <t>Χ987605</t>
  </si>
  <si>
    <t>1128,2</t>
  </si>
  <si>
    <t>1259-1267-1263-1229-1264-1232-1262-1265-1231-1266</t>
  </si>
  <si>
    <t>ΛΑΦΑΖΑΝΗΣ</t>
  </si>
  <si>
    <t>ΣΤΕΛΙΟΣ</t>
  </si>
  <si>
    <t>ΑΗ695587</t>
  </si>
  <si>
    <t>1127,6</t>
  </si>
  <si>
    <t>1267-1229-1264-1266</t>
  </si>
  <si>
    <t>ΚΑΚΟΥΡΗ</t>
  </si>
  <si>
    <t>ΜΑΡΓΑΡΙΤΑ</t>
  </si>
  <si>
    <t>ΚΩΝ/ΝΟΣ</t>
  </si>
  <si>
    <t>Σ564468</t>
  </si>
  <si>
    <t>1232-1265-1262-1264-1263-1259-1229-1231-1266</t>
  </si>
  <si>
    <t>ΣΑΡΑΝΤΙΔΗΣ</t>
  </si>
  <si>
    <t>Χ466597</t>
  </si>
  <si>
    <t>716,1</t>
  </si>
  <si>
    <t>1124,1</t>
  </si>
  <si>
    <t>1267-1259-1263-1272-1273-1274-1258-1229-1230-1260-1264-1232-1231-1262-1265-1257-1266-1227</t>
  </si>
  <si>
    <t>ΦΩΤΙΑΔΗΣ</t>
  </si>
  <si>
    <t>ΑΙ217371</t>
  </si>
  <si>
    <t>1231-1266-1267-1262-1264-1259-1229-1232-1258-1263-1265</t>
  </si>
  <si>
    <t>ΑΚ388350</t>
  </si>
  <si>
    <t>1121,3</t>
  </si>
  <si>
    <t>1232-1262-1231-1266-1230-1264-1229-1267</t>
  </si>
  <si>
    <t>ΔΕΔΕ</t>
  </si>
  <si>
    <t>ΑΙ238058</t>
  </si>
  <si>
    <t>1120,3</t>
  </si>
  <si>
    <t>1231-1229-1266-1262-1232-1263-1265-1264-1259-1267</t>
  </si>
  <si>
    <t>ΤΣΙΑΚΑΣ</t>
  </si>
  <si>
    <t>ΑΖ769749</t>
  </si>
  <si>
    <t>1264-1262-1265-1263-1232-1259-1266-1231-1229-1267</t>
  </si>
  <si>
    <t>ΛΑΜΠΡΟΣ</t>
  </si>
  <si>
    <t>Ρ859874</t>
  </si>
  <si>
    <t>1107,8</t>
  </si>
  <si>
    <t>1232-1259-1263-1262-1264-1265-1229</t>
  </si>
  <si>
    <t>ΚΟΥΣΚΟΥΡΙΔΗΣ</t>
  </si>
  <si>
    <t xml:space="preserve">ΙΩΑΝΝΗΣ </t>
  </si>
  <si>
    <t>ΑΕ844004</t>
  </si>
  <si>
    <t>808,5</t>
  </si>
  <si>
    <t>1106,5</t>
  </si>
  <si>
    <t>1231-1266-1263-1262-1264-1229-1259-1265-1232</t>
  </si>
  <si>
    <t>ΓΚΟΓΚΑΣ</t>
  </si>
  <si>
    <t>ΑΙ265448</t>
  </si>
  <si>
    <t>1259-1264-1262-1229-1265-1232-1266-1231-1261</t>
  </si>
  <si>
    <t>ΧΡΟΝΗ</t>
  </si>
  <si>
    <t>Τ511046</t>
  </si>
  <si>
    <t>721,6</t>
  </si>
  <si>
    <t>1091,6</t>
  </si>
  <si>
    <t>1261-1231-1266-1262-1229-1263-1265-1264-1232-1259</t>
  </si>
  <si>
    <t>ΣΕΡΕΤΙΔΗΣ</t>
  </si>
  <si>
    <t>Σ954006</t>
  </si>
  <si>
    <t>1263-1231-1266-1229-1262-1264-1265-1259-1232</t>
  </si>
  <si>
    <t>ΧΡΥΣΑΦΟΓΕΩΡΓΟΥ</t>
  </si>
  <si>
    <t>Χ332722</t>
  </si>
  <si>
    <t>1076,2</t>
  </si>
  <si>
    <t>1262-1265-1264-1263-1259-1229-1231</t>
  </si>
  <si>
    <t>ΔΕΒΕΡΑΚΗ</t>
  </si>
  <si>
    <t>Φ296038</t>
  </si>
  <si>
    <t>1072,8</t>
  </si>
  <si>
    <t>1231-1266-1263-1262-1229-1264-1265-1259-1232</t>
  </si>
  <si>
    <t>Χ871894</t>
  </si>
  <si>
    <t>741,4</t>
  </si>
  <si>
    <t>1072,4</t>
  </si>
  <si>
    <t>1229-1230-1231-1266-1258-1264-1259-1260-1262-1263-1265-1232</t>
  </si>
  <si>
    <t>ΧΑΤΖΗΝΑ</t>
  </si>
  <si>
    <t>ΑΜ822726</t>
  </si>
  <si>
    <t>908,6</t>
  </si>
  <si>
    <t>1071,6</t>
  </si>
  <si>
    <t>1260-1264-1262-1263-1203-1265-1259-1232-1229-1267-1258-1266-1231-1230</t>
  </si>
  <si>
    <t>ΤΣΑΓΚΡΑΣΟΥΛΗ</t>
  </si>
  <si>
    <t>ΑΖ770713</t>
  </si>
  <si>
    <t>1068,5</t>
  </si>
  <si>
    <t>1264-1262-1263-1265-1259-1229-1232-1231-1266-1261</t>
  </si>
  <si>
    <t>ΛΑΣΚΗΣ</t>
  </si>
  <si>
    <t>Χ988386</t>
  </si>
  <si>
    <t>724,9</t>
  </si>
  <si>
    <t>1063,9</t>
  </si>
  <si>
    <t>1229-1231-1232-1259-1262-1263-1264-1265-1266-1273-1274-1258</t>
  </si>
  <si>
    <t>ΤΣΙΡΗΣ</t>
  </si>
  <si>
    <t>ΑΒ113371</t>
  </si>
  <si>
    <t>1057,8</t>
  </si>
  <si>
    <t>1266-1229-1232-1263-1262-1265-1230-1231-1258-1259-1260-1261-1264-1272-1273-1274-1257</t>
  </si>
  <si>
    <t>ΚΟΥΡΕΜΕΝΟΥ</t>
  </si>
  <si>
    <t>ΑΑ443001</t>
  </si>
  <si>
    <t>698,5</t>
  </si>
  <si>
    <t>1054,5</t>
  </si>
  <si>
    <t>1262-1265-1264-1263-1229-1259-1232-1231-1266</t>
  </si>
  <si>
    <t>Χ284849</t>
  </si>
  <si>
    <t>1229-1231-1232-1259-1262-1263-1264-1265-1266-1273-1257</t>
  </si>
  <si>
    <t>ΑΛΜΠΑΝΤΗ</t>
  </si>
  <si>
    <t>ΑΓΑΘΗ</t>
  </si>
  <si>
    <t>Χ370515</t>
  </si>
  <si>
    <t>1052,4</t>
  </si>
  <si>
    <t>1229-1231-1257-1259-1262-1263-1264-1273</t>
  </si>
  <si>
    <t>ΗΛΙΑΝΑ</t>
  </si>
  <si>
    <t>Χ487555</t>
  </si>
  <si>
    <t>700,7</t>
  </si>
  <si>
    <t>1051,7</t>
  </si>
  <si>
    <t>1259-1229-1263-1260-1264-1262-1232-1230-1266-1231-1265</t>
  </si>
  <si>
    <t>ΠΟΠΗ</t>
  </si>
  <si>
    <t>Τ795466</t>
  </si>
  <si>
    <t>1267-1231-1230-1266-1263-1229-1258-1262-1260-1259-1265-1264-1232-1261</t>
  </si>
  <si>
    <t>ΤΣΙΡΚΟΣ</t>
  </si>
  <si>
    <t>ΓΑΒΡΙΗΛ</t>
  </si>
  <si>
    <t>Χ844326</t>
  </si>
  <si>
    <t>1046,5</t>
  </si>
  <si>
    <t>1263-1229-1259-1262-1264-1265-1232-1230-1231-1266</t>
  </si>
  <si>
    <t>ΜΠΑΤΣΟΣ</t>
  </si>
  <si>
    <t>Φ257860</t>
  </si>
  <si>
    <t>1041,5</t>
  </si>
  <si>
    <t>1231-1230-1232-1264-1266-1263-1262-1261-1265-1229-1260-1259-1258</t>
  </si>
  <si>
    <t>ΤΖΑΜΑΚΟΥ</t>
  </si>
  <si>
    <t>ΑΜ349007</t>
  </si>
  <si>
    <t>987,8</t>
  </si>
  <si>
    <t>1037,8</t>
  </si>
  <si>
    <t>1229-1230-1231-1232-1259-1260-1261-1262-1263-1264-1265</t>
  </si>
  <si>
    <t>ΚΩΣΤΑΣ</t>
  </si>
  <si>
    <t>ΑΝ111383</t>
  </si>
  <si>
    <t>773,3</t>
  </si>
  <si>
    <t>1037,3</t>
  </si>
  <si>
    <t>1232-1263-1229-1264-1265-1259-1262-1267-1231-1266</t>
  </si>
  <si>
    <t>Χ153215</t>
  </si>
  <si>
    <t>1036,6</t>
  </si>
  <si>
    <t>1232-1264-1262-1265-1231-1266-1259-1263-1229</t>
  </si>
  <si>
    <t>ΦΥΤΙΛΗΣ</t>
  </si>
  <si>
    <t>ΑΗ278672</t>
  </si>
  <si>
    <t>735,9</t>
  </si>
  <si>
    <t>1035,9</t>
  </si>
  <si>
    <t>1262-1263-1264-1259-1265-1232-1229-1231-1266-1267</t>
  </si>
  <si>
    <t>ΖΑΛΟΥΜΗΣ</t>
  </si>
  <si>
    <t>ΑΗ376455</t>
  </si>
  <si>
    <t>829,4</t>
  </si>
  <si>
    <t>1034,4</t>
  </si>
  <si>
    <t>1272-1273-1274-1257-1229-1230-1231-1232-1258-1259-1260-1261-1262-1263-1264-1265-1266</t>
  </si>
  <si>
    <t>ΛΑΒΟΥ</t>
  </si>
  <si>
    <t>ΑΖ795814</t>
  </si>
  <si>
    <t>1034,2</t>
  </si>
  <si>
    <t>1264-1259-1263-1262-1229-1265-1232-1231-1266</t>
  </si>
  <si>
    <t>ΤΑΛΑΝΤΖΗ</t>
  </si>
  <si>
    <t>ΜΑΡΙΑ ΕΛΕΝΗ</t>
  </si>
  <si>
    <t>ΑΕ250975</t>
  </si>
  <si>
    <t>1232-1262-1260-1229-1231-1230-1265-1266-1264-1263-1259-1261-1258</t>
  </si>
  <si>
    <t>ΜΙΧΑΛΙΟΣ</t>
  </si>
  <si>
    <t>ΑΕ701800</t>
  </si>
  <si>
    <t>1025,1</t>
  </si>
  <si>
    <t>1232-1229-1231-1259-1230-1260</t>
  </si>
  <si>
    <t>ΔΕΜΙΡΗΣ</t>
  </si>
  <si>
    <t>ΑΑ967372</t>
  </si>
  <si>
    <t>1264-1262-1265-1263-1259-1232-1258-1229-1231-1266-1267</t>
  </si>
  <si>
    <t>ΑΠΟΣΤΟΛΟΥ</t>
  </si>
  <si>
    <t>Σ405723</t>
  </si>
  <si>
    <t>679,8</t>
  </si>
  <si>
    <t>1022,8</t>
  </si>
  <si>
    <t>1273-1274-1272-1257-1267-1259-1263-1262-1264-1265-1229-1232-1231-1266-1261-1258-1230-1203</t>
  </si>
  <si>
    <t>ΓΚΑΝΤΕΡΗ</t>
  </si>
  <si>
    <t>ΑΚ424948</t>
  </si>
  <si>
    <t>1262-1264-1259-1263-1229-1232-1266-1231-1265</t>
  </si>
  <si>
    <t>ΑΘΑΝΑΣΙΑΔΟΥ</t>
  </si>
  <si>
    <t>Ρ310530</t>
  </si>
  <si>
    <t>1267-1259-1263-1229-1262-1264-1265-1232-1266-1231-1261</t>
  </si>
  <si>
    <t>ΛΕΟΥΣΙΔΟΥ</t>
  </si>
  <si>
    <t>ΚΡΥΣΤΑΛΛΩ</t>
  </si>
  <si>
    <t>ΑΗ316798</t>
  </si>
  <si>
    <t>ΚΥΖΙΡΙΔΗ</t>
  </si>
  <si>
    <t>ΔΗΜΗΤΡΑ ΑΘΑΝΑΣΙΑ</t>
  </si>
  <si>
    <t>ΚΥΡΙΑΚΟΣ</t>
  </si>
  <si>
    <t>ΑΒ102241</t>
  </si>
  <si>
    <t>1012,8</t>
  </si>
  <si>
    <t>1267-1262-1264-1229-1230-1231-1266-1263-1260-1259-1232-1265-1273-1274</t>
  </si>
  <si>
    <t>ΤΣΙΜΠΕΡΙΔΗΣ</t>
  </si>
  <si>
    <t>Χ318664</t>
  </si>
  <si>
    <t>1000,4</t>
  </si>
  <si>
    <t>1229-1259-1263-1262-1264-1265-1232-1266-1231</t>
  </si>
  <si>
    <t>ΒΕΤΤΑΣ</t>
  </si>
  <si>
    <t>ΑΗ294972</t>
  </si>
  <si>
    <t>970,2</t>
  </si>
  <si>
    <t>1000,2</t>
  </si>
  <si>
    <t>1259-1264-1260-1262-1263-1265-1229-1231-1266</t>
  </si>
  <si>
    <t>ΠΑΠΑΙΩΑΝΝΟΥ</t>
  </si>
  <si>
    <t>ΑΣΗΜΙΝΑ</t>
  </si>
  <si>
    <t>Χ985186</t>
  </si>
  <si>
    <t>1265-1264-1263-1260-1259-1266-1258-1232-1231-1229-1230</t>
  </si>
  <si>
    <t>ΠΑΝΑΓΟΥΛΗΣ</t>
  </si>
  <si>
    <t>Τ399389</t>
  </si>
  <si>
    <t>997,6</t>
  </si>
  <si>
    <t>1259-1232-1267-1258-1231-1266-1260-1262-1264-1263-1265-1229-1230</t>
  </si>
  <si>
    <t>ΦΕΛΕΣΑΚΗ</t>
  </si>
  <si>
    <t>ΧΡΙΣΤΙΝΗ</t>
  </si>
  <si>
    <t>ΑΙ461975</t>
  </si>
  <si>
    <t>997,5</t>
  </si>
  <si>
    <t>1231-1267-1266-1263-1259-1229-1265-1262</t>
  </si>
  <si>
    <t>ΛΑΗΣ</t>
  </si>
  <si>
    <t>ΑΗ302589</t>
  </si>
  <si>
    <t>997,1</t>
  </si>
  <si>
    <t>1264-1259-1229-1262-1263-1231-1265</t>
  </si>
  <si>
    <t>ΜΥΛΩΝΑΣ</t>
  </si>
  <si>
    <t>ΑΚ434154</t>
  </si>
  <si>
    <t>995,5</t>
  </si>
  <si>
    <t>1264-1262-1265-1263-1229-1232-1231-1266-1259-1267-1260-1230-1258-1261</t>
  </si>
  <si>
    <t>ΤΕΡΕΤΖΗΣ</t>
  </si>
  <si>
    <t>ΤΡΙΑΝΤΑΦΥΛΛΟΣ</t>
  </si>
  <si>
    <t>ΑΖ377741</t>
  </si>
  <si>
    <t>990,5</t>
  </si>
  <si>
    <t>ΒΑΣΙΛΕΙΑΔΗΣ</t>
  </si>
  <si>
    <t>ΕΥΘΥΜΙΟΣ</t>
  </si>
  <si>
    <t>ΑΚ897688</t>
  </si>
  <si>
    <t>987,5</t>
  </si>
  <si>
    <t>1263-1258-1229-1259-1260-1265-1264-1262-1261-1266</t>
  </si>
  <si>
    <t>ΚΥΡΟΥ</t>
  </si>
  <si>
    <t>ΑΙ325448</t>
  </si>
  <si>
    <t>981,8</t>
  </si>
  <si>
    <t>1259-1263-1267-1264-1229-1262-1265-1232-1231-1266-1261</t>
  </si>
  <si>
    <t>ΝΙΚΟΛΑΟΥ</t>
  </si>
  <si>
    <t>ΑΙ995747</t>
  </si>
  <si>
    <t>832,7</t>
  </si>
  <si>
    <t>981,7</t>
  </si>
  <si>
    <t>1229-1230-1231-1232-1259-1260-1262-1263-1264-1265</t>
  </si>
  <si>
    <t>ΚΩΝΣΤΑΝΤΟΠΟΥΛΟΥ</t>
  </si>
  <si>
    <t>ΕΛΕΥΘΕΡΙΑ-ΟΥΡΑΝΙΑ</t>
  </si>
  <si>
    <t>ΑΒ875647</t>
  </si>
  <si>
    <t>979,4</t>
  </si>
  <si>
    <t>1259-1267-1263-1273-1229-1262-1264-1265-1257-1266</t>
  </si>
  <si>
    <t>ΖΟΥΜΠΟΠΟΥΛΟΥ</t>
  </si>
  <si>
    <t>Φ336223</t>
  </si>
  <si>
    <t>617,1</t>
  </si>
  <si>
    <t>978,1</t>
  </si>
  <si>
    <t>1265-1262-1264-1230-1231-1260-1266-1259-1263-1261-1229</t>
  </si>
  <si>
    <t>ΚΩΣΤΟΓΛΟΥ</t>
  </si>
  <si>
    <t>ΑΑ923282</t>
  </si>
  <si>
    <t>1229-1259-1263-1262-1264-1265-1232-1260-1258-1261-1231-1230-1266</t>
  </si>
  <si>
    <t>ΑΡΓΥΡΙΑΔΗΣ</t>
  </si>
  <si>
    <t>ΑΚ426255</t>
  </si>
  <si>
    <t>970,8</t>
  </si>
  <si>
    <t>1259-1267-1263-1273-1274-1229-1262-1264-1232-1257-1265-1266-1231-1261</t>
  </si>
  <si>
    <t>ΖΑΦΕΙΡΙΔΗΣ</t>
  </si>
  <si>
    <t>ΟΡΕΣΤΗΣ ΕΥΣΤΑΘΙΟΣ</t>
  </si>
  <si>
    <t>ΑΕ143239</t>
  </si>
  <si>
    <t>1262-1263-1264-1265-1266-1259-1229-1231-1232</t>
  </si>
  <si>
    <t>ΔΟΡΔΙΟΥ</t>
  </si>
  <si>
    <t>ΑΖ198039</t>
  </si>
  <si>
    <t>786,5</t>
  </si>
  <si>
    <t>966,5</t>
  </si>
  <si>
    <t>1231-1266-1262-1229-1263-1265-1259-1267-1232</t>
  </si>
  <si>
    <t>ΖΗΛΕΛΙΔΗΣ</t>
  </si>
  <si>
    <t>Χ388754</t>
  </si>
  <si>
    <t>964,5</t>
  </si>
  <si>
    <t>1258-1263-1259-1229-1262-1260-1264-1232-1265-1230-1231-1266</t>
  </si>
  <si>
    <t>ΠΑΝΑΓΙΩΤΟΠΟΥΛΟΥ</t>
  </si>
  <si>
    <t>ΑΗ397570</t>
  </si>
  <si>
    <t>763,4</t>
  </si>
  <si>
    <t>961,4</t>
  </si>
  <si>
    <t>1229-1258-1263-1260-1262-1259</t>
  </si>
  <si>
    <t>ΤΖΑΓΚΛΕΛΛΗ</t>
  </si>
  <si>
    <t>ΑΕ933312</t>
  </si>
  <si>
    <t>699,6</t>
  </si>
  <si>
    <t>960,6</t>
  </si>
  <si>
    <t>1261-1262-1229-1265-1264-1231-1266-1273</t>
  </si>
  <si>
    <t>ΓΕΩΡΓΑΝΤΖΙΑ</t>
  </si>
  <si>
    <t>ΑΒ109212</t>
  </si>
  <si>
    <t>960,2</t>
  </si>
  <si>
    <t>1259-1263-1266-1231-1229-1262-1232-1264-1265</t>
  </si>
  <si>
    <t>ΝΤΟΒΟΛΗ</t>
  </si>
  <si>
    <t>ΠΟΛΥΞΕΝΗ</t>
  </si>
  <si>
    <t>ΑΗ291740</t>
  </si>
  <si>
    <t>711,7</t>
  </si>
  <si>
    <t>958,7</t>
  </si>
  <si>
    <t>1259-1263-1264-1229-1262-1265-1232-1231-1266-1260-1230-1258-1261</t>
  </si>
  <si>
    <t>ΓΑΣΤΕΡΑΤΟΣ</t>
  </si>
  <si>
    <t>Τ359002</t>
  </si>
  <si>
    <t>ΡΗΜΟΥ</t>
  </si>
  <si>
    <t>ΔΟΜΝΑ</t>
  </si>
  <si>
    <t>Χ378836</t>
  </si>
  <si>
    <t>708,4</t>
  </si>
  <si>
    <t>953,4</t>
  </si>
  <si>
    <t>1259-1229-1262-1264-1263-1265-1232-1258-1231-1266-1230-1260-1261</t>
  </si>
  <si>
    <t>ΚΑΛΟΓΙΑΝΝΗ</t>
  </si>
  <si>
    <t>Χ778830</t>
  </si>
  <si>
    <t>946,4</t>
  </si>
  <si>
    <t>1232-1259-1260-1262-1264-1265-1263-1229-1266-1231</t>
  </si>
  <si>
    <t>ΗΛΕΚΤΡΙΔΟΥ</t>
  </si>
  <si>
    <t>ΑΙ322563</t>
  </si>
  <si>
    <t>941,9</t>
  </si>
  <si>
    <t>1264-1265-1262-1263-1229-1232-1259-1231-1266</t>
  </si>
  <si>
    <t>ΦΛΙΑΤΟΥΡΑ</t>
  </si>
  <si>
    <t>ΑΒ381296</t>
  </si>
  <si>
    <t>839,3</t>
  </si>
  <si>
    <t>939,3</t>
  </si>
  <si>
    <t>1232-1265-1264-1262-1231-1266-1263-1259-1229-1261-1273-1274</t>
  </si>
  <si>
    <t>ΚΟΥΤΣΗΣ</t>
  </si>
  <si>
    <t>Τ364351</t>
  </si>
  <si>
    <t>707,3</t>
  </si>
  <si>
    <t>937,3</t>
  </si>
  <si>
    <t>1263-1232-1265-1262-1264-1229-1266-1231-1259</t>
  </si>
  <si>
    <t>?????????</t>
  </si>
  <si>
    <t>??????????</t>
  </si>
  <si>
    <t>????????</t>
  </si>
  <si>
    <t>ΑΙ660121</t>
  </si>
  <si>
    <t>ΔΑΜΑ</t>
  </si>
  <si>
    <t>ΓΕΩΡΓΙΑ ΜΑΡΙΑ</t>
  </si>
  <si>
    <t>ΑΔΑΜ</t>
  </si>
  <si>
    <t>ΑΕ719195</t>
  </si>
  <si>
    <t>935,4</t>
  </si>
  <si>
    <t>ΚΥΡΙΑΚΗ</t>
  </si>
  <si>
    <t>ΚΟΣΜΑΣ</t>
  </si>
  <si>
    <t>ΑΜ421672</t>
  </si>
  <si>
    <t>672,1</t>
  </si>
  <si>
    <t>933,1</t>
  </si>
  <si>
    <t>1229-1262-1263-1231-1264-1266-1265-1259</t>
  </si>
  <si>
    <t>ΧΑΡΑΛΑΜΠΙΔΗΣ</t>
  </si>
  <si>
    <t>ΑΖ401531</t>
  </si>
  <si>
    <t>932,4</t>
  </si>
  <si>
    <t>1273-1229</t>
  </si>
  <si>
    <t>ΔΑΚΑ</t>
  </si>
  <si>
    <t>ΓΑΡΥΦΑΛΛΙΑ</t>
  </si>
  <si>
    <t>ΑΖ777638</t>
  </si>
  <si>
    <t>771,1</t>
  </si>
  <si>
    <t>932,1</t>
  </si>
  <si>
    <t>1262-1265-1263-1264-1231-1266-1229-1259-1232-1267-1257-1261-1260-1230-1258</t>
  </si>
  <si>
    <t>ΚΟΥΤΣΟΤΟΛΗΣ</t>
  </si>
  <si>
    <t>Ρ280402</t>
  </si>
  <si>
    <t>680,9</t>
  </si>
  <si>
    <t>931,9</t>
  </si>
  <si>
    <t>1259-1264-1263-1262-1229-1232-1265-1231-1266</t>
  </si>
  <si>
    <t>ΜΠΟΥΡΔΟΥ</t>
  </si>
  <si>
    <t>ΖΩΗ</t>
  </si>
  <si>
    <t>Χ300174</t>
  </si>
  <si>
    <t>926,5</t>
  </si>
  <si>
    <t>1231-1232-1264-1262-1265-1259-1263-1266-1229-1261</t>
  </si>
  <si>
    <t>ΧΡΥΣΑ</t>
  </si>
  <si>
    <t>Σ440957</t>
  </si>
  <si>
    <t>1259-1262-1263-1229-1264-1232-1265-1266-1231</t>
  </si>
  <si>
    <t>ΡΑΖΟΥ</t>
  </si>
  <si>
    <t>Χ828832</t>
  </si>
  <si>
    <t>662,2</t>
  </si>
  <si>
    <t>925,2</t>
  </si>
  <si>
    <t xml:space="preserve">ΡΟΘΟΥ </t>
  </si>
  <si>
    <t>ΓΕΩΡΓΙΑ ΚΩΝΣΤΑΝΤΙΝΑ</t>
  </si>
  <si>
    <t>ΑΗ972455</t>
  </si>
  <si>
    <t>923,8</t>
  </si>
  <si>
    <t>ΣΤΑΜΚΟΣ</t>
  </si>
  <si>
    <t>ΤΡΑΙΑΝΟΣ</t>
  </si>
  <si>
    <t>ΑΒ119627</t>
  </si>
  <si>
    <t>749,1</t>
  </si>
  <si>
    <t>921,1</t>
  </si>
  <si>
    <t>1229-1231-1259-1261-1262-1263-1264-1265</t>
  </si>
  <si>
    <t>ΓΕΜΕΝΤΖΟΠΟΥΛΟΣ</t>
  </si>
  <si>
    <t>ΑΖ379053</t>
  </si>
  <si>
    <t>669,9</t>
  </si>
  <si>
    <t>919,9</t>
  </si>
  <si>
    <t>1229-1231</t>
  </si>
  <si>
    <t>ΔΑΜΙΑΝΙΔΗΣ</t>
  </si>
  <si>
    <t>ΠΕΤΡΟΣ-ΘΕΜΙΣΤΟΚΛΗΣ</t>
  </si>
  <si>
    <t>ΑΗ803615</t>
  </si>
  <si>
    <t>917,2</t>
  </si>
  <si>
    <t>1266-1259-1229-1263-1264-1265-1262-1232-1231-1273</t>
  </si>
  <si>
    <t>ΤΟΣΚΑΣ</t>
  </si>
  <si>
    <t>Φ317346</t>
  </si>
  <si>
    <t>915,1</t>
  </si>
  <si>
    <t>1263-1259-1260-1258-1264-1229-1265-1262-1232-1266-1230-1231</t>
  </si>
  <si>
    <t xml:space="preserve">ΤΣΙΑΟΥΣΗ </t>
  </si>
  <si>
    <t>ΜΑΡΙΑΝΘΗ</t>
  </si>
  <si>
    <t>ΑΗ424874</t>
  </si>
  <si>
    <t>1229-1263-1262-1259-1264-1265-1232</t>
  </si>
  <si>
    <t>ΝΤΑΛΑΦΟΥΡΑ</t>
  </si>
  <si>
    <t>ΣΩΤΗΡΙΑ</t>
  </si>
  <si>
    <t>ΑΖ499458</t>
  </si>
  <si>
    <t>1231-1259-1229-1263-1232-1262-1264-1265-1266-1203-1267</t>
  </si>
  <si>
    <t>ΚΟΥΡΛΟΚΩΣΤΑΣ</t>
  </si>
  <si>
    <t>ΘΕΟΦΑΝΗΣ</t>
  </si>
  <si>
    <t>Χ959631</t>
  </si>
  <si>
    <t>905,4</t>
  </si>
  <si>
    <t>ΤΑΜΤΑΜΗ</t>
  </si>
  <si>
    <t>Φ080067</t>
  </si>
  <si>
    <t>ΡΟΓΚΑΣ</t>
  </si>
  <si>
    <t>Χ978459</t>
  </si>
  <si>
    <t>904,9</t>
  </si>
  <si>
    <t>1264-1262-1263-1259-1265-1232-1229-1231-1266-1261-1274-1273</t>
  </si>
  <si>
    <t>ΗΓΟΥΜΕΝΟΥ</t>
  </si>
  <si>
    <t>ΑΙ256484</t>
  </si>
  <si>
    <t>896,4</t>
  </si>
  <si>
    <t>1262-1263-1265-1264-1259-1229-1231-1266-1267-1232-1260-1203-1230-1258</t>
  </si>
  <si>
    <t>ΣΚΑΡΒΕΛΑΚΗΣ</t>
  </si>
  <si>
    <t>ΜΑΝΟΛΗΣ</t>
  </si>
  <si>
    <t>ΑΗ466330</t>
  </si>
  <si>
    <t>895,8</t>
  </si>
  <si>
    <t>1266-1231-1230-1229-1267-1264-1262-1263-1260-1259-1261-1258-1257-1232-1203-1274-1273-1272</t>
  </si>
  <si>
    <t>Καμίτσα</t>
  </si>
  <si>
    <t>Παναγιώτα</t>
  </si>
  <si>
    <t>Χ299308</t>
  </si>
  <si>
    <t>893,1</t>
  </si>
  <si>
    <t>1232-1231-1266-1229-1259-1262-1263-1264-1265</t>
  </si>
  <si>
    <t>ΖΟΥΠΙΝΑ</t>
  </si>
  <si>
    <t>ΑΛΙΚΗ ΕΥΦΡΟΣΥΝΗ</t>
  </si>
  <si>
    <t>ΑΗ217931</t>
  </si>
  <si>
    <t>750,2</t>
  </si>
  <si>
    <t>892,2</t>
  </si>
  <si>
    <t>1232-1262-1264-1265-1229-1259-1231-1266-1263</t>
  </si>
  <si>
    <t>ΠΑΙΝΕΣΗ</t>
  </si>
  <si>
    <t>ΑΕ253600</t>
  </si>
  <si>
    <t>890,8</t>
  </si>
  <si>
    <t>1265-1262-1232-1264-1263-1229-1259-1231-1266-1261</t>
  </si>
  <si>
    <t>ΚΕΦΑΛΑ</t>
  </si>
  <si>
    <t>Χ780862</t>
  </si>
  <si>
    <t>888,1</t>
  </si>
  <si>
    <t>1232-1265-1264-1229-1259-1230-1262-1263-1266</t>
  </si>
  <si>
    <t>ΑΒ776638</t>
  </si>
  <si>
    <t>647,9</t>
  </si>
  <si>
    <t>887,9</t>
  </si>
  <si>
    <t>1232-1260-1262-1264-1265-1263-1259-1266-1258-1230-1231-1229-1267-1272-1273-1274-1257-1227</t>
  </si>
  <si>
    <t>ΓΚΙΟΚΑ</t>
  </si>
  <si>
    <t>Χ365585</t>
  </si>
  <si>
    <t>885,5</t>
  </si>
  <si>
    <t>1259-1231-1264-1232-1262-1265-1263-1229-1266-1267</t>
  </si>
  <si>
    <t>ΣΗΜΑΝΤΗΡΑΚΗ</t>
  </si>
  <si>
    <t>ΑΗ566720</t>
  </si>
  <si>
    <t>883,7</t>
  </si>
  <si>
    <t>1230-1231-1266-1265-1229-1232-1264-1262-1260-1259-1263-1258-1267</t>
  </si>
  <si>
    <t xml:space="preserve">ΑΛΕΙΦΕΡΗ </t>
  </si>
  <si>
    <t xml:space="preserve">ΑΛΙΚΗ </t>
  </si>
  <si>
    <t>ΑΑ426056</t>
  </si>
  <si>
    <t>1230-1266-1232-1262-1265-1264-1263-1259-1229</t>
  </si>
  <si>
    <t>ΚΟΥΤΣΩΝΑΣ</t>
  </si>
  <si>
    <t>ΑΝ179000</t>
  </si>
  <si>
    <t>881,4</t>
  </si>
  <si>
    <t>1266-1231-1232-1264-1267-1274-1273-1229-1259-1257-1263-1262-1265</t>
  </si>
  <si>
    <t>ΒΑΝΤΣΙΩΤΗΣ</t>
  </si>
  <si>
    <t>Χ892380</t>
  </si>
  <si>
    <t>879,7</t>
  </si>
  <si>
    <t>1259-1262-1263-1264-1265-1229-1266-1231-1230</t>
  </si>
  <si>
    <t>ΔΗΜΑΡΧΟΠΟΥΛΟΥ</t>
  </si>
  <si>
    <t>ΑΡΕΤΗ</t>
  </si>
  <si>
    <t>ΑΙ349001</t>
  </si>
  <si>
    <t>807,4</t>
  </si>
  <si>
    <t>877,4</t>
  </si>
  <si>
    <t>1259-1264-1262-1229-1263-1265</t>
  </si>
  <si>
    <t>ΤΑΣΟΠΟΥΛΟΥ</t>
  </si>
  <si>
    <t>ΘΩΜΑΗ</t>
  </si>
  <si>
    <t>ΑΗ298682</t>
  </si>
  <si>
    <t>844,8</t>
  </si>
  <si>
    <t>874,8</t>
  </si>
  <si>
    <t>1229-1259-1273-1263-1262-1264-1267-1232-1265</t>
  </si>
  <si>
    <t>ΛΥΜΠΕΡΗ</t>
  </si>
  <si>
    <t>ΕΛΙΣΑΒΕΤ</t>
  </si>
  <si>
    <t>ΑΑ448675</t>
  </si>
  <si>
    <t>869,2</t>
  </si>
  <si>
    <t>1229-1265-1264-1259-1262-1263</t>
  </si>
  <si>
    <t>ΒΕΡΑΣΔΑΝΗ</t>
  </si>
  <si>
    <t>ΑΑ388293</t>
  </si>
  <si>
    <t>ΛΥΜΠΕΡΑΚΗ</t>
  </si>
  <si>
    <t>ΕΥΗ</t>
  </si>
  <si>
    <t>ΑΖ878063</t>
  </si>
  <si>
    <t>1229-1262-1264-1258-1261-1260-1259-1263-1265-1230-1266</t>
  </si>
  <si>
    <t>ΚΙΤΣΙΟΣ</t>
  </si>
  <si>
    <t>Τ071502</t>
  </si>
  <si>
    <t>862,7</t>
  </si>
  <si>
    <t>1227-1267-1229-1232-1231-1263-1264-1262-1265-1259-1266</t>
  </si>
  <si>
    <t>ΜΑΥΡΙΔΟΥ</t>
  </si>
  <si>
    <t>Χ254322</t>
  </si>
  <si>
    <t>1267-1262-1229-1231-1266-1263</t>
  </si>
  <si>
    <t>ΤΕΤΡΑΔΗ</t>
  </si>
  <si>
    <t>ΑΚ775174</t>
  </si>
  <si>
    <t>790,9</t>
  </si>
  <si>
    <t>860,9</t>
  </si>
  <si>
    <t>1262-1265-1264-1263-1232-1229-1266-1231-1259</t>
  </si>
  <si>
    <t>ΝΙΚΟΛΑΚΑΚΗΣ</t>
  </si>
  <si>
    <t>ΑΑ492119</t>
  </si>
  <si>
    <t>856,9</t>
  </si>
  <si>
    <t>1231-1230-1266-1265-1229-1232-1259-1258-1260-1264-1262-1261-1263</t>
  </si>
  <si>
    <t>ΛΑΦΤΣΗ</t>
  </si>
  <si>
    <t>ΑΙ399844</t>
  </si>
  <si>
    <t>854,7</t>
  </si>
  <si>
    <t>ΑΡΒΑΝΙΤΙΔΟΥ</t>
  </si>
  <si>
    <t>ΑΓΑΠΗ</t>
  </si>
  <si>
    <t>ΑΝ195452</t>
  </si>
  <si>
    <t>853,5</t>
  </si>
  <si>
    <t>1231-1267-1229-1232-1259-1262-1263-1264-1265-1266</t>
  </si>
  <si>
    <t>ΗΛΙΟΠΟΥΛΟΥ</t>
  </si>
  <si>
    <t>ΧΡΥΣΑΦΩ</t>
  </si>
  <si>
    <t>ΑΝ242365</t>
  </si>
  <si>
    <t>853,2</t>
  </si>
  <si>
    <t>1232-1262-1265-1260-1259-1229-1263-1264-1266-1231-1267-1203</t>
  </si>
  <si>
    <t>ΚΕΝΤΕΠΟΖΙΔΗΣ</t>
  </si>
  <si>
    <t>ΑΗ791449</t>
  </si>
  <si>
    <t>851,6</t>
  </si>
  <si>
    <t>ΤΣΑΜΗ</t>
  </si>
  <si>
    <t>Φ451569</t>
  </si>
  <si>
    <t>847,6</t>
  </si>
  <si>
    <t>1231-1232-1266-1229-1273-1274-1262-1263-1264-1265-1259-1261</t>
  </si>
  <si>
    <t>ΜΟΛΟΧΙΔΟΥ</t>
  </si>
  <si>
    <t>ΝΙΚΟΛΕΤΑ</t>
  </si>
  <si>
    <t>ΑΕ838838</t>
  </si>
  <si>
    <t>847,5</t>
  </si>
  <si>
    <t>1263-1262-1267-1229-1273-1274-1257-1259-1265-1264-1266-1231-1232</t>
  </si>
  <si>
    <t>ΚΩΝΣΤΑΝΤΙΝΙΔΗΣ</t>
  </si>
  <si>
    <t>ΑΒ163347</t>
  </si>
  <si>
    <t>846,2</t>
  </si>
  <si>
    <t>1267-1262-1229-1263-1266-1265</t>
  </si>
  <si>
    <t>ΚΕΜΟΥ</t>
  </si>
  <si>
    <t>ΕΥΑΓΓΕΛΗ</t>
  </si>
  <si>
    <t>ΕΥΘΗΜΙΟΣ</t>
  </si>
  <si>
    <t>ΑΒ843804</t>
  </si>
  <si>
    <t>1264-1260-1262-1231-1230-1266-1232-1274-1273-1229</t>
  </si>
  <si>
    <t>ΣΤΕΡΓΙΟΥΛΑ</t>
  </si>
  <si>
    <t>ΑΝ393228</t>
  </si>
  <si>
    <t>843,2</t>
  </si>
  <si>
    <t>1258-1267-1263-1229</t>
  </si>
  <si>
    <t>ΠΑΠΑΖΟΓΛΟΥ</t>
  </si>
  <si>
    <t>ΣΕΡΑΦΕΙΜ</t>
  </si>
  <si>
    <t>ΑΜ855048</t>
  </si>
  <si>
    <t>810,7</t>
  </si>
  <si>
    <t>840,7</t>
  </si>
  <si>
    <t>1229-1231-1232-1267</t>
  </si>
  <si>
    <t>ΜΠΛΑΧΑΒΑ</t>
  </si>
  <si>
    <t>ΑΚ984154</t>
  </si>
  <si>
    <t>718,3</t>
  </si>
  <si>
    <t>1259-1263-1229-1264-1265-1232-1262-1231-1266-1260</t>
  </si>
  <si>
    <t>ΔΙΝΟΠΟΥΛΟΥ</t>
  </si>
  <si>
    <t>BAIA</t>
  </si>
  <si>
    <t>ΑΗ836420</t>
  </si>
  <si>
    <t>838,6</t>
  </si>
  <si>
    <t>1263-1259-1262-1229-1264-1265-1232-1231-1266-1261</t>
  </si>
  <si>
    <t>ΜΥΛΩΖΗΣ</t>
  </si>
  <si>
    <t>ΑΖ787914</t>
  </si>
  <si>
    <t>838,5</t>
  </si>
  <si>
    <t>1259-1262-1263-1264-1229-1265-1232-1231-1266</t>
  </si>
  <si>
    <t>ΣΤΑΜΠΟΛΙΔΟΥ</t>
  </si>
  <si>
    <t>ΑΖ826665</t>
  </si>
  <si>
    <t>837,6</t>
  </si>
  <si>
    <t>1259-1263-1262-1229-1264-1265-1232-1266-1231</t>
  </si>
  <si>
    <t>ΤΣΑΜΠΗ</t>
  </si>
  <si>
    <t>Χ092215</t>
  </si>
  <si>
    <t>836,4</t>
  </si>
  <si>
    <t>1231-1266-1265-1262-1264-1263-1229-1259-1232</t>
  </si>
  <si>
    <t>ΜΗΛΙΩΤΗΣ</t>
  </si>
  <si>
    <t>Φ464258</t>
  </si>
  <si>
    <t>644,6</t>
  </si>
  <si>
    <t>835,6</t>
  </si>
  <si>
    <t>ΜΕΛΙΣΣΟΣ</t>
  </si>
  <si>
    <t>ΑΖ784965</t>
  </si>
  <si>
    <t>834,7</t>
  </si>
  <si>
    <t>1262-1264-1266-1265-1267-1231-1232-1229-1259-1263-1230-1260</t>
  </si>
  <si>
    <t>ΤΣΙΓΚΑ</t>
  </si>
  <si>
    <t>ΑΒ460629</t>
  </si>
  <si>
    <t>834,4</t>
  </si>
  <si>
    <t>1229-1260-1266-1231-1262-1264-1259-1263-1265-1232</t>
  </si>
  <si>
    <t>ΠΑΠΑΔΟΠΟΥΛΟΥ</t>
  </si>
  <si>
    <t>ΑΑ 385343</t>
  </si>
  <si>
    <t>834,3</t>
  </si>
  <si>
    <t>ΚΑΡΑΒΑ</t>
  </si>
  <si>
    <t>ΑΕ984909</t>
  </si>
  <si>
    <t>684,2</t>
  </si>
  <si>
    <t>833,2</t>
  </si>
  <si>
    <t>1265-1262-1232-1264-1263-1259-1229-1266-1231</t>
  </si>
  <si>
    <t>ΠΑΠΑΔΑΤΟΥ</t>
  </si>
  <si>
    <t>ΑΕ717477</t>
  </si>
  <si>
    <t>831,3</t>
  </si>
  <si>
    <t>1232-1264-1262-1265-1229-1259-1231-1266-1263</t>
  </si>
  <si>
    <t>ΚΑΡΑΤΑΣΟΥ</t>
  </si>
  <si>
    <t>Χ790842</t>
  </si>
  <si>
    <t>830,8</t>
  </si>
  <si>
    <t>1266-1231-1265-1264-1262-1229-1232-1259-1263</t>
  </si>
  <si>
    <t>ΟΡΦΑΝΙΔΗΣ</t>
  </si>
  <si>
    <t>ΑΒ372243</t>
  </si>
  <si>
    <t>829,8</t>
  </si>
  <si>
    <t>1261-1266-1231-1232-1262-1263-1265-1229-1264</t>
  </si>
  <si>
    <t>ΤΕΝΤΟΛΟΥΡΗ</t>
  </si>
  <si>
    <t>ΔΑΦΝΗ</t>
  </si>
  <si>
    <t>ΑΚ976537</t>
  </si>
  <si>
    <t>799,7</t>
  </si>
  <si>
    <t>829,7</t>
  </si>
  <si>
    <t>1264-1262-1267-1265-1257-1231-1263-1266-1229-1232-1259</t>
  </si>
  <si>
    <t>ΔΡΙΒΑ</t>
  </si>
  <si>
    <t>ΧΡΙΣΤΟΔΟΥΛΟΣ</t>
  </si>
  <si>
    <t>ΑΒ421154</t>
  </si>
  <si>
    <t>824,6</t>
  </si>
  <si>
    <t>1262-1264-1263-1265-1259-1267-1229-1232-1231-1266-1261</t>
  </si>
  <si>
    <t>ΤΣΙΤΟΓΛΟΥ</t>
  </si>
  <si>
    <t>ΑΘΑΝΑΣΙΟΣ ΙΩΑΝ</t>
  </si>
  <si>
    <t>ΑΗ287611</t>
  </si>
  <si>
    <t>657,8</t>
  </si>
  <si>
    <t>823,8</t>
  </si>
  <si>
    <t>1264-1262-1232-1265-1259-1266-1229-1231-1263</t>
  </si>
  <si>
    <t>ΤΣΟΚΟΛΑ</t>
  </si>
  <si>
    <t>Χ283803</t>
  </si>
  <si>
    <t>756,8</t>
  </si>
  <si>
    <t>821,8</t>
  </si>
  <si>
    <t>1267-1229-1273-1264-1265-1262-1274-1263-1259-1232</t>
  </si>
  <si>
    <t>ΙΟΡΔΑΝΙΔΗΣ</t>
  </si>
  <si>
    <t>ΕΥΣΤΑΘΙΟΣ</t>
  </si>
  <si>
    <t>ΑΗ875744</t>
  </si>
  <si>
    <t>820,9</t>
  </si>
  <si>
    <t>1273-1229-1259-1263-1267-1264-1265-1262-1257-1232-1231-1266-1274-1272</t>
  </si>
  <si>
    <t>ΠΟΥΤΑΧΙΔΗΣ</t>
  </si>
  <si>
    <t>ΑΧΙΛΛΕΑΣ</t>
  </si>
  <si>
    <t>ΑΝΑΤΟΛΙΣ</t>
  </si>
  <si>
    <t>ΑΝ346789</t>
  </si>
  <si>
    <t>1259-1231-1261-1265-1232-1263-1266-1264-1262-1229</t>
  </si>
  <si>
    <t>ΝΤΟΒΑ</t>
  </si>
  <si>
    <t>Φ260081</t>
  </si>
  <si>
    <t>817,9</t>
  </si>
  <si>
    <t>1264-1263-1232-1262-1229-1259-1265-1231-1266</t>
  </si>
  <si>
    <t>ΚΡΑΝΙΤΣΑ</t>
  </si>
  <si>
    <t>ΑΒ852289</t>
  </si>
  <si>
    <t>787,6</t>
  </si>
  <si>
    <t>817,6</t>
  </si>
  <si>
    <t>1264-1262-1263-1265-1267-1259-1232-1229</t>
  </si>
  <si>
    <t>ΤΡΙΑΝΤΑΦΥΛΛΟΥ</t>
  </si>
  <si>
    <t>ΘΕΟΔΩΡΑ</t>
  </si>
  <si>
    <t>ΑΕ042424</t>
  </si>
  <si>
    <t>812,6</t>
  </si>
  <si>
    <t>1266-1231-1264-1262-1232-1229-1265-1263-1259-1261</t>
  </si>
  <si>
    <t>ΧΑΝΤΑΒΑΡΙΔΟΥ</t>
  </si>
  <si>
    <t>ΣΩΚΡΑΤΗΣ</t>
  </si>
  <si>
    <t>ΑΙ324191</t>
  </si>
  <si>
    <t>1259-1263-1229-1265-1264-1262-1231-1266-1232</t>
  </si>
  <si>
    <t>ΜΠΕΡΜΠΕΡΙΔΟΥ</t>
  </si>
  <si>
    <t>ΕΜΜΑΝΟΥΕΛΑ ΧΡΙΣΤΙΝΑ</t>
  </si>
  <si>
    <t>ΑΒ122985</t>
  </si>
  <si>
    <t>810,4</t>
  </si>
  <si>
    <t>1229-1263-1259-1262-1264-1265-1232-1231-1266-1261-1267</t>
  </si>
  <si>
    <t>ΤΕΛΛΙΟΣ</t>
  </si>
  <si>
    <t>ΑΖ273117</t>
  </si>
  <si>
    <t>810,1</t>
  </si>
  <si>
    <t>1264-1262-1259-1263-1229-1265-1232-1267-1231-1266</t>
  </si>
  <si>
    <t>ΚΑΛΑΜΠΟΥΚΑ</t>
  </si>
  <si>
    <t>808,2</t>
  </si>
  <si>
    <t>1259-1229-1230-1263-1258-1262-1264-1265-1261</t>
  </si>
  <si>
    <t>ΚΥΡΓΙΑΝΝΑΚΗ</t>
  </si>
  <si>
    <t>ΒΙΟΛΕΤΤΑ</t>
  </si>
  <si>
    <t>ΑΖ111437</t>
  </si>
  <si>
    <t>805,9</t>
  </si>
  <si>
    <t>1231-1266-1233-1232-1257-1265-1262-1264-1263-1273-1259-1229-1267-1274-1261</t>
  </si>
  <si>
    <t>ΑΝΤΩΝΑΚΗΣ</t>
  </si>
  <si>
    <t>Σ862398</t>
  </si>
  <si>
    <t>650,1</t>
  </si>
  <si>
    <t>805,1</t>
  </si>
  <si>
    <t>1266-1231-1229-1232-1262-1263-1264-1265</t>
  </si>
  <si>
    <t>ΜΑΡΚΟΥΤΣΑΚΗ</t>
  </si>
  <si>
    <t>ΑΜ473407</t>
  </si>
  <si>
    <t>804,4</t>
  </si>
  <si>
    <t>1231-1266-1265-1264-1262-1263-1232-1259-1229-1273-1274-1267</t>
  </si>
  <si>
    <t>ΜΑΚΟΥΛΗ</t>
  </si>
  <si>
    <t>ΦΙΛΙΠΠΟΣ</t>
  </si>
  <si>
    <t>Χ845167</t>
  </si>
  <si>
    <t>802,6</t>
  </si>
  <si>
    <t>1231-1230-1266-1262-1260-1263-1229-1259-1258-1264-1232-1265-1261</t>
  </si>
  <si>
    <t>ΜΠΟΥΝΤΗ</t>
  </si>
  <si>
    <t>ΑΒ965538</t>
  </si>
  <si>
    <t>801,1</t>
  </si>
  <si>
    <t>1266-1231-1265-1264-1263-1262-1259-1229-1232-1230-1261-1258-1272-1273-1274</t>
  </si>
  <si>
    <t>ΒΛΑΧΟΣ</t>
  </si>
  <si>
    <t xml:space="preserve">ΧΡΗΣΤΟΣ </t>
  </si>
  <si>
    <t>ΑΗ745276</t>
  </si>
  <si>
    <t>1232-1229-1231</t>
  </si>
  <si>
    <t>ΚΑΡΠΑΘΙΟΥ</t>
  </si>
  <si>
    <t>ΑΑ486642</t>
  </si>
  <si>
    <t>652,3</t>
  </si>
  <si>
    <t>793,3</t>
  </si>
  <si>
    <t>1229-1231-1232-1259-1261-1262-1263-1264-1265</t>
  </si>
  <si>
    <t>ΣΑΚΕΛΛΑΡΙΟΥ</t>
  </si>
  <si>
    <t>ΑΕ637158</t>
  </si>
  <si>
    <t>792,7</t>
  </si>
  <si>
    <t>1265-1262-1264-1263-1232-1229-1231</t>
  </si>
  <si>
    <t>ΚΑΝΑΚΗΣ</t>
  </si>
  <si>
    <t>ΑΝ463185</t>
  </si>
  <si>
    <t>762,3</t>
  </si>
  <si>
    <t>792,3</t>
  </si>
  <si>
    <t>1266-1231-1229-1232-1259-1262-1263-1264-1265-1273-1274</t>
  </si>
  <si>
    <t>ΚΑΚΙΑΣ</t>
  </si>
  <si>
    <t>ΑΒ425097</t>
  </si>
  <si>
    <t>791,7</t>
  </si>
  <si>
    <t>1264-1262-1265-1263-1259-1232-1229-1266-1231</t>
  </si>
  <si>
    <t>ΤΣΙΡΟΓΙΑΝΝΗΣ</t>
  </si>
  <si>
    <t>ΑΙ370102</t>
  </si>
  <si>
    <t>788,8</t>
  </si>
  <si>
    <t>1230-1231-1266-1260-1262-1259-1229-1273-1263-1264-1265-1257-1232-1274-1258-1272-1261</t>
  </si>
  <si>
    <t>ΝΤΙΟΥΔΗ</t>
  </si>
  <si>
    <t>ΑΒ148054</t>
  </si>
  <si>
    <t>1267-1259-1263-1262-1229-1264-1265-1232-1231-1266</t>
  </si>
  <si>
    <t>ΑΣΠΡΟΓΕΝΙΔΗ</t>
  </si>
  <si>
    <t>ΑΖ605304</t>
  </si>
  <si>
    <t>785,8</t>
  </si>
  <si>
    <t>1265-1262-1232-1231-1266-1263-1259-1229-1264-1258</t>
  </si>
  <si>
    <t>Κοκκινάς</t>
  </si>
  <si>
    <t xml:space="preserve">Δημήτριος </t>
  </si>
  <si>
    <t>Νικόλαος</t>
  </si>
  <si>
    <t>ΑΙ280251</t>
  </si>
  <si>
    <t>755,7</t>
  </si>
  <si>
    <t>785,7</t>
  </si>
  <si>
    <t>1260-1263-1262-1264-1265-1229-1273-1274</t>
  </si>
  <si>
    <t>ΣΚΑΡΛΗ</t>
  </si>
  <si>
    <t>ΑΜ288305</t>
  </si>
  <si>
    <t>783,8</t>
  </si>
  <si>
    <t>1263-1262-1231-1229-1266-1259-1264-1265-1232</t>
  </si>
  <si>
    <t>ΘΑΝΑΣΗ</t>
  </si>
  <si>
    <t>ΑΕ255458</t>
  </si>
  <si>
    <t>779,5</t>
  </si>
  <si>
    <t>1264-1262-1265-1259-1232-1263-1229-1231-1266</t>
  </si>
  <si>
    <t>ΓΡΗΓΟΡΙΑΔΗΣ</t>
  </si>
  <si>
    <t>ΑΕ335090</t>
  </si>
  <si>
    <t>778,4</t>
  </si>
  <si>
    <t>1259-1229-1231-1232-1263-1264-1265-1266-1261-1258</t>
  </si>
  <si>
    <t>ΔΗΜΑΚΗ</t>
  </si>
  <si>
    <t>Χ793428</t>
  </si>
  <si>
    <t>1231-1229-1232-1257-1259-1260-1262-1263-1264-1265-1266-1273-1258-1261-1230-1272-1274-1203</t>
  </si>
  <si>
    <t>ΙΣΚΑΦ</t>
  </si>
  <si>
    <t>ΜΑΡΓΑΡΙΤΑ ΜΑΡΙΑ</t>
  </si>
  <si>
    <t>ΑΚ315739</t>
  </si>
  <si>
    <t>777,3</t>
  </si>
  <si>
    <t>1229-1263-1259-1262-1264-1265-1232-1231-1266</t>
  </si>
  <si>
    <t>Χ894936</t>
  </si>
  <si>
    <t>776,9</t>
  </si>
  <si>
    <t>1259-1263-1229-1264-1262-1232-1265-1266-1231</t>
  </si>
  <si>
    <t>ΘΕΟΔΩΡΙΔΗΣ</t>
  </si>
  <si>
    <t>ΧΑΡΑΛAΜΠΟΣ</t>
  </si>
  <si>
    <t>Σ346527</t>
  </si>
  <si>
    <t>775,8</t>
  </si>
  <si>
    <t>1267-1263-1262-1259-1264-1229-1232-1265-1231-1266</t>
  </si>
  <si>
    <t>ΑΜΑΞΟΠΟΥΛΟΥ</t>
  </si>
  <si>
    <t>ΑΖ374296</t>
  </si>
  <si>
    <t>1263-1229-1259-1262-1264-1265-1231-1232-1266</t>
  </si>
  <si>
    <t>ΤΣΑΜΠΑΛΑ</t>
  </si>
  <si>
    <t>Φ469536</t>
  </si>
  <si>
    <t>775,2</t>
  </si>
  <si>
    <t>1259-1263-1229-1262-1264-1231-1265-1232-1266-1267</t>
  </si>
  <si>
    <t>ΓΕΩΡΓΙΟΥ</t>
  </si>
  <si>
    <t>ΑΜ585374</t>
  </si>
  <si>
    <t>774,5</t>
  </si>
  <si>
    <t>1231-1265-1264-1262-1263-1229-1232-1259</t>
  </si>
  <si>
    <t>ΚΟΛΟΒΟΣ</t>
  </si>
  <si>
    <t>ΑΡΤΕΜΙΟΣ</t>
  </si>
  <si>
    <t>ΑΜ256116</t>
  </si>
  <si>
    <t>1263-1262-1229-1264-1265-1259-1266-1261-1231-1232</t>
  </si>
  <si>
    <t>ΡΙΖΟΥ</t>
  </si>
  <si>
    <t>ΣΤΕΡΓΙΑΝΗ</t>
  </si>
  <si>
    <t>ΑΖ350891</t>
  </si>
  <si>
    <t>772,6</t>
  </si>
  <si>
    <t>1263-1266-1229-1259-1262-1264-1265-1232-1231</t>
  </si>
  <si>
    <t>ΚΥΡΜΙΤΖΟΓΛΟΥ</t>
  </si>
  <si>
    <t>ΑΑ 491866</t>
  </si>
  <si>
    <t>771,4</t>
  </si>
  <si>
    <t>1231-1266-1267-1265-1262-1232-1264-1263-1229-1259</t>
  </si>
  <si>
    <t>ΣΑΧΛΙΚΙΔΗΣ</t>
  </si>
  <si>
    <t>ΑΚ328842</t>
  </si>
  <si>
    <t>1262-1229-1263-1231-1259-1264-1232-1266-1265</t>
  </si>
  <si>
    <t>ΧΑΛΙΛΙΔΗΣ</t>
  </si>
  <si>
    <t>ΑΝ382840</t>
  </si>
  <si>
    <t>766,9</t>
  </si>
  <si>
    <t>1229-1262-1231-1263-1259-1264-1265-1266</t>
  </si>
  <si>
    <t>ΚΟΝΤΗΣ</t>
  </si>
  <si>
    <t>Χ799489</t>
  </si>
  <si>
    <t>1267-1232-1262-1264-1265-1263-1231-1266-1229-1259</t>
  </si>
  <si>
    <t>ΜΙΧΑΛΑ</t>
  </si>
  <si>
    <t>Τ314175</t>
  </si>
  <si>
    <t>763,5</t>
  </si>
  <si>
    <t>1229-1231-1232-1259-1262-1263-1264-1265-1266-1273</t>
  </si>
  <si>
    <t>ΠΕΡΑΚΗΣ</t>
  </si>
  <si>
    <t>ΑΒ485042</t>
  </si>
  <si>
    <t>761,5</t>
  </si>
  <si>
    <t>1266-1231-1230-1264-1229-1260-1262-1232-1259-1263-1265-1261-1258</t>
  </si>
  <si>
    <t>ΜΑΚΡΗ</t>
  </si>
  <si>
    <t>ΑΖ463514</t>
  </si>
  <si>
    <t>760,6</t>
  </si>
  <si>
    <t>ΜΕΙΝΤΑΝΗΣ</t>
  </si>
  <si>
    <t>Χ041951</t>
  </si>
  <si>
    <t>758,6</t>
  </si>
  <si>
    <t>1231-1266-1265-1264-1262-1263-1259-1232-1229-1203-1267</t>
  </si>
  <si>
    <t>ΑΡΓΥΡΗΣ</t>
  </si>
  <si>
    <t>ΑΒ402652</t>
  </si>
  <si>
    <t>756,6</t>
  </si>
  <si>
    <t>1264-1265-1229-1259-1262-1263-1232-1231-1266</t>
  </si>
  <si>
    <t>ΑΠΤΙΔΟΥ</t>
  </si>
  <si>
    <t>ΑΖ888351</t>
  </si>
  <si>
    <t>1229-1263-1262-1259-1264-1265-1232-1231-1266</t>
  </si>
  <si>
    <t>ΖΑΧΑΡΑΚΗΣ</t>
  </si>
  <si>
    <t>ΛΕΩΝΙΔΑΣ</t>
  </si>
  <si>
    <t>ΑΒ346214</t>
  </si>
  <si>
    <t>614,9</t>
  </si>
  <si>
    <t>754,9</t>
  </si>
  <si>
    <t>1261-1229-1263-1259-1258-1264-1262-1230-1231-1265-1266-1232-1260</t>
  </si>
  <si>
    <t>ΔΟΥΡΟΥΔΗ</t>
  </si>
  <si>
    <t>ΖΑΧΑΡΟΥΛΑ</t>
  </si>
  <si>
    <t>ΑΙ387715</t>
  </si>
  <si>
    <t>748,3</t>
  </si>
  <si>
    <t>1229-1259-1258-1231-1265-1261-1260-1262-1263-1264</t>
  </si>
  <si>
    <t>ΒΑΡΜΑΖΗΣ</t>
  </si>
  <si>
    <t>ΑΖ314784</t>
  </si>
  <si>
    <t>1231-1263-1229-1262-1264-1259-1265-1257-1266-1232</t>
  </si>
  <si>
    <t>ΜΟΥΤΣΟΥΓΙΑΝΝΗΣ</t>
  </si>
  <si>
    <t>ΓΕΩΡΓ</t>
  </si>
  <si>
    <t>ΑΜ927612</t>
  </si>
  <si>
    <t>1261-1231-1229-1259-1262-1263-1264-1265-1266</t>
  </si>
  <si>
    <t>ΓΏΓΟΥ</t>
  </si>
  <si>
    <t>ΑΙ996548</t>
  </si>
  <si>
    <t>743,9</t>
  </si>
  <si>
    <t>1262-1265-1263-1259-1264-1229-1231-1267</t>
  </si>
  <si>
    <t>ΠΑΤΕΛΗΣ</t>
  </si>
  <si>
    <t>ΑΗ422269</t>
  </si>
  <si>
    <t>740,6</t>
  </si>
  <si>
    <t>1266-1231-1229-1259-1263-1264-1262-1265-1232-1267</t>
  </si>
  <si>
    <t>ΤΟΣΙΟΣ</t>
  </si>
  <si>
    <t>Χ907738</t>
  </si>
  <si>
    <t>ΡΟΥΣΑΚΗ</t>
  </si>
  <si>
    <t>ΑΒ185653</t>
  </si>
  <si>
    <t>738,4</t>
  </si>
  <si>
    <t>1229-1230-1231-1232-1266-1259-1260-1261-1262-1263-1264-1265</t>
  </si>
  <si>
    <t>ΣΠΥΡΌΠΟΥΛΟΣ</t>
  </si>
  <si>
    <t>ΔΗΜΉΤΡΙΟΣ</t>
  </si>
  <si>
    <t>ΠΑΝΑΓΙΏΤΗΣ</t>
  </si>
  <si>
    <t>ΑΑ359465</t>
  </si>
  <si>
    <t>737,5</t>
  </si>
  <si>
    <t>1229-1231-1232-1259-1261-1262-1263-1264-1265-1266-1267</t>
  </si>
  <si>
    <t>ΓΚΑΡΤΖΟΝΙΚΑΣ</t>
  </si>
  <si>
    <t>ΑΒ604518</t>
  </si>
  <si>
    <t>1264-1262-1265-1232-1267-1231-1266-1229-1273-1274-1263-1259</t>
  </si>
  <si>
    <t>ΑΔΑΜΗΣ</t>
  </si>
  <si>
    <t>ΑΕ254797</t>
  </si>
  <si>
    <t>735,1</t>
  </si>
  <si>
    <t>1229-1230-1231-1232-1258-1259-1260-1261-1262-1263-1264-1265-1266-1272-1273-1274-1257</t>
  </si>
  <si>
    <t>ΣΤΕΦΟΥ</t>
  </si>
  <si>
    <t>ΑΒ103666</t>
  </si>
  <si>
    <t>733,1</t>
  </si>
  <si>
    <t>1264-1262-1265-1257-1267-1263-1233-1232-1259-1274-1273-1229-1266-1231-1261</t>
  </si>
  <si>
    <t>ΦΡΕΙΔΕΡΙΚΗ</t>
  </si>
  <si>
    <t>ΣΥΜΕΩΝ</t>
  </si>
  <si>
    <t>Φ470077</t>
  </si>
  <si>
    <t>731,8</t>
  </si>
  <si>
    <t>1259-1262-1264-1263-1232-1265-1266-1229</t>
  </si>
  <si>
    <t>ΑΖ792255</t>
  </si>
  <si>
    <t>1259-1231-1266-1262-1267-1264-1229-1232-1265-1263</t>
  </si>
  <si>
    <t>ΔΟΥΜΑ</t>
  </si>
  <si>
    <t>ΣΤΕΦΑΝΙΑ</t>
  </si>
  <si>
    <t>Χ410344</t>
  </si>
  <si>
    <t>658,9</t>
  </si>
  <si>
    <t>730,9</t>
  </si>
  <si>
    <t>1203-1230-1231-1232-1258-1259-1229-1260-1262-1263-1264-1265-1267</t>
  </si>
  <si>
    <t>ΜΑΥΡΟΓΙΑΝΝΗΣ</t>
  </si>
  <si>
    <t>ΓΕΩΡΓΙΟΣ ΕΚΤΩΡΑΣ</t>
  </si>
  <si>
    <t>ΑΜ875528</t>
  </si>
  <si>
    <t>1263-1260-1264-1258-1229-1266</t>
  </si>
  <si>
    <t>ΚΕΔΙΚΟΓΛΟΥ</t>
  </si>
  <si>
    <t>ΑΙ306393</t>
  </si>
  <si>
    <t>729,9</t>
  </si>
  <si>
    <t>ΣΦΕΤΣΙΑ</t>
  </si>
  <si>
    <t>Χ925763</t>
  </si>
  <si>
    <t>728,5</t>
  </si>
  <si>
    <t>1262-1264-1231-1266-1229-1265-1263-1259-1232</t>
  </si>
  <si>
    <t>ΓΡΑΜΜΑΤΙΚΑΚΗΣ</t>
  </si>
  <si>
    <t>Χ859312</t>
  </si>
  <si>
    <t>1266-1231-1230-1232-1262-1263-1265-1260-1261-1273-1264-1274-1259-1229-1258-1272</t>
  </si>
  <si>
    <t>ΑΝΤΩΝΙΑΔΟΥ</t>
  </si>
  <si>
    <t>ΑΙ392198</t>
  </si>
  <si>
    <t>727,4</t>
  </si>
  <si>
    <t>1262-1264-1231-1266-1263-1265-1229-1259-1232</t>
  </si>
  <si>
    <t>ΚΩΣΤΑΡΙΔΟΥ</t>
  </si>
  <si>
    <t>ΔΑΝΑΗ</t>
  </si>
  <si>
    <t>ΑΜ305975</t>
  </si>
  <si>
    <t>725,2</t>
  </si>
  <si>
    <t>1265-1232-1262-1264-1263-1259-1229-1266-1261</t>
  </si>
  <si>
    <t>Χ842307</t>
  </si>
  <si>
    <t>724,1</t>
  </si>
  <si>
    <t>1232-1265-1262-1264-1263-1266-1231-1259-1229-1267</t>
  </si>
  <si>
    <t>ΘΕΟΔΩΡΟΠΟΥΛΟΣ</t>
  </si>
  <si>
    <t>Χ274404</t>
  </si>
  <si>
    <t>1266-1258-1259-1260-1261-1262-1263-1264-1265-1229-1230-1231-1232</t>
  </si>
  <si>
    <t>ΧΡΥΣΙΔΟΥ</t>
  </si>
  <si>
    <t>ΕΥΘΥΜΙΑ</t>
  </si>
  <si>
    <t>Φ316370</t>
  </si>
  <si>
    <t>1264-1231-1229</t>
  </si>
  <si>
    <t>ΚΕΡΑΝΙΔΟΥ</t>
  </si>
  <si>
    <t>ΜΑΡΙΑ ΕΛΙΣΑΒΕΤ</t>
  </si>
  <si>
    <t>ΑΕ680659</t>
  </si>
  <si>
    <t>1259-1263-1229-1264-1267-1265-1232</t>
  </si>
  <si>
    <t>ΚΑΡΑΓΕΩΡΓΙΟΥ</t>
  </si>
  <si>
    <t>Σ881778</t>
  </si>
  <si>
    <t>721,7</t>
  </si>
  <si>
    <t>1229-1231-1266-1262-1263-1264-1232-1259-1265</t>
  </si>
  <si>
    <t>ΠΡΟΚΟΠΙΟΥ</t>
  </si>
  <si>
    <t>ΑΑ438408</t>
  </si>
  <si>
    <t>645,7</t>
  </si>
  <si>
    <t>717,7</t>
  </si>
  <si>
    <t>1262-1264-1263-1265-1259-1232-1231-1266-1229</t>
  </si>
  <si>
    <t>ANASTASOPOULOU</t>
  </si>
  <si>
    <t>MARIA</t>
  </si>
  <si>
    <t>SPYRIDON</t>
  </si>
  <si>
    <t>ΑΚ751940</t>
  </si>
  <si>
    <t>716,5</t>
  </si>
  <si>
    <t>1232-1265-1262-1264-1260-1263-1259-1258-1229-1266-1261-1231-1272-1274-1273-1267-1257-1230</t>
  </si>
  <si>
    <t>ΜΑΥΡΟΓΕΝΗΣ</t>
  </si>
  <si>
    <t>ΑΑ490296</t>
  </si>
  <si>
    <t>716,4</t>
  </si>
  <si>
    <t>1231-1230-1266-1229-1232-1258-1259-1260-1261-1262-1263-1264-1265</t>
  </si>
  <si>
    <t>ΜΟΣΧΟΛΟΥΡΗ</t>
  </si>
  <si>
    <t>Ρ438537</t>
  </si>
  <si>
    <t>1263-1264-1262-1259-1229</t>
  </si>
  <si>
    <t>ΣΜΥΡΛΗΣ</t>
  </si>
  <si>
    <t>ΑΖ 220642</t>
  </si>
  <si>
    <t>1266-1229-1230-1231-1232-1258-1259-1260-1261-1262-1263-1264-1265</t>
  </si>
  <si>
    <t>ΣΤΕΡΓΙΟΥ</t>
  </si>
  <si>
    <t>ΕΛΠΙΔΑ</t>
  </si>
  <si>
    <t>ΑΖ293342</t>
  </si>
  <si>
    <t>707,6</t>
  </si>
  <si>
    <t>1229-1231-1232-1259-1260-1262-1263-1264-1265-1266-1257</t>
  </si>
  <si>
    <t>ΑΕ722701</t>
  </si>
  <si>
    <t>706,5</t>
  </si>
  <si>
    <t>1265-1262-1260-1203-1264-1267-1263-1232-1230-1231-1266-1261-1229-1259-1258</t>
  </si>
  <si>
    <t>ΤΣΟΛΚΑ</t>
  </si>
  <si>
    <t>ΑΙ227895</t>
  </si>
  <si>
    <t>699,9</t>
  </si>
  <si>
    <t>ΛΑΣΠΑΤΖΗ</t>
  </si>
  <si>
    <t>ΑΒ458473</t>
  </si>
  <si>
    <t>698,8</t>
  </si>
  <si>
    <t>ΝΙΚΟΛΗ</t>
  </si>
  <si>
    <t>ΑΜ418611</t>
  </si>
  <si>
    <t>697,7</t>
  </si>
  <si>
    <t>1263-1262-1229-1264-1259-1232</t>
  </si>
  <si>
    <t>ΓΡΑΣΑΚΗ</t>
  </si>
  <si>
    <t>ΑΙ949524</t>
  </si>
  <si>
    <t>663,3</t>
  </si>
  <si>
    <t>693,3</t>
  </si>
  <si>
    <t>1231-1266-1261-1230-1262-1260-1229-1259-1258-1263-1264-1265-1232</t>
  </si>
  <si>
    <t>ΤΖΗΚΟΥΛΑΣ</t>
  </si>
  <si>
    <t>ΑΗ761759</t>
  </si>
  <si>
    <t>1260-1262-1263-1264-1259-1232-1229-1230-1231-1265-1266</t>
  </si>
  <si>
    <t>Τ991308</t>
  </si>
  <si>
    <t>688,9</t>
  </si>
  <si>
    <t>1265-1264-1262-1263-1232-1229-1259-1231-1260</t>
  </si>
  <si>
    <t>ΜΠΟΥΣΙΑ</t>
  </si>
  <si>
    <t>ΑΗ851303</t>
  </si>
  <si>
    <t>682,3</t>
  </si>
  <si>
    <t>ΑΛΕΞΑΝΔΡΙΔΗΣ</t>
  </si>
  <si>
    <t>Χ987963</t>
  </si>
  <si>
    <t>1231-1267-1259-1266-1232-1264-1263-1262-1265-1261-1230-1258-1260-1229</t>
  </si>
  <si>
    <t>ΤΡΙΚΚΑ</t>
  </si>
  <si>
    <t>ΧΡΥΣΑΥΓΗ</t>
  </si>
  <si>
    <t>ΑΗ208719</t>
  </si>
  <si>
    <t>621,5</t>
  </si>
  <si>
    <t>651,5</t>
  </si>
  <si>
    <t>1231-1232-1259-1266-1267-1229-1262-1263-1264-1265</t>
  </si>
  <si>
    <t>ΓΕΩΡΓΙΚΟΠΟΥΛΟΣ</t>
  </si>
  <si>
    <t>ΑΕ988297</t>
  </si>
  <si>
    <t>1229-1230-1231-1232-1259-1260-1262-1263-1264-1265-1266-1272-1273-1274</t>
  </si>
  <si>
    <t>ΣΤΑΛΙΑΣ</t>
  </si>
  <si>
    <t>ΘΕΟΔΟΣΙΟΣ</t>
  </si>
  <si>
    <t>ΑΑ968307</t>
  </si>
  <si>
    <t>644,9</t>
  </si>
  <si>
    <t>1267-1229-1230-1231-1232-1258-1259-1260-1261-1262-1263-1264-1265-1266-1272-1273-1274-1257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</si>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</sst>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58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5054</v>
      </c>
      <c r="C8" t="s">
        <v>13</v>
      </c>
      <c r="D8" t="s">
        <v>14</v>
      </c>
      <c r="E8" t="s">
        <v>15</v>
      </c>
      <c r="F8" t="s">
        <v>16</v>
      </c>
      <c r="G8" t="str">
        <f>"00027798"</f>
        <v>00027798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70</v>
      </c>
      <c r="O8">
        <v>30</v>
      </c>
      <c r="P8">
        <v>50</v>
      </c>
      <c r="Q8">
        <v>0</v>
      </c>
      <c r="R8">
        <v>70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2882</v>
      </c>
      <c r="C10" t="s">
        <v>20</v>
      </c>
      <c r="D10" t="s">
        <v>21</v>
      </c>
      <c r="E10" t="s">
        <v>22</v>
      </c>
      <c r="F10" t="s">
        <v>23</v>
      </c>
      <c r="G10" t="str">
        <f>"200712002192"</f>
        <v>200712002192</v>
      </c>
      <c r="H10">
        <v>682</v>
      </c>
      <c r="I10">
        <v>0</v>
      </c>
      <c r="J10">
        <v>0</v>
      </c>
      <c r="K10">
        <v>0</v>
      </c>
      <c r="L10">
        <v>260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>
        <v>1800</v>
      </c>
    </row>
    <row r="11" spans="1:30" x14ac:dyDescent="0.25">
      <c r="H11" t="s">
        <v>24</v>
      </c>
    </row>
    <row r="12" spans="1:30" x14ac:dyDescent="0.25">
      <c r="A12">
        <v>3</v>
      </c>
      <c r="B12">
        <v>400</v>
      </c>
      <c r="C12" t="s">
        <v>25</v>
      </c>
      <c r="D12" t="s">
        <v>26</v>
      </c>
      <c r="E12" t="s">
        <v>15</v>
      </c>
      <c r="F12" t="s">
        <v>27</v>
      </c>
      <c r="G12" t="str">
        <f>"00234633"</f>
        <v>00234633</v>
      </c>
      <c r="H12" t="s">
        <v>28</v>
      </c>
      <c r="I12">
        <v>0</v>
      </c>
      <c r="J12">
        <v>400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29</v>
      </c>
    </row>
    <row r="13" spans="1:30" x14ac:dyDescent="0.25">
      <c r="H13" t="s">
        <v>30</v>
      </c>
    </row>
    <row r="14" spans="1:30" x14ac:dyDescent="0.25">
      <c r="A14">
        <v>4</v>
      </c>
      <c r="B14">
        <v>3555</v>
      </c>
      <c r="C14" t="s">
        <v>31</v>
      </c>
      <c r="D14" t="s">
        <v>32</v>
      </c>
      <c r="E14" t="s">
        <v>33</v>
      </c>
      <c r="F14" t="s">
        <v>34</v>
      </c>
      <c r="G14" t="str">
        <f>"00360227"</f>
        <v>00360227</v>
      </c>
      <c r="H14">
        <v>737</v>
      </c>
      <c r="I14">
        <v>150</v>
      </c>
      <c r="J14">
        <v>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>
        <v>1775</v>
      </c>
    </row>
    <row r="15" spans="1:30" x14ac:dyDescent="0.25">
      <c r="H15" t="s">
        <v>35</v>
      </c>
    </row>
    <row r="16" spans="1:30" x14ac:dyDescent="0.25">
      <c r="A16">
        <v>5</v>
      </c>
      <c r="B16">
        <v>1092</v>
      </c>
      <c r="C16" t="s">
        <v>36</v>
      </c>
      <c r="D16" t="s">
        <v>37</v>
      </c>
      <c r="E16" t="s">
        <v>38</v>
      </c>
      <c r="F16" t="s">
        <v>39</v>
      </c>
      <c r="G16" t="str">
        <f>"200801004128"</f>
        <v>200801004128</v>
      </c>
      <c r="H16" t="s">
        <v>40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30</v>
      </c>
      <c r="R16">
        <v>30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41</v>
      </c>
    </row>
    <row r="17" spans="1:30" x14ac:dyDescent="0.25">
      <c r="H17" t="s">
        <v>42</v>
      </c>
    </row>
    <row r="18" spans="1:30" x14ac:dyDescent="0.25">
      <c r="A18">
        <v>6</v>
      </c>
      <c r="B18">
        <v>636</v>
      </c>
      <c r="C18" t="s">
        <v>43</v>
      </c>
      <c r="D18" t="s">
        <v>44</v>
      </c>
      <c r="E18" t="s">
        <v>45</v>
      </c>
      <c r="F18" t="s">
        <v>46</v>
      </c>
      <c r="G18" t="str">
        <f>"201601000324"</f>
        <v>201601000324</v>
      </c>
      <c r="H18">
        <v>704</v>
      </c>
      <c r="I18">
        <v>150</v>
      </c>
      <c r="J18">
        <v>0</v>
      </c>
      <c r="K18">
        <v>0</v>
      </c>
      <c r="L18">
        <v>0</v>
      </c>
      <c r="M18">
        <v>0</v>
      </c>
      <c r="N18">
        <v>30</v>
      </c>
      <c r="O18">
        <v>0</v>
      </c>
      <c r="P18">
        <v>0</v>
      </c>
      <c r="Q18">
        <v>50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3</v>
      </c>
      <c r="AA18">
        <v>0</v>
      </c>
      <c r="AB18">
        <v>24</v>
      </c>
      <c r="AC18">
        <v>408</v>
      </c>
      <c r="AD18">
        <v>1762</v>
      </c>
    </row>
    <row r="19" spans="1:30" x14ac:dyDescent="0.25">
      <c r="H19" t="s">
        <v>47</v>
      </c>
    </row>
    <row r="20" spans="1:30" x14ac:dyDescent="0.25">
      <c r="A20">
        <v>7</v>
      </c>
      <c r="B20">
        <v>2526</v>
      </c>
      <c r="C20" t="s">
        <v>48</v>
      </c>
      <c r="D20" t="s">
        <v>22</v>
      </c>
      <c r="E20" t="s">
        <v>49</v>
      </c>
      <c r="F20" t="s">
        <v>50</v>
      </c>
      <c r="G20" t="str">
        <f>"00028980"</f>
        <v>00028980</v>
      </c>
      <c r="H20">
        <v>792</v>
      </c>
      <c r="I20">
        <v>150</v>
      </c>
      <c r="J20">
        <v>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2</v>
      </c>
      <c r="AA20">
        <v>0</v>
      </c>
      <c r="AB20">
        <v>0</v>
      </c>
      <c r="AC20">
        <v>0</v>
      </c>
      <c r="AD20">
        <v>1760</v>
      </c>
    </row>
    <row r="21" spans="1:30" x14ac:dyDescent="0.25">
      <c r="H21" t="s">
        <v>51</v>
      </c>
    </row>
    <row r="22" spans="1:30" x14ac:dyDescent="0.25">
      <c r="A22">
        <v>8</v>
      </c>
      <c r="B22">
        <v>5975</v>
      </c>
      <c r="C22" t="s">
        <v>52</v>
      </c>
      <c r="D22" t="s">
        <v>53</v>
      </c>
      <c r="E22" t="s">
        <v>32</v>
      </c>
      <c r="F22" t="s">
        <v>54</v>
      </c>
      <c r="G22" t="str">
        <f>"201410006838"</f>
        <v>201410006838</v>
      </c>
      <c r="H22" t="s">
        <v>55</v>
      </c>
      <c r="I22">
        <v>150</v>
      </c>
      <c r="J22">
        <v>0</v>
      </c>
      <c r="K22">
        <v>0</v>
      </c>
      <c r="L22">
        <v>200</v>
      </c>
      <c r="M22">
        <v>30</v>
      </c>
      <c r="N22">
        <v>30</v>
      </c>
      <c r="O22">
        <v>30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5</v>
      </c>
      <c r="W22">
        <v>35</v>
      </c>
      <c r="X22">
        <v>0</v>
      </c>
      <c r="Z22">
        <v>0</v>
      </c>
      <c r="AA22">
        <v>0</v>
      </c>
      <c r="AB22">
        <v>22</v>
      </c>
      <c r="AC22">
        <v>374</v>
      </c>
      <c r="AD22" t="s">
        <v>56</v>
      </c>
    </row>
    <row r="23" spans="1:30" x14ac:dyDescent="0.25">
      <c r="H23" t="s">
        <v>57</v>
      </c>
    </row>
    <row r="24" spans="1:30" x14ac:dyDescent="0.25">
      <c r="A24">
        <v>9</v>
      </c>
      <c r="B24">
        <v>2209</v>
      </c>
      <c r="C24" t="s">
        <v>58</v>
      </c>
      <c r="D24" t="s">
        <v>49</v>
      </c>
      <c r="E24" t="s">
        <v>37</v>
      </c>
      <c r="F24" t="s">
        <v>59</v>
      </c>
      <c r="G24" t="str">
        <f>"00010254"</f>
        <v>00010254</v>
      </c>
      <c r="H24">
        <v>726</v>
      </c>
      <c r="I24">
        <v>150</v>
      </c>
      <c r="J24">
        <v>0</v>
      </c>
      <c r="K24">
        <v>0</v>
      </c>
      <c r="L24">
        <v>0</v>
      </c>
      <c r="M24">
        <v>0</v>
      </c>
      <c r="N24">
        <v>50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>
        <v>1754</v>
      </c>
    </row>
    <row r="25" spans="1:30" x14ac:dyDescent="0.25">
      <c r="H25" t="s">
        <v>60</v>
      </c>
    </row>
    <row r="26" spans="1:30" x14ac:dyDescent="0.25">
      <c r="A26">
        <v>10</v>
      </c>
      <c r="B26">
        <v>58</v>
      </c>
      <c r="C26" t="s">
        <v>61</v>
      </c>
      <c r="D26" t="s">
        <v>62</v>
      </c>
      <c r="E26" t="s">
        <v>63</v>
      </c>
      <c r="F26" t="s">
        <v>64</v>
      </c>
      <c r="G26" t="str">
        <f>"201602000441"</f>
        <v>201602000441</v>
      </c>
      <c r="H26">
        <v>737</v>
      </c>
      <c r="I26">
        <v>150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>
        <v>1745</v>
      </c>
    </row>
    <row r="27" spans="1:30" x14ac:dyDescent="0.25">
      <c r="H27" t="s">
        <v>65</v>
      </c>
    </row>
    <row r="28" spans="1:30" x14ac:dyDescent="0.25">
      <c r="A28">
        <v>11</v>
      </c>
      <c r="B28">
        <v>3791</v>
      </c>
      <c r="C28" t="s">
        <v>66</v>
      </c>
      <c r="D28" t="s">
        <v>22</v>
      </c>
      <c r="E28" t="s">
        <v>15</v>
      </c>
      <c r="F28" t="s">
        <v>67</v>
      </c>
      <c r="G28" t="str">
        <f>"200809000266"</f>
        <v>200809000266</v>
      </c>
      <c r="H28">
        <v>726</v>
      </c>
      <c r="I28">
        <v>150</v>
      </c>
      <c r="J28">
        <v>0</v>
      </c>
      <c r="K28">
        <v>0</v>
      </c>
      <c r="L28">
        <v>200</v>
      </c>
      <c r="M28">
        <v>0</v>
      </c>
      <c r="N28">
        <v>50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>
        <v>1714</v>
      </c>
    </row>
    <row r="29" spans="1:30" x14ac:dyDescent="0.25">
      <c r="H29" t="s">
        <v>68</v>
      </c>
    </row>
    <row r="30" spans="1:30" x14ac:dyDescent="0.25">
      <c r="A30">
        <v>12</v>
      </c>
      <c r="B30">
        <v>378</v>
      </c>
      <c r="C30" t="s">
        <v>69</v>
      </c>
      <c r="D30" t="s">
        <v>70</v>
      </c>
      <c r="E30" t="s">
        <v>71</v>
      </c>
      <c r="F30" t="s">
        <v>72</v>
      </c>
      <c r="G30" t="str">
        <f>"200801000779"</f>
        <v>200801000779</v>
      </c>
      <c r="H30" t="s">
        <v>73</v>
      </c>
      <c r="I30">
        <v>0</v>
      </c>
      <c r="J30">
        <v>0</v>
      </c>
      <c r="K30">
        <v>0</v>
      </c>
      <c r="L30">
        <v>260</v>
      </c>
      <c r="M30">
        <v>0</v>
      </c>
      <c r="N30">
        <v>30</v>
      </c>
      <c r="O30">
        <v>50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74</v>
      </c>
    </row>
    <row r="31" spans="1:30" x14ac:dyDescent="0.25">
      <c r="H31" t="s">
        <v>75</v>
      </c>
    </row>
    <row r="32" spans="1:30" x14ac:dyDescent="0.25">
      <c r="A32">
        <v>13</v>
      </c>
      <c r="B32">
        <v>1089</v>
      </c>
      <c r="C32" t="s">
        <v>76</v>
      </c>
      <c r="D32" t="s">
        <v>77</v>
      </c>
      <c r="E32" t="s">
        <v>78</v>
      </c>
      <c r="F32" t="s">
        <v>79</v>
      </c>
      <c r="G32" t="str">
        <f>"201204000098"</f>
        <v>201204000098</v>
      </c>
      <c r="H32" t="s">
        <v>80</v>
      </c>
      <c r="I32">
        <v>150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44</v>
      </c>
      <c r="W32">
        <v>308</v>
      </c>
      <c r="X32">
        <v>0</v>
      </c>
      <c r="Z32">
        <v>0</v>
      </c>
      <c r="AA32">
        <v>0</v>
      </c>
      <c r="AB32">
        <v>5</v>
      </c>
      <c r="AC32">
        <v>85</v>
      </c>
      <c r="AD32" t="s">
        <v>81</v>
      </c>
    </row>
    <row r="33" spans="1:30" x14ac:dyDescent="0.25">
      <c r="H33" t="s">
        <v>82</v>
      </c>
    </row>
    <row r="34" spans="1:30" x14ac:dyDescent="0.25">
      <c r="A34">
        <v>14</v>
      </c>
      <c r="B34">
        <v>2853</v>
      </c>
      <c r="C34" t="s">
        <v>83</v>
      </c>
      <c r="D34" t="s">
        <v>84</v>
      </c>
      <c r="E34" t="s">
        <v>85</v>
      </c>
      <c r="F34" t="s">
        <v>86</v>
      </c>
      <c r="G34" t="str">
        <f>"00009432"</f>
        <v>00009432</v>
      </c>
      <c r="H34" t="s">
        <v>87</v>
      </c>
      <c r="I34">
        <v>0</v>
      </c>
      <c r="J34">
        <v>0</v>
      </c>
      <c r="K34">
        <v>0</v>
      </c>
      <c r="L34">
        <v>200</v>
      </c>
      <c r="M34">
        <v>0</v>
      </c>
      <c r="N34">
        <v>30</v>
      </c>
      <c r="O34">
        <v>30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49</v>
      </c>
      <c r="W34">
        <v>343</v>
      </c>
      <c r="X34">
        <v>0</v>
      </c>
      <c r="Z34">
        <v>2</v>
      </c>
      <c r="AA34">
        <v>0</v>
      </c>
      <c r="AB34">
        <v>24</v>
      </c>
      <c r="AC34">
        <v>408</v>
      </c>
      <c r="AD34" t="s">
        <v>88</v>
      </c>
    </row>
    <row r="35" spans="1:30" x14ac:dyDescent="0.25">
      <c r="H35" t="s">
        <v>89</v>
      </c>
    </row>
    <row r="36" spans="1:30" x14ac:dyDescent="0.25">
      <c r="A36">
        <v>15</v>
      </c>
      <c r="B36">
        <v>2549</v>
      </c>
      <c r="C36" t="s">
        <v>90</v>
      </c>
      <c r="D36" t="s">
        <v>91</v>
      </c>
      <c r="E36" t="s">
        <v>92</v>
      </c>
      <c r="F36" t="s">
        <v>93</v>
      </c>
      <c r="G36" t="str">
        <f>"201510003594"</f>
        <v>201510003594</v>
      </c>
      <c r="H36" t="s">
        <v>94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70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95</v>
      </c>
    </row>
    <row r="37" spans="1:30" x14ac:dyDescent="0.25">
      <c r="H37" t="s">
        <v>96</v>
      </c>
    </row>
    <row r="38" spans="1:30" x14ac:dyDescent="0.25">
      <c r="A38">
        <v>16</v>
      </c>
      <c r="B38">
        <v>5298</v>
      </c>
      <c r="C38" t="s">
        <v>97</v>
      </c>
      <c r="D38" t="s">
        <v>98</v>
      </c>
      <c r="E38" t="s">
        <v>99</v>
      </c>
      <c r="F38" t="s">
        <v>100</v>
      </c>
      <c r="G38" t="str">
        <f>"00103789"</f>
        <v>00103789</v>
      </c>
      <c r="H38" t="s">
        <v>101</v>
      </c>
      <c r="I38">
        <v>150</v>
      </c>
      <c r="J38">
        <v>0</v>
      </c>
      <c r="K38">
        <v>0</v>
      </c>
      <c r="L38">
        <v>0</v>
      </c>
      <c r="M38">
        <v>0</v>
      </c>
      <c r="N38">
        <v>70</v>
      </c>
      <c r="O38">
        <v>0</v>
      </c>
      <c r="P38">
        <v>0</v>
      </c>
      <c r="Q38">
        <v>70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102</v>
      </c>
    </row>
    <row r="39" spans="1:30" x14ac:dyDescent="0.25">
      <c r="H39" t="s">
        <v>103</v>
      </c>
    </row>
    <row r="40" spans="1:30" x14ac:dyDescent="0.25">
      <c r="A40">
        <v>17</v>
      </c>
      <c r="B40">
        <v>359</v>
      </c>
      <c r="C40" t="s">
        <v>104</v>
      </c>
      <c r="D40" t="s">
        <v>105</v>
      </c>
      <c r="E40" t="s">
        <v>99</v>
      </c>
      <c r="F40" t="s">
        <v>106</v>
      </c>
      <c r="G40" t="str">
        <f>"00008876"</f>
        <v>00008876</v>
      </c>
      <c r="H40" t="s">
        <v>107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108</v>
      </c>
    </row>
    <row r="41" spans="1:30" x14ac:dyDescent="0.25">
      <c r="H41" t="s">
        <v>109</v>
      </c>
    </row>
    <row r="42" spans="1:30" x14ac:dyDescent="0.25">
      <c r="A42">
        <v>18</v>
      </c>
      <c r="B42">
        <v>46</v>
      </c>
      <c r="C42" t="s">
        <v>110</v>
      </c>
      <c r="D42" t="s">
        <v>45</v>
      </c>
      <c r="E42" t="s">
        <v>111</v>
      </c>
      <c r="F42" t="s">
        <v>112</v>
      </c>
      <c r="G42" t="str">
        <f>"00017039"</f>
        <v>00017039</v>
      </c>
      <c r="H42">
        <v>792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>
        <v>1650</v>
      </c>
    </row>
    <row r="43" spans="1:30" x14ac:dyDescent="0.25">
      <c r="H43" t="s">
        <v>113</v>
      </c>
    </row>
    <row r="44" spans="1:30" x14ac:dyDescent="0.25">
      <c r="A44">
        <v>19</v>
      </c>
      <c r="B44">
        <v>5753</v>
      </c>
      <c r="C44" t="s">
        <v>114</v>
      </c>
      <c r="D44" t="s">
        <v>115</v>
      </c>
      <c r="E44" t="s">
        <v>49</v>
      </c>
      <c r="F44" t="s">
        <v>116</v>
      </c>
      <c r="G44" t="str">
        <f>"00346447"</f>
        <v>00346447</v>
      </c>
      <c r="H44" t="s">
        <v>117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0</v>
      </c>
      <c r="AA44">
        <v>0</v>
      </c>
      <c r="AB44">
        <v>24</v>
      </c>
      <c r="AC44">
        <v>408</v>
      </c>
      <c r="AD44" t="s">
        <v>118</v>
      </c>
    </row>
    <row r="45" spans="1:30" x14ac:dyDescent="0.25">
      <c r="H45" t="s">
        <v>119</v>
      </c>
    </row>
    <row r="46" spans="1:30" x14ac:dyDescent="0.25">
      <c r="A46">
        <v>20</v>
      </c>
      <c r="B46">
        <v>5409</v>
      </c>
      <c r="C46" t="s">
        <v>120</v>
      </c>
      <c r="D46" t="s">
        <v>121</v>
      </c>
      <c r="E46" t="s">
        <v>38</v>
      </c>
      <c r="F46" t="s">
        <v>122</v>
      </c>
      <c r="G46" t="str">
        <f>"00008779"</f>
        <v>00008779</v>
      </c>
      <c r="H46">
        <v>770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>
        <v>1628</v>
      </c>
    </row>
    <row r="47" spans="1:30" x14ac:dyDescent="0.25">
      <c r="H47" t="s">
        <v>123</v>
      </c>
    </row>
    <row r="48" spans="1:30" x14ac:dyDescent="0.25">
      <c r="A48">
        <v>21</v>
      </c>
      <c r="B48">
        <v>322</v>
      </c>
      <c r="C48" t="s">
        <v>124</v>
      </c>
      <c r="D48" t="s">
        <v>125</v>
      </c>
      <c r="E48" t="s">
        <v>26</v>
      </c>
      <c r="F48" t="s">
        <v>126</v>
      </c>
      <c r="G48" t="str">
        <f>"00185684"</f>
        <v>00185684</v>
      </c>
      <c r="H48" t="s">
        <v>127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30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1</v>
      </c>
      <c r="AA48">
        <v>0</v>
      </c>
      <c r="AB48">
        <v>24</v>
      </c>
      <c r="AC48">
        <v>408</v>
      </c>
      <c r="AD48" t="s">
        <v>128</v>
      </c>
    </row>
    <row r="49" spans="1:30" x14ac:dyDescent="0.25">
      <c r="H49" t="s">
        <v>129</v>
      </c>
    </row>
    <row r="50" spans="1:30" x14ac:dyDescent="0.25">
      <c r="A50">
        <v>22</v>
      </c>
      <c r="B50">
        <v>2637</v>
      </c>
      <c r="C50" t="s">
        <v>130</v>
      </c>
      <c r="D50" t="s">
        <v>131</v>
      </c>
      <c r="E50" t="s">
        <v>132</v>
      </c>
      <c r="F50" t="s">
        <v>133</v>
      </c>
      <c r="G50" t="str">
        <f>"00333131"</f>
        <v>00333131</v>
      </c>
      <c r="H50">
        <v>770</v>
      </c>
      <c r="I50">
        <v>0</v>
      </c>
      <c r="J50">
        <v>0</v>
      </c>
      <c r="K50">
        <v>0</v>
      </c>
      <c r="L50">
        <v>0</v>
      </c>
      <c r="M50">
        <v>0</v>
      </c>
      <c r="N50">
        <v>50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63</v>
      </c>
      <c r="W50">
        <v>441</v>
      </c>
      <c r="X50">
        <v>0</v>
      </c>
      <c r="Z50">
        <v>0</v>
      </c>
      <c r="AA50">
        <v>0</v>
      </c>
      <c r="AB50">
        <v>21</v>
      </c>
      <c r="AC50">
        <v>357</v>
      </c>
      <c r="AD50">
        <v>1618</v>
      </c>
    </row>
    <row r="51" spans="1:30" x14ac:dyDescent="0.25">
      <c r="H51">
        <v>1229</v>
      </c>
    </row>
    <row r="52" spans="1:30" x14ac:dyDescent="0.25">
      <c r="A52">
        <v>23</v>
      </c>
      <c r="B52">
        <v>481</v>
      </c>
      <c r="C52" t="s">
        <v>134</v>
      </c>
      <c r="D52" t="s">
        <v>99</v>
      </c>
      <c r="E52" t="s">
        <v>26</v>
      </c>
      <c r="F52" t="s">
        <v>135</v>
      </c>
      <c r="G52" t="str">
        <f>"00078824"</f>
        <v>00078824</v>
      </c>
      <c r="H52" t="s">
        <v>136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30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137</v>
      </c>
    </row>
    <row r="53" spans="1:30" x14ac:dyDescent="0.25">
      <c r="H53" t="s">
        <v>138</v>
      </c>
    </row>
    <row r="54" spans="1:30" x14ac:dyDescent="0.25">
      <c r="A54">
        <v>24</v>
      </c>
      <c r="B54">
        <v>1684</v>
      </c>
      <c r="C54" t="s">
        <v>139</v>
      </c>
      <c r="D54" t="s">
        <v>84</v>
      </c>
      <c r="E54" t="s">
        <v>140</v>
      </c>
      <c r="F54" t="s">
        <v>141</v>
      </c>
      <c r="G54" t="str">
        <f>"00264771"</f>
        <v>00264771</v>
      </c>
      <c r="H54" t="s">
        <v>142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143</v>
      </c>
    </row>
    <row r="55" spans="1:30" x14ac:dyDescent="0.25">
      <c r="H55" t="s">
        <v>144</v>
      </c>
    </row>
    <row r="56" spans="1:30" x14ac:dyDescent="0.25">
      <c r="A56">
        <v>25</v>
      </c>
      <c r="B56">
        <v>2788</v>
      </c>
      <c r="C56" t="s">
        <v>145</v>
      </c>
      <c r="D56" t="s">
        <v>44</v>
      </c>
      <c r="E56" t="s">
        <v>146</v>
      </c>
      <c r="F56" t="s">
        <v>147</v>
      </c>
      <c r="G56" t="str">
        <f>"00196706"</f>
        <v>00196706</v>
      </c>
      <c r="H56">
        <v>792</v>
      </c>
      <c r="I56">
        <v>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>
        <v>1610</v>
      </c>
    </row>
    <row r="57" spans="1:30" x14ac:dyDescent="0.25">
      <c r="H57" t="s">
        <v>148</v>
      </c>
    </row>
    <row r="58" spans="1:30" x14ac:dyDescent="0.25">
      <c r="A58">
        <v>26</v>
      </c>
      <c r="B58">
        <v>4889</v>
      </c>
      <c r="C58" t="s">
        <v>149</v>
      </c>
      <c r="D58" t="s">
        <v>84</v>
      </c>
      <c r="E58" t="s">
        <v>26</v>
      </c>
      <c r="F58" t="s">
        <v>150</v>
      </c>
      <c r="G58" t="str">
        <f>"00278552"</f>
        <v>00278552</v>
      </c>
      <c r="H58">
        <v>759</v>
      </c>
      <c r="I58">
        <v>0</v>
      </c>
      <c r="J58">
        <v>0</v>
      </c>
      <c r="K58">
        <v>0</v>
      </c>
      <c r="L58">
        <v>200</v>
      </c>
      <c r="M58">
        <v>30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>
        <v>1607</v>
      </c>
    </row>
    <row r="59" spans="1:30" x14ac:dyDescent="0.25">
      <c r="H59" t="s">
        <v>151</v>
      </c>
    </row>
    <row r="60" spans="1:30" x14ac:dyDescent="0.25">
      <c r="A60">
        <v>27</v>
      </c>
      <c r="B60">
        <v>1078</v>
      </c>
      <c r="C60" t="s">
        <v>152</v>
      </c>
      <c r="D60" t="s">
        <v>26</v>
      </c>
      <c r="E60" t="s">
        <v>153</v>
      </c>
      <c r="F60" t="s">
        <v>154</v>
      </c>
      <c r="G60" t="str">
        <f>"201511035351"</f>
        <v>201511035351</v>
      </c>
      <c r="H60" t="s">
        <v>117</v>
      </c>
      <c r="I60">
        <v>0</v>
      </c>
      <c r="J60">
        <v>0</v>
      </c>
      <c r="K60">
        <v>0</v>
      </c>
      <c r="L60">
        <v>200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155</v>
      </c>
    </row>
    <row r="61" spans="1:30" x14ac:dyDescent="0.25">
      <c r="H61" t="s">
        <v>156</v>
      </c>
    </row>
    <row r="62" spans="1:30" x14ac:dyDescent="0.25">
      <c r="A62">
        <v>28</v>
      </c>
      <c r="B62">
        <v>282</v>
      </c>
      <c r="C62" t="s">
        <v>157</v>
      </c>
      <c r="D62" t="s">
        <v>99</v>
      </c>
      <c r="E62" t="s">
        <v>158</v>
      </c>
      <c r="F62" t="s">
        <v>159</v>
      </c>
      <c r="G62" t="str">
        <f>"00018186"</f>
        <v>00018186</v>
      </c>
      <c r="H62">
        <v>737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>
        <v>1595</v>
      </c>
    </row>
    <row r="63" spans="1:30" x14ac:dyDescent="0.25">
      <c r="H63" t="s">
        <v>160</v>
      </c>
    </row>
    <row r="64" spans="1:30" x14ac:dyDescent="0.25">
      <c r="A64">
        <v>29</v>
      </c>
      <c r="B64">
        <v>4944</v>
      </c>
      <c r="C64" t="s">
        <v>161</v>
      </c>
      <c r="D64" t="s">
        <v>162</v>
      </c>
      <c r="E64" t="s">
        <v>163</v>
      </c>
      <c r="F64" t="s">
        <v>164</v>
      </c>
      <c r="G64" t="str">
        <f>"00362512"</f>
        <v>00362512</v>
      </c>
      <c r="H64">
        <v>737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>
        <v>1595</v>
      </c>
    </row>
    <row r="65" spans="1:30" x14ac:dyDescent="0.25">
      <c r="H65" t="s">
        <v>165</v>
      </c>
    </row>
    <row r="66" spans="1:30" x14ac:dyDescent="0.25">
      <c r="A66">
        <v>30</v>
      </c>
      <c r="B66">
        <v>302</v>
      </c>
      <c r="C66" t="s">
        <v>166</v>
      </c>
      <c r="D66" t="s">
        <v>84</v>
      </c>
      <c r="E66" t="s">
        <v>37</v>
      </c>
      <c r="F66" t="s">
        <v>167</v>
      </c>
      <c r="G66" t="str">
        <f>"00241022"</f>
        <v>00241022</v>
      </c>
      <c r="H66">
        <v>737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2</v>
      </c>
      <c r="AA66">
        <v>0</v>
      </c>
      <c r="AB66">
        <v>24</v>
      </c>
      <c r="AC66">
        <v>408</v>
      </c>
      <c r="AD66">
        <v>1595</v>
      </c>
    </row>
    <row r="67" spans="1:30" x14ac:dyDescent="0.25">
      <c r="H67" t="s">
        <v>168</v>
      </c>
    </row>
    <row r="68" spans="1:30" x14ac:dyDescent="0.25">
      <c r="A68">
        <v>31</v>
      </c>
      <c r="B68">
        <v>3606</v>
      </c>
      <c r="C68" t="s">
        <v>169</v>
      </c>
      <c r="D68" t="s">
        <v>170</v>
      </c>
      <c r="E68" t="s">
        <v>99</v>
      </c>
      <c r="F68" t="s">
        <v>171</v>
      </c>
      <c r="G68" t="str">
        <f>"00024422"</f>
        <v>00024422</v>
      </c>
      <c r="H68" t="s">
        <v>172</v>
      </c>
      <c r="I68">
        <v>0</v>
      </c>
      <c r="J68">
        <v>0</v>
      </c>
      <c r="K68">
        <v>0</v>
      </c>
      <c r="L68">
        <v>200</v>
      </c>
      <c r="M68">
        <v>0</v>
      </c>
      <c r="N68">
        <v>30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173</v>
      </c>
    </row>
    <row r="69" spans="1:30" x14ac:dyDescent="0.25">
      <c r="H69" t="s">
        <v>174</v>
      </c>
    </row>
    <row r="70" spans="1:30" x14ac:dyDescent="0.25">
      <c r="A70">
        <v>32</v>
      </c>
      <c r="B70">
        <v>3955</v>
      </c>
      <c r="C70" t="s">
        <v>175</v>
      </c>
      <c r="D70" t="s">
        <v>62</v>
      </c>
      <c r="E70" t="s">
        <v>85</v>
      </c>
      <c r="F70" t="s">
        <v>176</v>
      </c>
      <c r="G70" t="str">
        <f>"00155454"</f>
        <v>00155454</v>
      </c>
      <c r="H70">
        <v>913</v>
      </c>
      <c r="I70">
        <v>0</v>
      </c>
      <c r="J70">
        <v>0</v>
      </c>
      <c r="K70">
        <v>0</v>
      </c>
      <c r="L70">
        <v>200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64</v>
      </c>
      <c r="W70">
        <v>448</v>
      </c>
      <c r="X70">
        <v>0</v>
      </c>
      <c r="Z70">
        <v>0</v>
      </c>
      <c r="AA70">
        <v>0</v>
      </c>
      <c r="AB70">
        <v>0</v>
      </c>
      <c r="AC70">
        <v>0</v>
      </c>
      <c r="AD70">
        <v>1591</v>
      </c>
    </row>
    <row r="71" spans="1:30" x14ac:dyDescent="0.25">
      <c r="H71" t="s">
        <v>177</v>
      </c>
    </row>
    <row r="72" spans="1:30" x14ac:dyDescent="0.25">
      <c r="A72">
        <v>33</v>
      </c>
      <c r="B72">
        <v>3756</v>
      </c>
      <c r="C72" t="s">
        <v>178</v>
      </c>
      <c r="D72" t="s">
        <v>179</v>
      </c>
      <c r="E72" t="s">
        <v>71</v>
      </c>
      <c r="F72" t="s">
        <v>180</v>
      </c>
      <c r="G72" t="str">
        <f>"00025212"</f>
        <v>00025212</v>
      </c>
      <c r="H72" t="s">
        <v>181</v>
      </c>
      <c r="I72">
        <v>0</v>
      </c>
      <c r="J72">
        <v>0</v>
      </c>
      <c r="K72">
        <v>0</v>
      </c>
      <c r="L72">
        <v>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25</v>
      </c>
      <c r="W72">
        <v>175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182</v>
      </c>
    </row>
    <row r="73" spans="1:30" x14ac:dyDescent="0.25">
      <c r="H73" t="s">
        <v>183</v>
      </c>
    </row>
    <row r="74" spans="1:30" x14ac:dyDescent="0.25">
      <c r="A74">
        <v>34</v>
      </c>
      <c r="B74">
        <v>690</v>
      </c>
      <c r="C74" t="s">
        <v>184</v>
      </c>
      <c r="D74" t="s">
        <v>162</v>
      </c>
      <c r="E74" t="s">
        <v>37</v>
      </c>
      <c r="F74" t="s">
        <v>185</v>
      </c>
      <c r="G74" t="str">
        <f>"200801007056"</f>
        <v>200801007056</v>
      </c>
      <c r="H74">
        <v>737</v>
      </c>
      <c r="I74">
        <v>0</v>
      </c>
      <c r="J74">
        <v>0</v>
      </c>
      <c r="K74">
        <v>0</v>
      </c>
      <c r="L74">
        <v>200</v>
      </c>
      <c r="M74">
        <v>0</v>
      </c>
      <c r="N74">
        <v>30</v>
      </c>
      <c r="O74">
        <v>30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>
        <v>1585</v>
      </c>
    </row>
    <row r="75" spans="1:30" x14ac:dyDescent="0.25">
      <c r="H75" t="s">
        <v>186</v>
      </c>
    </row>
    <row r="76" spans="1:30" x14ac:dyDescent="0.25">
      <c r="A76">
        <v>35</v>
      </c>
      <c r="B76">
        <v>1626</v>
      </c>
      <c r="C76" t="s">
        <v>187</v>
      </c>
      <c r="D76" t="s">
        <v>15</v>
      </c>
      <c r="E76" t="s">
        <v>188</v>
      </c>
      <c r="F76" t="s">
        <v>189</v>
      </c>
      <c r="G76" t="str">
        <f>"200802008940"</f>
        <v>200802008940</v>
      </c>
      <c r="H76">
        <v>726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60</v>
      </c>
      <c r="W76">
        <v>420</v>
      </c>
      <c r="X76">
        <v>0</v>
      </c>
      <c r="Z76">
        <v>0</v>
      </c>
      <c r="AA76">
        <v>0</v>
      </c>
      <c r="AB76">
        <v>24</v>
      </c>
      <c r="AC76">
        <v>408</v>
      </c>
      <c r="AD76">
        <v>1584</v>
      </c>
    </row>
    <row r="77" spans="1:30" x14ac:dyDescent="0.25">
      <c r="H77" t="s">
        <v>190</v>
      </c>
    </row>
    <row r="78" spans="1:30" x14ac:dyDescent="0.25">
      <c r="A78">
        <v>36</v>
      </c>
      <c r="B78">
        <v>981</v>
      </c>
      <c r="C78" t="s">
        <v>191</v>
      </c>
      <c r="D78" t="s">
        <v>188</v>
      </c>
      <c r="E78" t="s">
        <v>22</v>
      </c>
      <c r="F78" t="s">
        <v>192</v>
      </c>
      <c r="G78" t="str">
        <f>"00008073"</f>
        <v>00008073</v>
      </c>
      <c r="H78" t="s">
        <v>193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194</v>
      </c>
    </row>
    <row r="79" spans="1:30" x14ac:dyDescent="0.25">
      <c r="H79" t="s">
        <v>195</v>
      </c>
    </row>
    <row r="80" spans="1:30" x14ac:dyDescent="0.25">
      <c r="A80">
        <v>37</v>
      </c>
      <c r="B80">
        <v>435</v>
      </c>
      <c r="C80" t="s">
        <v>196</v>
      </c>
      <c r="D80" t="s">
        <v>15</v>
      </c>
      <c r="E80" t="s">
        <v>22</v>
      </c>
      <c r="F80" t="s">
        <v>197</v>
      </c>
      <c r="G80" t="str">
        <f>"00297873"</f>
        <v>00297873</v>
      </c>
      <c r="H80" t="s">
        <v>198</v>
      </c>
      <c r="I80">
        <v>0</v>
      </c>
      <c r="J80">
        <v>0</v>
      </c>
      <c r="K80">
        <v>0</v>
      </c>
      <c r="L80">
        <v>200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70</v>
      </c>
      <c r="W80">
        <v>490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199</v>
      </c>
    </row>
    <row r="81" spans="1:30" x14ac:dyDescent="0.25">
      <c r="H81" t="s">
        <v>200</v>
      </c>
    </row>
    <row r="82" spans="1:30" x14ac:dyDescent="0.25">
      <c r="A82">
        <v>38</v>
      </c>
      <c r="B82">
        <v>2168</v>
      </c>
      <c r="C82" t="s">
        <v>201</v>
      </c>
      <c r="D82" t="s">
        <v>202</v>
      </c>
      <c r="E82" t="s">
        <v>153</v>
      </c>
      <c r="F82" t="s">
        <v>203</v>
      </c>
      <c r="G82" t="str">
        <f>"00324420"</f>
        <v>00324420</v>
      </c>
      <c r="H82" t="s">
        <v>204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53</v>
      </c>
      <c r="W82">
        <v>371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205</v>
      </c>
    </row>
    <row r="83" spans="1:30" x14ac:dyDescent="0.25">
      <c r="H83" t="s">
        <v>206</v>
      </c>
    </row>
    <row r="84" spans="1:30" x14ac:dyDescent="0.25">
      <c r="A84">
        <v>39</v>
      </c>
      <c r="B84">
        <v>502</v>
      </c>
      <c r="C84" t="s">
        <v>207</v>
      </c>
      <c r="D84" t="s">
        <v>208</v>
      </c>
      <c r="E84" t="s">
        <v>22</v>
      </c>
      <c r="F84" t="s">
        <v>209</v>
      </c>
      <c r="G84" t="str">
        <f>"00223757"</f>
        <v>00223757</v>
      </c>
      <c r="H84">
        <v>825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30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74</v>
      </c>
      <c r="W84">
        <v>518</v>
      </c>
      <c r="X84">
        <v>0</v>
      </c>
      <c r="Z84">
        <v>0</v>
      </c>
      <c r="AA84">
        <v>0</v>
      </c>
      <c r="AB84">
        <v>10</v>
      </c>
      <c r="AC84">
        <v>170</v>
      </c>
      <c r="AD84">
        <v>1573</v>
      </c>
    </row>
    <row r="85" spans="1:30" x14ac:dyDescent="0.25">
      <c r="H85" t="s">
        <v>210</v>
      </c>
    </row>
    <row r="86" spans="1:30" x14ac:dyDescent="0.25">
      <c r="A86">
        <v>40</v>
      </c>
      <c r="B86">
        <v>296</v>
      </c>
      <c r="C86" t="s">
        <v>211</v>
      </c>
      <c r="D86" t="s">
        <v>212</v>
      </c>
      <c r="E86" t="s">
        <v>26</v>
      </c>
      <c r="F86" t="s">
        <v>213</v>
      </c>
      <c r="G86" t="str">
        <f>"200803000359"</f>
        <v>200803000359</v>
      </c>
      <c r="H86">
        <v>715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60</v>
      </c>
      <c r="W86">
        <v>420</v>
      </c>
      <c r="X86">
        <v>0</v>
      </c>
      <c r="Z86">
        <v>0</v>
      </c>
      <c r="AA86">
        <v>0</v>
      </c>
      <c r="AB86">
        <v>24</v>
      </c>
      <c r="AC86">
        <v>408</v>
      </c>
      <c r="AD86">
        <v>1573</v>
      </c>
    </row>
    <row r="87" spans="1:30" x14ac:dyDescent="0.25">
      <c r="H87" t="s">
        <v>214</v>
      </c>
    </row>
    <row r="88" spans="1:30" x14ac:dyDescent="0.25">
      <c r="A88">
        <v>41</v>
      </c>
      <c r="B88">
        <v>1981</v>
      </c>
      <c r="C88" t="s">
        <v>215</v>
      </c>
      <c r="D88" t="s">
        <v>216</v>
      </c>
      <c r="E88" t="s">
        <v>26</v>
      </c>
      <c r="F88" t="s">
        <v>217</v>
      </c>
      <c r="G88" t="str">
        <f>"00321280"</f>
        <v>00321280</v>
      </c>
      <c r="H88" t="s">
        <v>73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46</v>
      </c>
      <c r="W88">
        <v>322</v>
      </c>
      <c r="X88">
        <v>0</v>
      </c>
      <c r="Z88">
        <v>0</v>
      </c>
      <c r="AA88">
        <v>0</v>
      </c>
      <c r="AB88">
        <v>24</v>
      </c>
      <c r="AC88">
        <v>408</v>
      </c>
      <c r="AD88" t="s">
        <v>218</v>
      </c>
    </row>
    <row r="89" spans="1:30" x14ac:dyDescent="0.25">
      <c r="H89" t="s">
        <v>219</v>
      </c>
    </row>
    <row r="90" spans="1:30" x14ac:dyDescent="0.25">
      <c r="A90">
        <v>42</v>
      </c>
      <c r="B90">
        <v>2286</v>
      </c>
      <c r="C90" t="s">
        <v>220</v>
      </c>
      <c r="D90" t="s">
        <v>221</v>
      </c>
      <c r="E90" t="s">
        <v>22</v>
      </c>
      <c r="F90" t="s">
        <v>222</v>
      </c>
      <c r="G90" t="str">
        <f>"00166544"</f>
        <v>00166544</v>
      </c>
      <c r="H90" t="s">
        <v>223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64</v>
      </c>
      <c r="W90">
        <v>448</v>
      </c>
      <c r="X90">
        <v>0</v>
      </c>
      <c r="Z90">
        <v>0</v>
      </c>
      <c r="AA90">
        <v>0</v>
      </c>
      <c r="AB90">
        <v>15</v>
      </c>
      <c r="AC90">
        <v>255</v>
      </c>
      <c r="AD90" t="s">
        <v>224</v>
      </c>
    </row>
    <row r="91" spans="1:30" x14ac:dyDescent="0.25">
      <c r="H91" t="s">
        <v>225</v>
      </c>
    </row>
    <row r="92" spans="1:30" x14ac:dyDescent="0.25">
      <c r="A92">
        <v>43</v>
      </c>
      <c r="B92">
        <v>101</v>
      </c>
      <c r="C92" t="s">
        <v>226</v>
      </c>
      <c r="D92" t="s">
        <v>49</v>
      </c>
      <c r="E92" t="s">
        <v>26</v>
      </c>
      <c r="F92" t="s">
        <v>227</v>
      </c>
      <c r="G92" t="str">
        <f>"00006160"</f>
        <v>00006160</v>
      </c>
      <c r="H92" t="s">
        <v>228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61</v>
      </c>
      <c r="W92">
        <v>427</v>
      </c>
      <c r="X92">
        <v>0</v>
      </c>
      <c r="Z92">
        <v>0</v>
      </c>
      <c r="AA92">
        <v>0</v>
      </c>
      <c r="AB92">
        <v>12</v>
      </c>
      <c r="AC92">
        <v>204</v>
      </c>
      <c r="AD92" t="s">
        <v>229</v>
      </c>
    </row>
    <row r="93" spans="1:30" x14ac:dyDescent="0.25">
      <c r="H93" t="s">
        <v>230</v>
      </c>
    </row>
    <row r="94" spans="1:30" x14ac:dyDescent="0.25">
      <c r="A94">
        <v>44</v>
      </c>
      <c r="B94">
        <v>4672</v>
      </c>
      <c r="C94" t="s">
        <v>231</v>
      </c>
      <c r="D94" t="s">
        <v>70</v>
      </c>
      <c r="E94" t="s">
        <v>32</v>
      </c>
      <c r="F94" t="s">
        <v>232</v>
      </c>
      <c r="G94" t="str">
        <f>"00250006"</f>
        <v>00250006</v>
      </c>
      <c r="H94" t="s">
        <v>233</v>
      </c>
      <c r="I94">
        <v>0</v>
      </c>
      <c r="J94">
        <v>0</v>
      </c>
      <c r="K94">
        <v>0</v>
      </c>
      <c r="L94">
        <v>0</v>
      </c>
      <c r="M94">
        <v>0</v>
      </c>
      <c r="N94">
        <v>70</v>
      </c>
      <c r="O94">
        <v>30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52</v>
      </c>
      <c r="W94">
        <v>364</v>
      </c>
      <c r="X94">
        <v>0</v>
      </c>
      <c r="Z94">
        <v>0</v>
      </c>
      <c r="AA94">
        <v>0</v>
      </c>
      <c r="AB94">
        <v>24</v>
      </c>
      <c r="AC94">
        <v>408</v>
      </c>
      <c r="AD94" t="s">
        <v>234</v>
      </c>
    </row>
    <row r="95" spans="1:30" x14ac:dyDescent="0.25">
      <c r="H95" t="s">
        <v>235</v>
      </c>
    </row>
    <row r="96" spans="1:30" x14ac:dyDescent="0.25">
      <c r="A96">
        <v>45</v>
      </c>
      <c r="B96">
        <v>5447</v>
      </c>
      <c r="C96" t="s">
        <v>236</v>
      </c>
      <c r="D96" t="s">
        <v>237</v>
      </c>
      <c r="E96" t="s">
        <v>15</v>
      </c>
      <c r="F96" t="s">
        <v>238</v>
      </c>
      <c r="G96" t="str">
        <f>"201411001103"</f>
        <v>201411001103</v>
      </c>
      <c r="H96">
        <v>704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60</v>
      </c>
      <c r="W96">
        <v>420</v>
      </c>
      <c r="X96">
        <v>0</v>
      </c>
      <c r="Z96">
        <v>0</v>
      </c>
      <c r="AA96">
        <v>0</v>
      </c>
      <c r="AB96">
        <v>24</v>
      </c>
      <c r="AC96">
        <v>408</v>
      </c>
      <c r="AD96">
        <v>1562</v>
      </c>
    </row>
    <row r="97" spans="1:30" x14ac:dyDescent="0.25">
      <c r="H97" t="s">
        <v>239</v>
      </c>
    </row>
    <row r="98" spans="1:30" x14ac:dyDescent="0.25">
      <c r="A98">
        <v>46</v>
      </c>
      <c r="B98">
        <v>2556</v>
      </c>
      <c r="C98" t="s">
        <v>240</v>
      </c>
      <c r="D98" t="s">
        <v>26</v>
      </c>
      <c r="E98" t="s">
        <v>33</v>
      </c>
      <c r="F98" t="s">
        <v>241</v>
      </c>
      <c r="G98" t="str">
        <f>"00019800"</f>
        <v>00019800</v>
      </c>
      <c r="H98" t="s">
        <v>242</v>
      </c>
      <c r="I98">
        <v>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243</v>
      </c>
    </row>
    <row r="99" spans="1:30" x14ac:dyDescent="0.25">
      <c r="H99" t="s">
        <v>244</v>
      </c>
    </row>
    <row r="100" spans="1:30" x14ac:dyDescent="0.25">
      <c r="A100">
        <v>47</v>
      </c>
      <c r="B100">
        <v>3202</v>
      </c>
      <c r="C100" t="s">
        <v>245</v>
      </c>
      <c r="D100" t="s">
        <v>91</v>
      </c>
      <c r="E100" t="s">
        <v>33</v>
      </c>
      <c r="F100" t="s">
        <v>246</v>
      </c>
      <c r="G100" t="str">
        <f>"00286318"</f>
        <v>00286318</v>
      </c>
      <c r="H100" t="s">
        <v>247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248</v>
      </c>
    </row>
    <row r="101" spans="1:30" x14ac:dyDescent="0.25">
      <c r="H101" t="s">
        <v>249</v>
      </c>
    </row>
    <row r="102" spans="1:30" x14ac:dyDescent="0.25">
      <c r="A102">
        <v>48</v>
      </c>
      <c r="B102">
        <v>6004</v>
      </c>
      <c r="C102" t="s">
        <v>250</v>
      </c>
      <c r="D102" t="s">
        <v>251</v>
      </c>
      <c r="E102" t="s">
        <v>252</v>
      </c>
      <c r="F102" t="s">
        <v>253</v>
      </c>
      <c r="G102" t="str">
        <f>"00010324"</f>
        <v>00010324</v>
      </c>
      <c r="H102" t="s">
        <v>254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60</v>
      </c>
      <c r="W102">
        <v>420</v>
      </c>
      <c r="X102">
        <v>0</v>
      </c>
      <c r="Z102">
        <v>0</v>
      </c>
      <c r="AA102">
        <v>0</v>
      </c>
      <c r="AB102">
        <v>24</v>
      </c>
      <c r="AC102">
        <v>408</v>
      </c>
      <c r="AD102" t="s">
        <v>255</v>
      </c>
    </row>
    <row r="103" spans="1:30" x14ac:dyDescent="0.25">
      <c r="H103" t="s">
        <v>256</v>
      </c>
    </row>
    <row r="104" spans="1:30" x14ac:dyDescent="0.25">
      <c r="A104">
        <v>49</v>
      </c>
      <c r="B104">
        <v>2445</v>
      </c>
      <c r="C104" t="s">
        <v>257</v>
      </c>
      <c r="D104" t="s">
        <v>125</v>
      </c>
      <c r="E104" t="s">
        <v>15</v>
      </c>
      <c r="F104" t="s">
        <v>258</v>
      </c>
      <c r="G104" t="str">
        <f>"201406000971"</f>
        <v>201406000971</v>
      </c>
      <c r="H104">
        <v>682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30</v>
      </c>
      <c r="R104">
        <v>0</v>
      </c>
      <c r="S104">
        <v>0</v>
      </c>
      <c r="T104">
        <v>0</v>
      </c>
      <c r="U104">
        <v>0</v>
      </c>
      <c r="V104">
        <v>62</v>
      </c>
      <c r="W104">
        <v>434</v>
      </c>
      <c r="X104">
        <v>0</v>
      </c>
      <c r="Z104">
        <v>0</v>
      </c>
      <c r="AA104">
        <v>0</v>
      </c>
      <c r="AB104">
        <v>8</v>
      </c>
      <c r="AC104">
        <v>136</v>
      </c>
      <c r="AD104">
        <v>1552</v>
      </c>
    </row>
    <row r="105" spans="1:30" x14ac:dyDescent="0.25">
      <c r="H105" t="s">
        <v>259</v>
      </c>
    </row>
    <row r="106" spans="1:30" x14ac:dyDescent="0.25">
      <c r="A106">
        <v>50</v>
      </c>
      <c r="B106">
        <v>1621</v>
      </c>
      <c r="C106" t="s">
        <v>260</v>
      </c>
      <c r="D106" t="s">
        <v>261</v>
      </c>
      <c r="E106" t="s">
        <v>170</v>
      </c>
      <c r="F106" t="s">
        <v>262</v>
      </c>
      <c r="G106" t="str">
        <f>"200802006782"</f>
        <v>200802006782</v>
      </c>
      <c r="H106" t="s">
        <v>263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264</v>
      </c>
    </row>
    <row r="107" spans="1:30" x14ac:dyDescent="0.25">
      <c r="H107" t="s">
        <v>265</v>
      </c>
    </row>
    <row r="108" spans="1:30" x14ac:dyDescent="0.25">
      <c r="A108">
        <v>51</v>
      </c>
      <c r="B108">
        <v>6168</v>
      </c>
      <c r="C108" t="s">
        <v>266</v>
      </c>
      <c r="D108" t="s">
        <v>37</v>
      </c>
      <c r="E108" t="s">
        <v>15</v>
      </c>
      <c r="F108" t="s">
        <v>267</v>
      </c>
      <c r="G108" t="str">
        <f>"00367032"</f>
        <v>00367032</v>
      </c>
      <c r="H108">
        <v>715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51</v>
      </c>
      <c r="W108">
        <v>357</v>
      </c>
      <c r="X108">
        <v>0</v>
      </c>
      <c r="Z108">
        <v>0</v>
      </c>
      <c r="AA108">
        <v>0</v>
      </c>
      <c r="AB108">
        <v>24</v>
      </c>
      <c r="AC108">
        <v>408</v>
      </c>
      <c r="AD108">
        <v>1550</v>
      </c>
    </row>
    <row r="109" spans="1:30" x14ac:dyDescent="0.25">
      <c r="H109" t="s">
        <v>268</v>
      </c>
    </row>
    <row r="110" spans="1:30" x14ac:dyDescent="0.25">
      <c r="A110">
        <v>52</v>
      </c>
      <c r="B110">
        <v>2512</v>
      </c>
      <c r="C110" t="s">
        <v>269</v>
      </c>
      <c r="D110" t="s">
        <v>26</v>
      </c>
      <c r="E110" t="s">
        <v>85</v>
      </c>
      <c r="F110" t="s">
        <v>270</v>
      </c>
      <c r="G110" t="str">
        <f>"200902000267"</f>
        <v>200902000267</v>
      </c>
      <c r="H110" t="s">
        <v>271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272</v>
      </c>
    </row>
    <row r="111" spans="1:30" x14ac:dyDescent="0.25">
      <c r="H111" t="s">
        <v>273</v>
      </c>
    </row>
    <row r="112" spans="1:30" x14ac:dyDescent="0.25">
      <c r="A112">
        <v>53</v>
      </c>
      <c r="B112">
        <v>3578</v>
      </c>
      <c r="C112" t="s">
        <v>274</v>
      </c>
      <c r="D112" t="s">
        <v>15</v>
      </c>
      <c r="E112" t="s">
        <v>37</v>
      </c>
      <c r="F112" t="s">
        <v>275</v>
      </c>
      <c r="G112" t="str">
        <f>"00361077"</f>
        <v>00361077</v>
      </c>
      <c r="H112">
        <v>704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50</v>
      </c>
      <c r="O112">
        <v>50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>
        <v>1542</v>
      </c>
    </row>
    <row r="113" spans="1:30" x14ac:dyDescent="0.25">
      <c r="H113" t="s">
        <v>276</v>
      </c>
    </row>
    <row r="114" spans="1:30" x14ac:dyDescent="0.25">
      <c r="A114">
        <v>54</v>
      </c>
      <c r="B114">
        <v>4237</v>
      </c>
      <c r="C114" t="s">
        <v>277</v>
      </c>
      <c r="D114" t="s">
        <v>15</v>
      </c>
      <c r="E114" t="s">
        <v>115</v>
      </c>
      <c r="F114" t="s">
        <v>278</v>
      </c>
      <c r="G114" t="str">
        <f>"00324200"</f>
        <v>00324200</v>
      </c>
      <c r="H114">
        <v>704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50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>
        <v>1542</v>
      </c>
    </row>
    <row r="115" spans="1:30" x14ac:dyDescent="0.25">
      <c r="H115" t="s">
        <v>279</v>
      </c>
    </row>
    <row r="116" spans="1:30" x14ac:dyDescent="0.25">
      <c r="A116">
        <v>55</v>
      </c>
      <c r="B116">
        <v>4380</v>
      </c>
      <c r="C116" t="s">
        <v>280</v>
      </c>
      <c r="D116" t="s">
        <v>131</v>
      </c>
      <c r="E116" t="s">
        <v>281</v>
      </c>
      <c r="F116" t="s">
        <v>282</v>
      </c>
      <c r="G116" t="str">
        <f>"201512005417"</f>
        <v>201512005417</v>
      </c>
      <c r="H116">
        <v>715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70</v>
      </c>
      <c r="P116">
        <v>0</v>
      </c>
      <c r="Q116">
        <v>50</v>
      </c>
      <c r="R116">
        <v>0</v>
      </c>
      <c r="S116">
        <v>0</v>
      </c>
      <c r="T116">
        <v>0</v>
      </c>
      <c r="U116">
        <v>0</v>
      </c>
      <c r="V116">
        <v>62</v>
      </c>
      <c r="W116">
        <v>434</v>
      </c>
      <c r="X116">
        <v>0</v>
      </c>
      <c r="Z116">
        <v>0</v>
      </c>
      <c r="AA116">
        <v>0</v>
      </c>
      <c r="AB116">
        <v>0</v>
      </c>
      <c r="AC116">
        <v>0</v>
      </c>
      <c r="AD116">
        <v>1539</v>
      </c>
    </row>
    <row r="117" spans="1:30" x14ac:dyDescent="0.25">
      <c r="H117" t="s">
        <v>283</v>
      </c>
    </row>
    <row r="118" spans="1:30" x14ac:dyDescent="0.25">
      <c r="A118">
        <v>56</v>
      </c>
      <c r="B118">
        <v>3444</v>
      </c>
      <c r="C118" t="s">
        <v>284</v>
      </c>
      <c r="D118" t="s">
        <v>285</v>
      </c>
      <c r="E118" t="s">
        <v>26</v>
      </c>
      <c r="F118" t="s">
        <v>286</v>
      </c>
      <c r="G118" t="str">
        <f>"201604005219"</f>
        <v>201604005219</v>
      </c>
      <c r="H118" t="s">
        <v>287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83</v>
      </c>
      <c r="W118">
        <v>581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288</v>
      </c>
    </row>
    <row r="119" spans="1:30" x14ac:dyDescent="0.25">
      <c r="H119" t="s">
        <v>289</v>
      </c>
    </row>
    <row r="120" spans="1:30" x14ac:dyDescent="0.25">
      <c r="A120">
        <v>57</v>
      </c>
      <c r="B120">
        <v>3667</v>
      </c>
      <c r="C120" t="s">
        <v>290</v>
      </c>
      <c r="D120" t="s">
        <v>33</v>
      </c>
      <c r="E120" t="s">
        <v>291</v>
      </c>
      <c r="F120" t="s">
        <v>292</v>
      </c>
      <c r="G120" t="str">
        <f>"201502001445"</f>
        <v>201502001445</v>
      </c>
      <c r="H120" t="s">
        <v>293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48</v>
      </c>
      <c r="W120">
        <v>336</v>
      </c>
      <c r="X120">
        <v>0</v>
      </c>
      <c r="Z120">
        <v>0</v>
      </c>
      <c r="AA120">
        <v>0</v>
      </c>
      <c r="AB120">
        <v>24</v>
      </c>
      <c r="AC120">
        <v>408</v>
      </c>
      <c r="AD120" t="s">
        <v>294</v>
      </c>
    </row>
    <row r="121" spans="1:30" x14ac:dyDescent="0.25">
      <c r="H121" t="s">
        <v>295</v>
      </c>
    </row>
    <row r="122" spans="1:30" x14ac:dyDescent="0.25">
      <c r="A122">
        <v>58</v>
      </c>
      <c r="B122">
        <v>4713</v>
      </c>
      <c r="C122" t="s">
        <v>296</v>
      </c>
      <c r="D122" t="s">
        <v>297</v>
      </c>
      <c r="E122" t="s">
        <v>298</v>
      </c>
      <c r="F122" t="s">
        <v>299</v>
      </c>
      <c r="G122" t="str">
        <f>"00229730"</f>
        <v>00229730</v>
      </c>
      <c r="H122" t="s">
        <v>300</v>
      </c>
      <c r="I122">
        <v>0</v>
      </c>
      <c r="J122">
        <v>0</v>
      </c>
      <c r="K122">
        <v>0</v>
      </c>
      <c r="L122">
        <v>0</v>
      </c>
      <c r="M122">
        <v>100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43</v>
      </c>
      <c r="W122">
        <v>301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301</v>
      </c>
    </row>
    <row r="123" spans="1:30" x14ac:dyDescent="0.25">
      <c r="H123" t="s">
        <v>302</v>
      </c>
    </row>
    <row r="124" spans="1:30" x14ac:dyDescent="0.25">
      <c r="A124">
        <v>59</v>
      </c>
      <c r="B124">
        <v>3506</v>
      </c>
      <c r="C124" t="s">
        <v>303</v>
      </c>
      <c r="D124" t="s">
        <v>304</v>
      </c>
      <c r="E124" t="s">
        <v>38</v>
      </c>
      <c r="F124" t="s">
        <v>305</v>
      </c>
      <c r="G124" t="str">
        <f>"200802000242"</f>
        <v>200802000242</v>
      </c>
      <c r="H124" t="s">
        <v>306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307</v>
      </c>
    </row>
    <row r="125" spans="1:30" x14ac:dyDescent="0.25">
      <c r="H125" t="s">
        <v>308</v>
      </c>
    </row>
    <row r="126" spans="1:30" x14ac:dyDescent="0.25">
      <c r="A126">
        <v>60</v>
      </c>
      <c r="B126">
        <v>3260</v>
      </c>
      <c r="C126" t="s">
        <v>309</v>
      </c>
      <c r="D126" t="s">
        <v>125</v>
      </c>
      <c r="E126" t="s">
        <v>310</v>
      </c>
      <c r="F126" t="s">
        <v>311</v>
      </c>
      <c r="G126" t="str">
        <f>"00047971"</f>
        <v>00047971</v>
      </c>
      <c r="H126">
        <v>704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79</v>
      </c>
      <c r="W126">
        <v>553</v>
      </c>
      <c r="X126">
        <v>0</v>
      </c>
      <c r="Z126">
        <v>0</v>
      </c>
      <c r="AA126">
        <v>0</v>
      </c>
      <c r="AB126">
        <v>0</v>
      </c>
      <c r="AC126">
        <v>0</v>
      </c>
      <c r="AD126">
        <v>1527</v>
      </c>
    </row>
    <row r="127" spans="1:30" x14ac:dyDescent="0.25">
      <c r="H127" t="s">
        <v>312</v>
      </c>
    </row>
    <row r="128" spans="1:30" x14ac:dyDescent="0.25">
      <c r="A128">
        <v>61</v>
      </c>
      <c r="B128">
        <v>4689</v>
      </c>
      <c r="C128" t="s">
        <v>313</v>
      </c>
      <c r="D128" t="s">
        <v>125</v>
      </c>
      <c r="E128" t="s">
        <v>314</v>
      </c>
      <c r="F128" t="s">
        <v>315</v>
      </c>
      <c r="G128" t="str">
        <f>"200801000877"</f>
        <v>200801000877</v>
      </c>
      <c r="H128">
        <v>836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30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1524</v>
      </c>
    </row>
    <row r="129" spans="1:30" x14ac:dyDescent="0.25">
      <c r="H129" t="s">
        <v>316</v>
      </c>
    </row>
    <row r="130" spans="1:30" x14ac:dyDescent="0.25">
      <c r="A130">
        <v>62</v>
      </c>
      <c r="B130">
        <v>5841</v>
      </c>
      <c r="C130" t="s">
        <v>317</v>
      </c>
      <c r="D130" t="s">
        <v>318</v>
      </c>
      <c r="E130" t="s">
        <v>319</v>
      </c>
      <c r="F130" t="s">
        <v>320</v>
      </c>
      <c r="G130" t="str">
        <f>"00343856"</f>
        <v>00343856</v>
      </c>
      <c r="H130" t="s">
        <v>321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322</v>
      </c>
    </row>
    <row r="131" spans="1:30" x14ac:dyDescent="0.25">
      <c r="H131" t="s">
        <v>323</v>
      </c>
    </row>
    <row r="132" spans="1:30" x14ac:dyDescent="0.25">
      <c r="A132">
        <v>63</v>
      </c>
      <c r="B132">
        <v>6206</v>
      </c>
      <c r="C132" t="s">
        <v>324</v>
      </c>
      <c r="D132" t="s">
        <v>325</v>
      </c>
      <c r="E132" t="s">
        <v>37</v>
      </c>
      <c r="F132" t="s">
        <v>326</v>
      </c>
      <c r="G132" t="str">
        <f>"200801000507"</f>
        <v>200801000507</v>
      </c>
      <c r="H132">
        <v>671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30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>
        <v>1519</v>
      </c>
    </row>
    <row r="133" spans="1:30" x14ac:dyDescent="0.25">
      <c r="H133" t="s">
        <v>327</v>
      </c>
    </row>
    <row r="134" spans="1:30" x14ac:dyDescent="0.25">
      <c r="A134">
        <v>64</v>
      </c>
      <c r="B134">
        <v>4323</v>
      </c>
      <c r="C134" t="s">
        <v>328</v>
      </c>
      <c r="D134" t="s">
        <v>329</v>
      </c>
      <c r="E134" t="s">
        <v>21</v>
      </c>
      <c r="F134" t="s">
        <v>330</v>
      </c>
      <c r="G134" t="str">
        <f>"200903000435"</f>
        <v>200903000435</v>
      </c>
      <c r="H134">
        <v>693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>
        <v>1511</v>
      </c>
    </row>
    <row r="135" spans="1:30" x14ac:dyDescent="0.25">
      <c r="H135" t="s">
        <v>331</v>
      </c>
    </row>
    <row r="136" spans="1:30" x14ac:dyDescent="0.25">
      <c r="A136">
        <v>65</v>
      </c>
      <c r="B136">
        <v>127</v>
      </c>
      <c r="C136" t="s">
        <v>332</v>
      </c>
      <c r="D136" t="s">
        <v>333</v>
      </c>
      <c r="E136" t="s">
        <v>71</v>
      </c>
      <c r="F136" t="s">
        <v>334</v>
      </c>
      <c r="G136" t="str">
        <f>"00017654"</f>
        <v>00017654</v>
      </c>
      <c r="H136">
        <v>693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>
        <v>1511</v>
      </c>
    </row>
    <row r="137" spans="1:30" x14ac:dyDescent="0.25">
      <c r="H137" t="s">
        <v>335</v>
      </c>
    </row>
    <row r="138" spans="1:30" x14ac:dyDescent="0.25">
      <c r="A138">
        <v>66</v>
      </c>
      <c r="B138">
        <v>5433</v>
      </c>
      <c r="C138" t="s">
        <v>336</v>
      </c>
      <c r="D138" t="s">
        <v>337</v>
      </c>
      <c r="E138" t="s">
        <v>111</v>
      </c>
      <c r="F138" t="s">
        <v>338</v>
      </c>
      <c r="G138" t="str">
        <f>"201511035566"</f>
        <v>201511035566</v>
      </c>
      <c r="H138">
        <v>693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>
        <v>1511</v>
      </c>
    </row>
    <row r="139" spans="1:30" x14ac:dyDescent="0.25">
      <c r="H139" t="s">
        <v>339</v>
      </c>
    </row>
    <row r="140" spans="1:30" x14ac:dyDescent="0.25">
      <c r="A140">
        <v>67</v>
      </c>
      <c r="B140">
        <v>3631</v>
      </c>
      <c r="C140" t="s">
        <v>340</v>
      </c>
      <c r="D140" t="s">
        <v>33</v>
      </c>
      <c r="E140" t="s">
        <v>15</v>
      </c>
      <c r="F140" t="s">
        <v>341</v>
      </c>
      <c r="G140" t="str">
        <f>"200712004041"</f>
        <v>200712004041</v>
      </c>
      <c r="H140">
        <v>649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2</v>
      </c>
      <c r="AA140">
        <v>0</v>
      </c>
      <c r="AB140">
        <v>0</v>
      </c>
      <c r="AC140">
        <v>0</v>
      </c>
      <c r="AD140">
        <v>1507</v>
      </c>
    </row>
    <row r="141" spans="1:30" x14ac:dyDescent="0.25">
      <c r="H141">
        <v>1229</v>
      </c>
    </row>
    <row r="142" spans="1:30" x14ac:dyDescent="0.25">
      <c r="A142">
        <v>68</v>
      </c>
      <c r="B142">
        <v>5846</v>
      </c>
      <c r="C142" t="s">
        <v>342</v>
      </c>
      <c r="D142" t="s">
        <v>343</v>
      </c>
      <c r="E142" t="s">
        <v>344</v>
      </c>
      <c r="F142" t="s">
        <v>345</v>
      </c>
      <c r="G142" t="str">
        <f>"201406015105"</f>
        <v>201406015105</v>
      </c>
      <c r="H142">
        <v>814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70</v>
      </c>
      <c r="O142">
        <v>0</v>
      </c>
      <c r="P142">
        <v>0</v>
      </c>
      <c r="Q142">
        <v>30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>
        <v>1502</v>
      </c>
    </row>
    <row r="143" spans="1:30" x14ac:dyDescent="0.25">
      <c r="H143" t="s">
        <v>346</v>
      </c>
    </row>
    <row r="144" spans="1:30" x14ac:dyDescent="0.25">
      <c r="A144">
        <v>69</v>
      </c>
      <c r="B144">
        <v>2931</v>
      </c>
      <c r="C144" t="s">
        <v>347</v>
      </c>
      <c r="D144" t="s">
        <v>348</v>
      </c>
      <c r="E144" t="s">
        <v>15</v>
      </c>
      <c r="F144" t="s">
        <v>349</v>
      </c>
      <c r="G144" t="str">
        <f>"00326704"</f>
        <v>00326704</v>
      </c>
      <c r="H144" t="s">
        <v>350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75</v>
      </c>
      <c r="W144">
        <v>525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351</v>
      </c>
    </row>
    <row r="145" spans="1:30" x14ac:dyDescent="0.25">
      <c r="H145" t="s">
        <v>352</v>
      </c>
    </row>
    <row r="146" spans="1:30" x14ac:dyDescent="0.25">
      <c r="A146">
        <v>70</v>
      </c>
      <c r="B146">
        <v>5110</v>
      </c>
      <c r="C146" t="s">
        <v>353</v>
      </c>
      <c r="D146" t="s">
        <v>49</v>
      </c>
      <c r="E146" t="s">
        <v>354</v>
      </c>
      <c r="F146" t="s">
        <v>355</v>
      </c>
      <c r="G146" t="str">
        <f>"200908000198"</f>
        <v>200908000198</v>
      </c>
      <c r="H146">
        <v>660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50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1498</v>
      </c>
    </row>
    <row r="147" spans="1:30" x14ac:dyDescent="0.25">
      <c r="H147" t="s">
        <v>356</v>
      </c>
    </row>
    <row r="148" spans="1:30" x14ac:dyDescent="0.25">
      <c r="A148">
        <v>71</v>
      </c>
      <c r="B148">
        <v>3921</v>
      </c>
      <c r="C148" t="s">
        <v>357</v>
      </c>
      <c r="D148" t="s">
        <v>37</v>
      </c>
      <c r="E148" t="s">
        <v>22</v>
      </c>
      <c r="F148" t="s">
        <v>358</v>
      </c>
      <c r="G148" t="str">
        <f>"00021287"</f>
        <v>00021287</v>
      </c>
      <c r="H148" t="s">
        <v>359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360</v>
      </c>
    </row>
    <row r="149" spans="1:30" x14ac:dyDescent="0.25">
      <c r="H149" t="s">
        <v>361</v>
      </c>
    </row>
    <row r="150" spans="1:30" x14ac:dyDescent="0.25">
      <c r="A150">
        <v>72</v>
      </c>
      <c r="B150">
        <v>18</v>
      </c>
      <c r="C150" t="s">
        <v>362</v>
      </c>
      <c r="D150" t="s">
        <v>44</v>
      </c>
      <c r="E150" t="s">
        <v>298</v>
      </c>
      <c r="F150" t="s">
        <v>363</v>
      </c>
      <c r="G150" t="str">
        <f>"201507002293"</f>
        <v>201507002293</v>
      </c>
      <c r="H150">
        <v>671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>
        <v>1489</v>
      </c>
    </row>
    <row r="151" spans="1:30" x14ac:dyDescent="0.25">
      <c r="H151" t="s">
        <v>364</v>
      </c>
    </row>
    <row r="152" spans="1:30" x14ac:dyDescent="0.25">
      <c r="A152">
        <v>73</v>
      </c>
      <c r="B152">
        <v>495</v>
      </c>
      <c r="C152" t="s">
        <v>365</v>
      </c>
      <c r="D152" t="s">
        <v>125</v>
      </c>
      <c r="E152" t="s">
        <v>71</v>
      </c>
      <c r="F152" t="s">
        <v>366</v>
      </c>
      <c r="G152" t="str">
        <f>"00222817"</f>
        <v>00222817</v>
      </c>
      <c r="H152">
        <v>671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>
        <v>1489</v>
      </c>
    </row>
    <row r="153" spans="1:30" x14ac:dyDescent="0.25">
      <c r="H153" t="s">
        <v>367</v>
      </c>
    </row>
    <row r="154" spans="1:30" x14ac:dyDescent="0.25">
      <c r="A154">
        <v>74</v>
      </c>
      <c r="B154">
        <v>4642</v>
      </c>
      <c r="C154" t="s">
        <v>368</v>
      </c>
      <c r="D154" t="s">
        <v>369</v>
      </c>
      <c r="E154" t="s">
        <v>38</v>
      </c>
      <c r="F154" t="s">
        <v>370</v>
      </c>
      <c r="G154" t="str">
        <f>"00345369"</f>
        <v>00345369</v>
      </c>
      <c r="H154">
        <v>671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50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66</v>
      </c>
      <c r="W154">
        <v>462</v>
      </c>
      <c r="X154">
        <v>0</v>
      </c>
      <c r="Z154">
        <v>0</v>
      </c>
      <c r="AA154">
        <v>0</v>
      </c>
      <c r="AB154">
        <v>18</v>
      </c>
      <c r="AC154">
        <v>306</v>
      </c>
      <c r="AD154">
        <v>1489</v>
      </c>
    </row>
    <row r="155" spans="1:30" x14ac:dyDescent="0.25">
      <c r="H155" t="s">
        <v>371</v>
      </c>
    </row>
    <row r="156" spans="1:30" x14ac:dyDescent="0.25">
      <c r="A156">
        <v>75</v>
      </c>
      <c r="B156">
        <v>1914</v>
      </c>
      <c r="C156" t="s">
        <v>372</v>
      </c>
      <c r="D156" t="s">
        <v>297</v>
      </c>
      <c r="E156" t="s">
        <v>22</v>
      </c>
      <c r="F156" t="s">
        <v>373</v>
      </c>
      <c r="G156" t="str">
        <f>"201511042903"</f>
        <v>201511042903</v>
      </c>
      <c r="H156" t="s">
        <v>28</v>
      </c>
      <c r="I156">
        <v>0</v>
      </c>
      <c r="J156">
        <v>0</v>
      </c>
      <c r="K156">
        <v>0</v>
      </c>
      <c r="L156">
        <v>0</v>
      </c>
      <c r="M156">
        <v>100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374</v>
      </c>
    </row>
    <row r="157" spans="1:30" x14ac:dyDescent="0.25">
      <c r="H157" t="s">
        <v>375</v>
      </c>
    </row>
    <row r="158" spans="1:30" x14ac:dyDescent="0.25">
      <c r="A158">
        <v>76</v>
      </c>
      <c r="B158">
        <v>3585</v>
      </c>
      <c r="C158" t="s">
        <v>376</v>
      </c>
      <c r="D158" t="s">
        <v>377</v>
      </c>
      <c r="E158" t="s">
        <v>378</v>
      </c>
      <c r="F158" t="s">
        <v>379</v>
      </c>
      <c r="G158" t="str">
        <f>"200802005991"</f>
        <v>200802005991</v>
      </c>
      <c r="H158">
        <v>660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>
        <v>1478</v>
      </c>
    </row>
    <row r="159" spans="1:30" x14ac:dyDescent="0.25">
      <c r="H159" t="s">
        <v>380</v>
      </c>
    </row>
    <row r="160" spans="1:30" x14ac:dyDescent="0.25">
      <c r="A160">
        <v>77</v>
      </c>
      <c r="B160">
        <v>827</v>
      </c>
      <c r="C160" t="s">
        <v>381</v>
      </c>
      <c r="D160" t="s">
        <v>125</v>
      </c>
      <c r="E160" t="s">
        <v>37</v>
      </c>
      <c r="F160" t="s">
        <v>382</v>
      </c>
      <c r="G160" t="str">
        <f>"201603000604"</f>
        <v>201603000604</v>
      </c>
      <c r="H160" t="s">
        <v>383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2</v>
      </c>
      <c r="AA160">
        <v>0</v>
      </c>
      <c r="AB160">
        <v>0</v>
      </c>
      <c r="AC160">
        <v>0</v>
      </c>
      <c r="AD160" t="s">
        <v>384</v>
      </c>
    </row>
    <row r="161" spans="1:30" x14ac:dyDescent="0.25">
      <c r="H161" t="s">
        <v>385</v>
      </c>
    </row>
    <row r="162" spans="1:30" x14ac:dyDescent="0.25">
      <c r="A162">
        <v>78</v>
      </c>
      <c r="B162">
        <v>1145</v>
      </c>
      <c r="C162" t="s">
        <v>386</v>
      </c>
      <c r="D162" t="s">
        <v>387</v>
      </c>
      <c r="E162" t="s">
        <v>85</v>
      </c>
      <c r="F162" t="s">
        <v>388</v>
      </c>
      <c r="G162" t="str">
        <f>"201406002291"</f>
        <v>201406002291</v>
      </c>
      <c r="H162" t="s">
        <v>389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68</v>
      </c>
      <c r="W162">
        <v>476</v>
      </c>
      <c r="X162">
        <v>0</v>
      </c>
      <c r="Z162">
        <v>0</v>
      </c>
      <c r="AA162">
        <v>0</v>
      </c>
      <c r="AB162">
        <v>16</v>
      </c>
      <c r="AC162">
        <v>272</v>
      </c>
      <c r="AD162" t="s">
        <v>390</v>
      </c>
    </row>
    <row r="163" spans="1:30" x14ac:dyDescent="0.25">
      <c r="H163" t="s">
        <v>391</v>
      </c>
    </row>
    <row r="164" spans="1:30" x14ac:dyDescent="0.25">
      <c r="A164">
        <v>79</v>
      </c>
      <c r="B164">
        <v>5560</v>
      </c>
      <c r="C164" t="s">
        <v>392</v>
      </c>
      <c r="D164" t="s">
        <v>393</v>
      </c>
      <c r="E164" t="s">
        <v>15</v>
      </c>
      <c r="F164" t="s">
        <v>394</v>
      </c>
      <c r="G164" t="str">
        <f>"00338317"</f>
        <v>00338317</v>
      </c>
      <c r="H164" t="s">
        <v>142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30</v>
      </c>
      <c r="O164">
        <v>30</v>
      </c>
      <c r="P164">
        <v>30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49</v>
      </c>
      <c r="W164">
        <v>343</v>
      </c>
      <c r="X164">
        <v>0</v>
      </c>
      <c r="Z164">
        <v>0</v>
      </c>
      <c r="AA164">
        <v>0</v>
      </c>
      <c r="AB164">
        <v>5</v>
      </c>
      <c r="AC164">
        <v>85</v>
      </c>
      <c r="AD164" t="s">
        <v>395</v>
      </c>
    </row>
    <row r="165" spans="1:30" x14ac:dyDescent="0.25">
      <c r="H165" t="s">
        <v>396</v>
      </c>
    </row>
    <row r="166" spans="1:30" x14ac:dyDescent="0.25">
      <c r="A166">
        <v>80</v>
      </c>
      <c r="B166">
        <v>5313</v>
      </c>
      <c r="C166" t="s">
        <v>397</v>
      </c>
      <c r="D166" t="s">
        <v>398</v>
      </c>
      <c r="E166" t="s">
        <v>22</v>
      </c>
      <c r="F166" t="s">
        <v>399</v>
      </c>
      <c r="G166" t="str">
        <f>"201410012476"</f>
        <v>201410012476</v>
      </c>
      <c r="H166" t="s">
        <v>400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401</v>
      </c>
    </row>
    <row r="167" spans="1:30" x14ac:dyDescent="0.25">
      <c r="H167" t="s">
        <v>402</v>
      </c>
    </row>
    <row r="168" spans="1:30" x14ac:dyDescent="0.25">
      <c r="A168">
        <v>81</v>
      </c>
      <c r="B168">
        <v>3525</v>
      </c>
      <c r="C168" t="s">
        <v>403</v>
      </c>
      <c r="D168" t="s">
        <v>125</v>
      </c>
      <c r="E168" t="s">
        <v>37</v>
      </c>
      <c r="F168" t="s">
        <v>404</v>
      </c>
      <c r="G168" t="str">
        <f>"00157166"</f>
        <v>00157166</v>
      </c>
      <c r="H168" t="s">
        <v>405</v>
      </c>
      <c r="I168">
        <v>0</v>
      </c>
      <c r="J168">
        <v>0</v>
      </c>
      <c r="K168">
        <v>0</v>
      </c>
      <c r="L168">
        <v>0</v>
      </c>
      <c r="M168">
        <v>100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76</v>
      </c>
      <c r="W168">
        <v>532</v>
      </c>
      <c r="X168">
        <v>0</v>
      </c>
      <c r="Z168">
        <v>0</v>
      </c>
      <c r="AA168">
        <v>0</v>
      </c>
      <c r="AB168">
        <v>8</v>
      </c>
      <c r="AC168">
        <v>136</v>
      </c>
      <c r="AD168" t="s">
        <v>406</v>
      </c>
    </row>
    <row r="169" spans="1:30" x14ac:dyDescent="0.25">
      <c r="H169" t="s">
        <v>407</v>
      </c>
    </row>
    <row r="170" spans="1:30" x14ac:dyDescent="0.25">
      <c r="A170">
        <v>82</v>
      </c>
      <c r="B170">
        <v>2202</v>
      </c>
      <c r="C170" t="s">
        <v>408</v>
      </c>
      <c r="D170" t="s">
        <v>22</v>
      </c>
      <c r="E170" t="s">
        <v>298</v>
      </c>
      <c r="F170" t="s">
        <v>409</v>
      </c>
      <c r="G170" t="str">
        <f>"00218549"</f>
        <v>00218549</v>
      </c>
      <c r="H170" t="s">
        <v>410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411</v>
      </c>
    </row>
    <row r="171" spans="1:30" x14ac:dyDescent="0.25">
      <c r="H171" t="s">
        <v>412</v>
      </c>
    </row>
    <row r="172" spans="1:30" x14ac:dyDescent="0.25">
      <c r="A172">
        <v>83</v>
      </c>
      <c r="B172">
        <v>2631</v>
      </c>
      <c r="C172" t="s">
        <v>413</v>
      </c>
      <c r="D172" t="s">
        <v>414</v>
      </c>
      <c r="E172" t="s">
        <v>38</v>
      </c>
      <c r="F172" t="s">
        <v>415</v>
      </c>
      <c r="G172" t="str">
        <f>"00322329"</f>
        <v>00322329</v>
      </c>
      <c r="H172">
        <v>836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30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80</v>
      </c>
      <c r="W172">
        <v>560</v>
      </c>
      <c r="X172">
        <v>0</v>
      </c>
      <c r="Z172">
        <v>0</v>
      </c>
      <c r="AA172">
        <v>0</v>
      </c>
      <c r="AB172">
        <v>0</v>
      </c>
      <c r="AC172">
        <v>0</v>
      </c>
      <c r="AD172">
        <v>1456</v>
      </c>
    </row>
    <row r="173" spans="1:30" x14ac:dyDescent="0.25">
      <c r="H173" t="s">
        <v>416</v>
      </c>
    </row>
    <row r="174" spans="1:30" x14ac:dyDescent="0.25">
      <c r="A174">
        <v>84</v>
      </c>
      <c r="B174">
        <v>6207</v>
      </c>
      <c r="C174" t="s">
        <v>417</v>
      </c>
      <c r="D174" t="s">
        <v>337</v>
      </c>
      <c r="E174" t="s">
        <v>38</v>
      </c>
      <c r="F174" t="s">
        <v>418</v>
      </c>
      <c r="G174" t="str">
        <f>"200802007457"</f>
        <v>200802007457</v>
      </c>
      <c r="H174">
        <v>682</v>
      </c>
      <c r="I174">
        <v>150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>
        <v>1450</v>
      </c>
    </row>
    <row r="175" spans="1:30" x14ac:dyDescent="0.25">
      <c r="H175" t="s">
        <v>419</v>
      </c>
    </row>
    <row r="176" spans="1:30" x14ac:dyDescent="0.25">
      <c r="A176">
        <v>85</v>
      </c>
      <c r="B176">
        <v>6088</v>
      </c>
      <c r="C176" t="s">
        <v>420</v>
      </c>
      <c r="D176" t="s">
        <v>22</v>
      </c>
      <c r="E176" t="s">
        <v>421</v>
      </c>
      <c r="F176" t="s">
        <v>422</v>
      </c>
      <c r="G176" t="str">
        <f>"00146012"</f>
        <v>00146012</v>
      </c>
      <c r="H176" t="s">
        <v>423</v>
      </c>
      <c r="I176">
        <v>150</v>
      </c>
      <c r="J176">
        <v>0</v>
      </c>
      <c r="K176">
        <v>0</v>
      </c>
      <c r="L176">
        <v>0</v>
      </c>
      <c r="M176">
        <v>0</v>
      </c>
      <c r="N176">
        <v>50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41</v>
      </c>
      <c r="W176">
        <v>287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424</v>
      </c>
    </row>
    <row r="177" spans="1:30" x14ac:dyDescent="0.25">
      <c r="H177" t="s">
        <v>425</v>
      </c>
    </row>
    <row r="178" spans="1:30" x14ac:dyDescent="0.25">
      <c r="A178">
        <v>86</v>
      </c>
      <c r="B178">
        <v>2238</v>
      </c>
      <c r="C178" t="s">
        <v>426</v>
      </c>
      <c r="D178" t="s">
        <v>427</v>
      </c>
      <c r="E178" t="s">
        <v>428</v>
      </c>
      <c r="F178" t="s">
        <v>429</v>
      </c>
      <c r="G178" t="str">
        <f>"200805000450"</f>
        <v>200805000450</v>
      </c>
      <c r="H178" t="s">
        <v>430</v>
      </c>
      <c r="I178">
        <v>150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431</v>
      </c>
    </row>
    <row r="179" spans="1:30" x14ac:dyDescent="0.25">
      <c r="H179" t="s">
        <v>432</v>
      </c>
    </row>
    <row r="180" spans="1:30" x14ac:dyDescent="0.25">
      <c r="A180">
        <v>87</v>
      </c>
      <c r="B180">
        <v>2619</v>
      </c>
      <c r="C180" t="s">
        <v>433</v>
      </c>
      <c r="D180" t="s">
        <v>427</v>
      </c>
      <c r="E180" t="s">
        <v>298</v>
      </c>
      <c r="F180" t="s">
        <v>434</v>
      </c>
      <c r="G180" t="str">
        <f>"00328741"</f>
        <v>00328741</v>
      </c>
      <c r="H180" t="s">
        <v>142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70</v>
      </c>
      <c r="O180">
        <v>0</v>
      </c>
      <c r="P180">
        <v>0</v>
      </c>
      <c r="Q180">
        <v>30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435</v>
      </c>
    </row>
    <row r="181" spans="1:30" x14ac:dyDescent="0.25">
      <c r="H181" t="s">
        <v>436</v>
      </c>
    </row>
    <row r="182" spans="1:30" x14ac:dyDescent="0.25">
      <c r="A182">
        <v>88</v>
      </c>
      <c r="B182">
        <v>3510</v>
      </c>
      <c r="C182" t="s">
        <v>437</v>
      </c>
      <c r="D182" t="s">
        <v>99</v>
      </c>
      <c r="E182" t="s">
        <v>22</v>
      </c>
      <c r="F182" t="s">
        <v>438</v>
      </c>
      <c r="G182" t="str">
        <f>"00033059"</f>
        <v>00033059</v>
      </c>
      <c r="H182">
        <v>682</v>
      </c>
      <c r="I182">
        <v>0</v>
      </c>
      <c r="J182">
        <v>0</v>
      </c>
      <c r="K182">
        <v>0</v>
      </c>
      <c r="L182">
        <v>0</v>
      </c>
      <c r="M182">
        <v>100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>
        <v>1440</v>
      </c>
    </row>
    <row r="183" spans="1:30" x14ac:dyDescent="0.25">
      <c r="H183" t="s">
        <v>439</v>
      </c>
    </row>
    <row r="184" spans="1:30" x14ac:dyDescent="0.25">
      <c r="A184">
        <v>89</v>
      </c>
      <c r="B184">
        <v>4469</v>
      </c>
      <c r="C184" t="s">
        <v>440</v>
      </c>
      <c r="D184" t="s">
        <v>99</v>
      </c>
      <c r="E184" t="s">
        <v>38</v>
      </c>
      <c r="F184" t="s">
        <v>441</v>
      </c>
      <c r="G184" t="str">
        <f>"00294736"</f>
        <v>00294736</v>
      </c>
      <c r="H184">
        <v>671</v>
      </c>
      <c r="I184">
        <v>150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2</v>
      </c>
      <c r="AA184">
        <v>0</v>
      </c>
      <c r="AB184">
        <v>0</v>
      </c>
      <c r="AC184">
        <v>0</v>
      </c>
      <c r="AD184">
        <v>1439</v>
      </c>
    </row>
    <row r="185" spans="1:30" x14ac:dyDescent="0.25">
      <c r="H185" t="s">
        <v>442</v>
      </c>
    </row>
    <row r="186" spans="1:30" x14ac:dyDescent="0.25">
      <c r="A186">
        <v>90</v>
      </c>
      <c r="B186">
        <v>733</v>
      </c>
      <c r="C186" t="s">
        <v>443</v>
      </c>
      <c r="D186" t="s">
        <v>38</v>
      </c>
      <c r="E186" t="s">
        <v>37</v>
      </c>
      <c r="F186" t="s">
        <v>444</v>
      </c>
      <c r="G186" t="str">
        <f>"00297413"</f>
        <v>00297413</v>
      </c>
      <c r="H186">
        <v>748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70</v>
      </c>
      <c r="O186">
        <v>30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1436</v>
      </c>
    </row>
    <row r="187" spans="1:30" x14ac:dyDescent="0.25">
      <c r="H187" t="s">
        <v>445</v>
      </c>
    </row>
    <row r="188" spans="1:30" x14ac:dyDescent="0.25">
      <c r="A188">
        <v>91</v>
      </c>
      <c r="B188">
        <v>2220</v>
      </c>
      <c r="C188" t="s">
        <v>446</v>
      </c>
      <c r="D188" t="s">
        <v>170</v>
      </c>
      <c r="E188" t="s">
        <v>163</v>
      </c>
      <c r="F188" t="s">
        <v>447</v>
      </c>
      <c r="G188" t="str">
        <f>"201511035545"</f>
        <v>201511035545</v>
      </c>
      <c r="H188" t="s">
        <v>448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50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449</v>
      </c>
    </row>
    <row r="189" spans="1:30" x14ac:dyDescent="0.25">
      <c r="H189" t="s">
        <v>450</v>
      </c>
    </row>
    <row r="190" spans="1:30" x14ac:dyDescent="0.25">
      <c r="A190">
        <v>92</v>
      </c>
      <c r="B190">
        <v>4835</v>
      </c>
      <c r="C190" t="s">
        <v>451</v>
      </c>
      <c r="D190" t="s">
        <v>452</v>
      </c>
      <c r="E190" t="s">
        <v>453</v>
      </c>
      <c r="F190" t="s">
        <v>454</v>
      </c>
      <c r="G190" t="str">
        <f>"00300165"</f>
        <v>00300165</v>
      </c>
      <c r="H190">
        <v>814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>
        <v>1432</v>
      </c>
    </row>
    <row r="191" spans="1:30" x14ac:dyDescent="0.25">
      <c r="H191" t="s">
        <v>455</v>
      </c>
    </row>
    <row r="192" spans="1:30" x14ac:dyDescent="0.25">
      <c r="A192">
        <v>93</v>
      </c>
      <c r="B192">
        <v>493</v>
      </c>
      <c r="C192" t="s">
        <v>456</v>
      </c>
      <c r="D192" t="s">
        <v>457</v>
      </c>
      <c r="E192" t="s">
        <v>458</v>
      </c>
      <c r="F192" t="s">
        <v>459</v>
      </c>
      <c r="G192" t="str">
        <f>"00283744"</f>
        <v>00283744</v>
      </c>
      <c r="H192">
        <v>814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2</v>
      </c>
      <c r="AA192">
        <v>0</v>
      </c>
      <c r="AB192">
        <v>0</v>
      </c>
      <c r="AC192">
        <v>0</v>
      </c>
      <c r="AD192">
        <v>1432</v>
      </c>
    </row>
    <row r="193" spans="1:30" x14ac:dyDescent="0.25">
      <c r="H193" t="s">
        <v>460</v>
      </c>
    </row>
    <row r="194" spans="1:30" x14ac:dyDescent="0.25">
      <c r="A194">
        <v>94</v>
      </c>
      <c r="B194">
        <v>1540</v>
      </c>
      <c r="C194" t="s">
        <v>461</v>
      </c>
      <c r="D194" t="s">
        <v>462</v>
      </c>
      <c r="E194" t="s">
        <v>463</v>
      </c>
      <c r="F194" t="s">
        <v>464</v>
      </c>
      <c r="G194" t="str">
        <f>"00009108"</f>
        <v>00009108</v>
      </c>
      <c r="H194">
        <v>726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68</v>
      </c>
      <c r="W194">
        <v>476</v>
      </c>
      <c r="X194">
        <v>0</v>
      </c>
      <c r="Z194">
        <v>0</v>
      </c>
      <c r="AA194">
        <v>0</v>
      </c>
      <c r="AB194">
        <v>0</v>
      </c>
      <c r="AC194">
        <v>0</v>
      </c>
      <c r="AD194">
        <v>1432</v>
      </c>
    </row>
    <row r="195" spans="1:30" x14ac:dyDescent="0.25">
      <c r="H195" t="s">
        <v>465</v>
      </c>
    </row>
    <row r="196" spans="1:30" x14ac:dyDescent="0.25">
      <c r="A196">
        <v>95</v>
      </c>
      <c r="B196">
        <v>4330</v>
      </c>
      <c r="C196" t="s">
        <v>466</v>
      </c>
      <c r="D196" t="s">
        <v>387</v>
      </c>
      <c r="E196" t="s">
        <v>38</v>
      </c>
      <c r="F196" t="s">
        <v>467</v>
      </c>
      <c r="G196" t="str">
        <f>"200802008708"</f>
        <v>200802008708</v>
      </c>
      <c r="H196" t="s">
        <v>263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30</v>
      </c>
      <c r="P196">
        <v>50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468</v>
      </c>
    </row>
    <row r="197" spans="1:30" x14ac:dyDescent="0.25">
      <c r="H197" t="s">
        <v>469</v>
      </c>
    </row>
    <row r="198" spans="1:30" x14ac:dyDescent="0.25">
      <c r="A198">
        <v>96</v>
      </c>
      <c r="B198">
        <v>2614</v>
      </c>
      <c r="C198" t="s">
        <v>470</v>
      </c>
      <c r="D198" t="s">
        <v>378</v>
      </c>
      <c r="E198" t="s">
        <v>158</v>
      </c>
      <c r="F198" t="s">
        <v>471</v>
      </c>
      <c r="G198" t="str">
        <f>"201502002035"</f>
        <v>201502002035</v>
      </c>
      <c r="H198">
        <v>660</v>
      </c>
      <c r="I198">
        <v>150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2</v>
      </c>
      <c r="AA198">
        <v>0</v>
      </c>
      <c r="AB198">
        <v>0</v>
      </c>
      <c r="AC198">
        <v>0</v>
      </c>
      <c r="AD198">
        <v>1428</v>
      </c>
    </row>
    <row r="199" spans="1:30" x14ac:dyDescent="0.25">
      <c r="H199" t="s">
        <v>472</v>
      </c>
    </row>
    <row r="200" spans="1:30" x14ac:dyDescent="0.25">
      <c r="A200">
        <v>97</v>
      </c>
      <c r="B200">
        <v>2632</v>
      </c>
      <c r="C200" t="s">
        <v>473</v>
      </c>
      <c r="D200" t="s">
        <v>131</v>
      </c>
      <c r="E200" t="s">
        <v>37</v>
      </c>
      <c r="F200" t="s">
        <v>474</v>
      </c>
      <c r="G200" t="str">
        <f>"00291815"</f>
        <v>00291815</v>
      </c>
      <c r="H200">
        <v>638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80</v>
      </c>
      <c r="W200">
        <v>560</v>
      </c>
      <c r="X200">
        <v>0</v>
      </c>
      <c r="Z200">
        <v>0</v>
      </c>
      <c r="AA200">
        <v>0</v>
      </c>
      <c r="AB200">
        <v>0</v>
      </c>
      <c r="AC200">
        <v>0</v>
      </c>
      <c r="AD200">
        <v>1428</v>
      </c>
    </row>
    <row r="201" spans="1:30" x14ac:dyDescent="0.25">
      <c r="H201" t="s">
        <v>475</v>
      </c>
    </row>
    <row r="202" spans="1:30" x14ac:dyDescent="0.25">
      <c r="A202">
        <v>98</v>
      </c>
      <c r="B202">
        <v>1151</v>
      </c>
      <c r="C202" t="s">
        <v>476</v>
      </c>
      <c r="D202" t="s">
        <v>216</v>
      </c>
      <c r="E202" t="s">
        <v>37</v>
      </c>
      <c r="F202" t="s">
        <v>477</v>
      </c>
      <c r="G202" t="str">
        <f>"00012488"</f>
        <v>00012488</v>
      </c>
      <c r="H202" t="s">
        <v>478</v>
      </c>
      <c r="I202">
        <v>150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16</v>
      </c>
      <c r="W202">
        <v>112</v>
      </c>
      <c r="X202">
        <v>0</v>
      </c>
      <c r="Z202">
        <v>1</v>
      </c>
      <c r="AA202">
        <v>0</v>
      </c>
      <c r="AB202">
        <v>0</v>
      </c>
      <c r="AC202">
        <v>0</v>
      </c>
      <c r="AD202" t="s">
        <v>479</v>
      </c>
    </row>
    <row r="203" spans="1:30" x14ac:dyDescent="0.25">
      <c r="H203" t="s">
        <v>480</v>
      </c>
    </row>
    <row r="204" spans="1:30" x14ac:dyDescent="0.25">
      <c r="A204">
        <v>99</v>
      </c>
      <c r="B204">
        <v>4343</v>
      </c>
      <c r="C204" t="s">
        <v>481</v>
      </c>
      <c r="D204" t="s">
        <v>482</v>
      </c>
      <c r="E204" t="s">
        <v>49</v>
      </c>
      <c r="F204" t="s">
        <v>483</v>
      </c>
      <c r="G204" t="str">
        <f>"00202201"</f>
        <v>00202201</v>
      </c>
      <c r="H204" t="s">
        <v>484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485</v>
      </c>
    </row>
    <row r="205" spans="1:30" x14ac:dyDescent="0.25">
      <c r="H205" t="s">
        <v>486</v>
      </c>
    </row>
    <row r="206" spans="1:30" x14ac:dyDescent="0.25">
      <c r="A206">
        <v>100</v>
      </c>
      <c r="B206">
        <v>15</v>
      </c>
      <c r="C206" t="s">
        <v>487</v>
      </c>
      <c r="D206" t="s">
        <v>22</v>
      </c>
      <c r="E206" t="s">
        <v>488</v>
      </c>
      <c r="F206" t="s">
        <v>489</v>
      </c>
      <c r="G206" t="str">
        <f>"00007617"</f>
        <v>00007617</v>
      </c>
      <c r="H206" t="s">
        <v>490</v>
      </c>
      <c r="I206">
        <v>0</v>
      </c>
      <c r="J206">
        <v>0</v>
      </c>
      <c r="K206">
        <v>0</v>
      </c>
      <c r="L206">
        <v>0</v>
      </c>
      <c r="M206">
        <v>100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66</v>
      </c>
      <c r="W206">
        <v>462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491</v>
      </c>
    </row>
    <row r="207" spans="1:30" x14ac:dyDescent="0.25">
      <c r="H207" t="s">
        <v>492</v>
      </c>
    </row>
    <row r="208" spans="1:30" x14ac:dyDescent="0.25">
      <c r="A208">
        <v>101</v>
      </c>
      <c r="B208">
        <v>2013</v>
      </c>
      <c r="C208" t="s">
        <v>493</v>
      </c>
      <c r="D208" t="s">
        <v>494</v>
      </c>
      <c r="E208" t="s">
        <v>495</v>
      </c>
      <c r="F208" t="s">
        <v>496</v>
      </c>
      <c r="G208" t="str">
        <f>"00006661"</f>
        <v>00006661</v>
      </c>
      <c r="H208" t="s">
        <v>73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30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2</v>
      </c>
      <c r="AA208">
        <v>0</v>
      </c>
      <c r="AB208">
        <v>0</v>
      </c>
      <c r="AC208">
        <v>0</v>
      </c>
      <c r="AD208" t="s">
        <v>497</v>
      </c>
    </row>
    <row r="209" spans="1:30" x14ac:dyDescent="0.25">
      <c r="H209" t="s">
        <v>498</v>
      </c>
    </row>
    <row r="210" spans="1:30" x14ac:dyDescent="0.25">
      <c r="A210">
        <v>102</v>
      </c>
      <c r="B210">
        <v>4227</v>
      </c>
      <c r="C210" t="s">
        <v>463</v>
      </c>
      <c r="D210" t="s">
        <v>488</v>
      </c>
      <c r="E210" t="s">
        <v>499</v>
      </c>
      <c r="F210" t="s">
        <v>500</v>
      </c>
      <c r="G210" t="str">
        <f>"00017547"</f>
        <v>00017547</v>
      </c>
      <c r="H210" t="s">
        <v>501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53</v>
      </c>
      <c r="W210">
        <v>371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502</v>
      </c>
    </row>
    <row r="211" spans="1:30" x14ac:dyDescent="0.25">
      <c r="H211" t="s">
        <v>503</v>
      </c>
    </row>
    <row r="212" spans="1:30" x14ac:dyDescent="0.25">
      <c r="A212">
        <v>103</v>
      </c>
      <c r="B212">
        <v>2521</v>
      </c>
      <c r="C212" t="s">
        <v>504</v>
      </c>
      <c r="D212" t="s">
        <v>505</v>
      </c>
      <c r="E212" t="s">
        <v>298</v>
      </c>
      <c r="F212" t="s">
        <v>506</v>
      </c>
      <c r="G212" t="str">
        <f>"00023058"</f>
        <v>00023058</v>
      </c>
      <c r="H212" t="s">
        <v>507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50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508</v>
      </c>
    </row>
    <row r="213" spans="1:30" x14ac:dyDescent="0.25">
      <c r="H213" t="s">
        <v>509</v>
      </c>
    </row>
    <row r="214" spans="1:30" x14ac:dyDescent="0.25">
      <c r="A214">
        <v>104</v>
      </c>
      <c r="B214">
        <v>4118</v>
      </c>
      <c r="C214" t="s">
        <v>510</v>
      </c>
      <c r="D214" t="s">
        <v>99</v>
      </c>
      <c r="E214" t="s">
        <v>511</v>
      </c>
      <c r="F214" t="s">
        <v>512</v>
      </c>
      <c r="G214" t="str">
        <f>"00017561"</f>
        <v>00017561</v>
      </c>
      <c r="H214" t="s">
        <v>228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71</v>
      </c>
      <c r="W214">
        <v>497</v>
      </c>
      <c r="X214">
        <v>0</v>
      </c>
      <c r="Z214">
        <v>0</v>
      </c>
      <c r="AA214">
        <v>0</v>
      </c>
      <c r="AB214">
        <v>13</v>
      </c>
      <c r="AC214">
        <v>221</v>
      </c>
      <c r="AD214" t="s">
        <v>513</v>
      </c>
    </row>
    <row r="215" spans="1:30" x14ac:dyDescent="0.25">
      <c r="H215" t="s">
        <v>514</v>
      </c>
    </row>
    <row r="216" spans="1:30" x14ac:dyDescent="0.25">
      <c r="A216">
        <v>105</v>
      </c>
      <c r="B216">
        <v>539</v>
      </c>
      <c r="C216" t="s">
        <v>515</v>
      </c>
      <c r="D216" t="s">
        <v>70</v>
      </c>
      <c r="E216" t="s">
        <v>15</v>
      </c>
      <c r="F216" t="s">
        <v>516</v>
      </c>
      <c r="G216" t="str">
        <f>"201411003397"</f>
        <v>201411003397</v>
      </c>
      <c r="H216" t="s">
        <v>517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1</v>
      </c>
      <c r="AA216">
        <v>0</v>
      </c>
      <c r="AB216">
        <v>0</v>
      </c>
      <c r="AC216">
        <v>0</v>
      </c>
      <c r="AD216" t="s">
        <v>518</v>
      </c>
    </row>
    <row r="217" spans="1:30" x14ac:dyDescent="0.25">
      <c r="H217" t="s">
        <v>519</v>
      </c>
    </row>
    <row r="218" spans="1:30" x14ac:dyDescent="0.25">
      <c r="A218">
        <v>106</v>
      </c>
      <c r="B218">
        <v>1850</v>
      </c>
      <c r="C218" t="s">
        <v>368</v>
      </c>
      <c r="D218" t="s">
        <v>520</v>
      </c>
      <c r="E218" t="s">
        <v>15</v>
      </c>
      <c r="F218" t="s">
        <v>521</v>
      </c>
      <c r="G218" t="str">
        <f>"00265081"</f>
        <v>00265081</v>
      </c>
      <c r="H218">
        <v>770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>
        <v>1408</v>
      </c>
    </row>
    <row r="219" spans="1:30" x14ac:dyDescent="0.25">
      <c r="H219" t="s">
        <v>522</v>
      </c>
    </row>
    <row r="220" spans="1:30" x14ac:dyDescent="0.25">
      <c r="A220">
        <v>107</v>
      </c>
      <c r="B220">
        <v>456</v>
      </c>
      <c r="C220" t="s">
        <v>523</v>
      </c>
      <c r="D220" t="s">
        <v>131</v>
      </c>
      <c r="E220" t="s">
        <v>99</v>
      </c>
      <c r="F220" t="s">
        <v>524</v>
      </c>
      <c r="G220" t="str">
        <f>"00297900"</f>
        <v>00297900</v>
      </c>
      <c r="H220">
        <v>814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80</v>
      </c>
      <c r="W220">
        <v>560</v>
      </c>
      <c r="X220">
        <v>0</v>
      </c>
      <c r="Z220">
        <v>0</v>
      </c>
      <c r="AA220">
        <v>0</v>
      </c>
      <c r="AB220">
        <v>0</v>
      </c>
      <c r="AC220">
        <v>0</v>
      </c>
      <c r="AD220">
        <v>1404</v>
      </c>
    </row>
    <row r="221" spans="1:30" x14ac:dyDescent="0.25">
      <c r="H221" t="s">
        <v>525</v>
      </c>
    </row>
    <row r="222" spans="1:30" x14ac:dyDescent="0.25">
      <c r="A222">
        <v>108</v>
      </c>
      <c r="B222">
        <v>3917</v>
      </c>
      <c r="C222" t="s">
        <v>526</v>
      </c>
      <c r="D222" t="s">
        <v>343</v>
      </c>
      <c r="E222" t="s">
        <v>15</v>
      </c>
      <c r="F222" t="s">
        <v>527</v>
      </c>
      <c r="G222" t="str">
        <f>"00230308"</f>
        <v>00230308</v>
      </c>
      <c r="H222" t="s">
        <v>528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50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82</v>
      </c>
      <c r="W222">
        <v>574</v>
      </c>
      <c r="X222">
        <v>0</v>
      </c>
      <c r="Z222">
        <v>1</v>
      </c>
      <c r="AA222">
        <v>0</v>
      </c>
      <c r="AB222">
        <v>0</v>
      </c>
      <c r="AC222">
        <v>0</v>
      </c>
      <c r="AD222" t="s">
        <v>529</v>
      </c>
    </row>
    <row r="223" spans="1:30" x14ac:dyDescent="0.25">
      <c r="H223" t="s">
        <v>530</v>
      </c>
    </row>
    <row r="224" spans="1:30" x14ac:dyDescent="0.25">
      <c r="A224">
        <v>109</v>
      </c>
      <c r="B224">
        <v>445</v>
      </c>
      <c r="C224" t="s">
        <v>531</v>
      </c>
      <c r="D224" t="s">
        <v>71</v>
      </c>
      <c r="E224" t="s">
        <v>26</v>
      </c>
      <c r="F224" t="s">
        <v>532</v>
      </c>
      <c r="G224" t="str">
        <f>"200712001367"</f>
        <v>200712001367</v>
      </c>
      <c r="H224" t="s">
        <v>533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30</v>
      </c>
      <c r="R224">
        <v>0</v>
      </c>
      <c r="S224">
        <v>0</v>
      </c>
      <c r="T224">
        <v>0</v>
      </c>
      <c r="U224">
        <v>0</v>
      </c>
      <c r="V224">
        <v>67</v>
      </c>
      <c r="W224">
        <v>469</v>
      </c>
      <c r="X224">
        <v>0</v>
      </c>
      <c r="Z224">
        <v>0</v>
      </c>
      <c r="AA224">
        <v>0</v>
      </c>
      <c r="AB224">
        <v>8</v>
      </c>
      <c r="AC224">
        <v>136</v>
      </c>
      <c r="AD224" t="s">
        <v>534</v>
      </c>
    </row>
    <row r="225" spans="1:30" x14ac:dyDescent="0.25">
      <c r="H225" t="s">
        <v>535</v>
      </c>
    </row>
    <row r="226" spans="1:30" x14ac:dyDescent="0.25">
      <c r="A226">
        <v>110</v>
      </c>
      <c r="B226">
        <v>3958</v>
      </c>
      <c r="C226" t="s">
        <v>536</v>
      </c>
      <c r="D226" t="s">
        <v>99</v>
      </c>
      <c r="E226" t="s">
        <v>26</v>
      </c>
      <c r="F226" t="s">
        <v>537</v>
      </c>
      <c r="G226" t="str">
        <f>"00364044"</f>
        <v>00364044</v>
      </c>
      <c r="H226" t="s">
        <v>538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31</v>
      </c>
      <c r="W226">
        <v>217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539</v>
      </c>
    </row>
    <row r="227" spans="1:30" x14ac:dyDescent="0.25">
      <c r="H227" t="s">
        <v>540</v>
      </c>
    </row>
    <row r="228" spans="1:30" x14ac:dyDescent="0.25">
      <c r="A228">
        <v>111</v>
      </c>
      <c r="B228">
        <v>5623</v>
      </c>
      <c r="C228" t="s">
        <v>541</v>
      </c>
      <c r="D228" t="s">
        <v>542</v>
      </c>
      <c r="E228" t="s">
        <v>543</v>
      </c>
      <c r="F228" t="s">
        <v>544</v>
      </c>
      <c r="G228" t="str">
        <f>"00347617"</f>
        <v>00347617</v>
      </c>
      <c r="H228" t="s">
        <v>545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2</v>
      </c>
      <c r="AA228">
        <v>0</v>
      </c>
      <c r="AB228">
        <v>0</v>
      </c>
      <c r="AC228">
        <v>0</v>
      </c>
      <c r="AD228" t="s">
        <v>546</v>
      </c>
    </row>
    <row r="229" spans="1:30" x14ac:dyDescent="0.25">
      <c r="H229" t="s">
        <v>547</v>
      </c>
    </row>
    <row r="230" spans="1:30" x14ac:dyDescent="0.25">
      <c r="A230">
        <v>112</v>
      </c>
      <c r="B230">
        <v>2820</v>
      </c>
      <c r="C230" t="s">
        <v>548</v>
      </c>
      <c r="D230" t="s">
        <v>549</v>
      </c>
      <c r="E230" t="s">
        <v>26</v>
      </c>
      <c r="F230" t="s">
        <v>550</v>
      </c>
      <c r="G230" t="str">
        <f>"00083264"</f>
        <v>00083264</v>
      </c>
      <c r="H230" t="s">
        <v>551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552</v>
      </c>
    </row>
    <row r="231" spans="1:30" x14ac:dyDescent="0.25">
      <c r="H231" t="s">
        <v>553</v>
      </c>
    </row>
    <row r="232" spans="1:30" x14ac:dyDescent="0.25">
      <c r="A232">
        <v>113</v>
      </c>
      <c r="B232">
        <v>165</v>
      </c>
      <c r="C232" t="s">
        <v>554</v>
      </c>
      <c r="D232" t="s">
        <v>343</v>
      </c>
      <c r="E232" t="s">
        <v>555</v>
      </c>
      <c r="F232" t="s">
        <v>556</v>
      </c>
      <c r="G232" t="str">
        <f>"00251356"</f>
        <v>00251356</v>
      </c>
      <c r="H232" t="s">
        <v>28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557</v>
      </c>
    </row>
    <row r="233" spans="1:30" x14ac:dyDescent="0.25">
      <c r="H233" t="s">
        <v>558</v>
      </c>
    </row>
    <row r="234" spans="1:30" x14ac:dyDescent="0.25">
      <c r="A234">
        <v>114</v>
      </c>
      <c r="B234">
        <v>3286</v>
      </c>
      <c r="C234" t="s">
        <v>559</v>
      </c>
      <c r="D234" t="s">
        <v>22</v>
      </c>
      <c r="E234" t="s">
        <v>15</v>
      </c>
      <c r="F234" t="s">
        <v>560</v>
      </c>
      <c r="G234" t="str">
        <f>"00358324"</f>
        <v>00358324</v>
      </c>
      <c r="H234" t="s">
        <v>561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50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71</v>
      </c>
      <c r="W234">
        <v>497</v>
      </c>
      <c r="X234">
        <v>0</v>
      </c>
      <c r="Z234">
        <v>0</v>
      </c>
      <c r="AA234">
        <v>0</v>
      </c>
      <c r="AB234">
        <v>8</v>
      </c>
      <c r="AC234">
        <v>136</v>
      </c>
      <c r="AD234" t="s">
        <v>562</v>
      </c>
    </row>
    <row r="235" spans="1:30" x14ac:dyDescent="0.25">
      <c r="H235" t="s">
        <v>563</v>
      </c>
    </row>
    <row r="236" spans="1:30" x14ac:dyDescent="0.25">
      <c r="A236">
        <v>115</v>
      </c>
      <c r="B236">
        <v>3915</v>
      </c>
      <c r="C236" t="s">
        <v>564</v>
      </c>
      <c r="D236" t="s">
        <v>99</v>
      </c>
      <c r="E236" t="s">
        <v>344</v>
      </c>
      <c r="F236" t="s">
        <v>565</v>
      </c>
      <c r="G236" t="str">
        <f>"00359846"</f>
        <v>00359846</v>
      </c>
      <c r="H236">
        <v>770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>
        <v>1388</v>
      </c>
    </row>
    <row r="237" spans="1:30" x14ac:dyDescent="0.25">
      <c r="H237" t="s">
        <v>566</v>
      </c>
    </row>
    <row r="238" spans="1:30" x14ac:dyDescent="0.25">
      <c r="A238">
        <v>116</v>
      </c>
      <c r="B238">
        <v>249</v>
      </c>
      <c r="C238" t="s">
        <v>567</v>
      </c>
      <c r="D238" t="s">
        <v>568</v>
      </c>
      <c r="E238" t="s">
        <v>99</v>
      </c>
      <c r="F238" t="s">
        <v>569</v>
      </c>
      <c r="G238" t="str">
        <f>"200811000863"</f>
        <v>200811000863</v>
      </c>
      <c r="H238" t="s">
        <v>570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30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41</v>
      </c>
      <c r="W238">
        <v>287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571</v>
      </c>
    </row>
    <row r="239" spans="1:30" x14ac:dyDescent="0.25">
      <c r="H239" t="s">
        <v>572</v>
      </c>
    </row>
    <row r="240" spans="1:30" x14ac:dyDescent="0.25">
      <c r="A240">
        <v>117</v>
      </c>
      <c r="B240">
        <v>1548</v>
      </c>
      <c r="C240" t="s">
        <v>573</v>
      </c>
      <c r="D240" t="s">
        <v>574</v>
      </c>
      <c r="E240" t="s">
        <v>575</v>
      </c>
      <c r="F240" t="s">
        <v>576</v>
      </c>
      <c r="G240" t="str">
        <f>"00020706"</f>
        <v>00020706</v>
      </c>
      <c r="H240" t="s">
        <v>577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30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53</v>
      </c>
      <c r="W240">
        <v>371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578</v>
      </c>
    </row>
    <row r="241" spans="1:30" x14ac:dyDescent="0.25">
      <c r="H241" t="s">
        <v>579</v>
      </c>
    </row>
    <row r="242" spans="1:30" x14ac:dyDescent="0.25">
      <c r="A242">
        <v>118</v>
      </c>
      <c r="B242">
        <v>4791</v>
      </c>
      <c r="C242" t="s">
        <v>580</v>
      </c>
      <c r="D242" t="s">
        <v>216</v>
      </c>
      <c r="E242" t="s">
        <v>26</v>
      </c>
      <c r="F242" t="s">
        <v>581</v>
      </c>
      <c r="G242" t="str">
        <f>"201012000193"</f>
        <v>201012000193</v>
      </c>
      <c r="H242" t="s">
        <v>582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2</v>
      </c>
      <c r="AA242">
        <v>0</v>
      </c>
      <c r="AB242">
        <v>0</v>
      </c>
      <c r="AC242">
        <v>0</v>
      </c>
      <c r="AD242" t="s">
        <v>583</v>
      </c>
    </row>
    <row r="243" spans="1:30" x14ac:dyDescent="0.25">
      <c r="H243" t="s">
        <v>584</v>
      </c>
    </row>
    <row r="244" spans="1:30" x14ac:dyDescent="0.25">
      <c r="A244">
        <v>119</v>
      </c>
      <c r="B244">
        <v>5418</v>
      </c>
      <c r="C244" t="s">
        <v>585</v>
      </c>
      <c r="D244" t="s">
        <v>125</v>
      </c>
      <c r="E244" t="s">
        <v>37</v>
      </c>
      <c r="F244" t="s">
        <v>586</v>
      </c>
      <c r="G244" t="str">
        <f>"00360130"</f>
        <v>00360130</v>
      </c>
      <c r="H244" t="s">
        <v>233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36</v>
      </c>
      <c r="W244">
        <v>252</v>
      </c>
      <c r="X244">
        <v>0</v>
      </c>
      <c r="Z244">
        <v>0</v>
      </c>
      <c r="AA244">
        <v>0</v>
      </c>
      <c r="AB244">
        <v>24</v>
      </c>
      <c r="AC244">
        <v>408</v>
      </c>
      <c r="AD244" t="s">
        <v>587</v>
      </c>
    </row>
    <row r="245" spans="1:30" x14ac:dyDescent="0.25">
      <c r="H245" t="s">
        <v>588</v>
      </c>
    </row>
    <row r="246" spans="1:30" x14ac:dyDescent="0.25">
      <c r="A246">
        <v>120</v>
      </c>
      <c r="B246">
        <v>2219</v>
      </c>
      <c r="C246" t="s">
        <v>589</v>
      </c>
      <c r="D246" t="s">
        <v>125</v>
      </c>
      <c r="E246" t="s">
        <v>99</v>
      </c>
      <c r="F246" t="s">
        <v>590</v>
      </c>
      <c r="G246" t="str">
        <f>"00298611"</f>
        <v>00298611</v>
      </c>
      <c r="H246">
        <v>726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>
        <v>1384</v>
      </c>
    </row>
    <row r="247" spans="1:30" x14ac:dyDescent="0.25">
      <c r="H247" t="s">
        <v>591</v>
      </c>
    </row>
    <row r="248" spans="1:30" x14ac:dyDescent="0.25">
      <c r="A248">
        <v>121</v>
      </c>
      <c r="B248">
        <v>2532</v>
      </c>
      <c r="C248" t="s">
        <v>592</v>
      </c>
      <c r="D248" t="s">
        <v>45</v>
      </c>
      <c r="E248" t="s">
        <v>26</v>
      </c>
      <c r="F248" t="s">
        <v>593</v>
      </c>
      <c r="G248" t="str">
        <f>"200712001750"</f>
        <v>200712001750</v>
      </c>
      <c r="H248">
        <v>726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>
        <v>1384</v>
      </c>
    </row>
    <row r="249" spans="1:30" x14ac:dyDescent="0.25">
      <c r="H249" t="s">
        <v>594</v>
      </c>
    </row>
    <row r="250" spans="1:30" x14ac:dyDescent="0.25">
      <c r="A250">
        <v>122</v>
      </c>
      <c r="B250">
        <v>460</v>
      </c>
      <c r="C250" t="s">
        <v>595</v>
      </c>
      <c r="D250" t="s">
        <v>596</v>
      </c>
      <c r="E250" t="s">
        <v>281</v>
      </c>
      <c r="F250" t="s">
        <v>597</v>
      </c>
      <c r="G250" t="str">
        <f>"201511034203"</f>
        <v>201511034203</v>
      </c>
      <c r="H250">
        <v>759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>
        <v>1377</v>
      </c>
    </row>
    <row r="251" spans="1:30" x14ac:dyDescent="0.25">
      <c r="H251" t="s">
        <v>598</v>
      </c>
    </row>
    <row r="252" spans="1:30" x14ac:dyDescent="0.25">
      <c r="A252">
        <v>123</v>
      </c>
      <c r="B252">
        <v>2543</v>
      </c>
      <c r="C252" t="s">
        <v>599</v>
      </c>
      <c r="D252" t="s">
        <v>354</v>
      </c>
      <c r="E252" t="s">
        <v>600</v>
      </c>
      <c r="F252" t="s">
        <v>601</v>
      </c>
      <c r="G252" t="str">
        <f>"00016772"</f>
        <v>00016772</v>
      </c>
      <c r="H252">
        <v>880</v>
      </c>
      <c r="I252">
        <v>150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40</v>
      </c>
      <c r="W252">
        <v>280</v>
      </c>
      <c r="X252">
        <v>0</v>
      </c>
      <c r="Z252">
        <v>0</v>
      </c>
      <c r="AA252">
        <v>0</v>
      </c>
      <c r="AB252">
        <v>2</v>
      </c>
      <c r="AC252">
        <v>34</v>
      </c>
      <c r="AD252">
        <v>1374</v>
      </c>
    </row>
    <row r="253" spans="1:30" x14ac:dyDescent="0.25">
      <c r="H253" t="s">
        <v>602</v>
      </c>
    </row>
    <row r="254" spans="1:30" x14ac:dyDescent="0.25">
      <c r="A254">
        <v>124</v>
      </c>
      <c r="B254">
        <v>4049</v>
      </c>
      <c r="C254" t="s">
        <v>603</v>
      </c>
      <c r="D254" t="s">
        <v>604</v>
      </c>
      <c r="E254" t="s">
        <v>71</v>
      </c>
      <c r="F254" t="s">
        <v>605</v>
      </c>
      <c r="G254" t="str">
        <f>"201406015873"</f>
        <v>201406015873</v>
      </c>
      <c r="H254" t="s">
        <v>606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66</v>
      </c>
      <c r="W254">
        <v>462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607</v>
      </c>
    </row>
    <row r="255" spans="1:30" x14ac:dyDescent="0.25">
      <c r="H255" t="s">
        <v>608</v>
      </c>
    </row>
    <row r="256" spans="1:30" x14ac:dyDescent="0.25">
      <c r="A256">
        <v>125</v>
      </c>
      <c r="B256">
        <v>1437</v>
      </c>
      <c r="C256" t="s">
        <v>609</v>
      </c>
      <c r="D256" t="s">
        <v>33</v>
      </c>
      <c r="E256" t="s">
        <v>610</v>
      </c>
      <c r="F256" t="s">
        <v>611</v>
      </c>
      <c r="G256" t="str">
        <f>"201510001511"</f>
        <v>201510001511</v>
      </c>
      <c r="H256">
        <v>748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1366</v>
      </c>
    </row>
    <row r="257" spans="1:30" x14ac:dyDescent="0.25">
      <c r="H257" t="s">
        <v>612</v>
      </c>
    </row>
    <row r="258" spans="1:30" x14ac:dyDescent="0.25">
      <c r="A258">
        <v>126</v>
      </c>
      <c r="B258">
        <v>158</v>
      </c>
      <c r="C258" t="s">
        <v>613</v>
      </c>
      <c r="D258" t="s">
        <v>614</v>
      </c>
      <c r="E258" t="s">
        <v>26</v>
      </c>
      <c r="F258" t="s">
        <v>615</v>
      </c>
      <c r="G258" t="str">
        <f>"00292629"</f>
        <v>00292629</v>
      </c>
      <c r="H258" t="s">
        <v>172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616</v>
      </c>
    </row>
    <row r="259" spans="1:30" x14ac:dyDescent="0.25">
      <c r="H259" t="s">
        <v>617</v>
      </c>
    </row>
    <row r="260" spans="1:30" x14ac:dyDescent="0.25">
      <c r="A260">
        <v>127</v>
      </c>
      <c r="B260">
        <v>2657</v>
      </c>
      <c r="C260" t="s">
        <v>618</v>
      </c>
      <c r="D260" t="s">
        <v>619</v>
      </c>
      <c r="E260" t="s">
        <v>610</v>
      </c>
      <c r="F260" t="s">
        <v>620</v>
      </c>
      <c r="G260" t="str">
        <f>"200802003234"</f>
        <v>200802003234</v>
      </c>
      <c r="H260" t="s">
        <v>621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50</v>
      </c>
      <c r="O260">
        <v>0</v>
      </c>
      <c r="P260">
        <v>0</v>
      </c>
      <c r="Q260">
        <v>30</v>
      </c>
      <c r="R260">
        <v>0</v>
      </c>
      <c r="S260">
        <v>0</v>
      </c>
      <c r="T260">
        <v>0</v>
      </c>
      <c r="U260">
        <v>0</v>
      </c>
      <c r="V260">
        <v>71</v>
      </c>
      <c r="W260">
        <v>497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622</v>
      </c>
    </row>
    <row r="261" spans="1:30" x14ac:dyDescent="0.25">
      <c r="H261" t="s">
        <v>623</v>
      </c>
    </row>
    <row r="262" spans="1:30" x14ac:dyDescent="0.25">
      <c r="A262">
        <v>128</v>
      </c>
      <c r="B262">
        <v>151</v>
      </c>
      <c r="C262" t="s">
        <v>624</v>
      </c>
      <c r="D262" t="s">
        <v>625</v>
      </c>
      <c r="E262" t="s">
        <v>85</v>
      </c>
      <c r="F262" t="s">
        <v>626</v>
      </c>
      <c r="G262" t="str">
        <f>"00249430"</f>
        <v>00249430</v>
      </c>
      <c r="H262" t="s">
        <v>627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83</v>
      </c>
      <c r="W262">
        <v>581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628</v>
      </c>
    </row>
    <row r="263" spans="1:30" x14ac:dyDescent="0.25">
      <c r="H263" t="s">
        <v>629</v>
      </c>
    </row>
    <row r="264" spans="1:30" x14ac:dyDescent="0.25">
      <c r="A264">
        <v>129</v>
      </c>
      <c r="B264">
        <v>2784</v>
      </c>
      <c r="C264" t="s">
        <v>630</v>
      </c>
      <c r="D264" t="s">
        <v>631</v>
      </c>
      <c r="E264" t="s">
        <v>15</v>
      </c>
      <c r="F264" t="s">
        <v>632</v>
      </c>
      <c r="G264" t="str">
        <f>"00300637"</f>
        <v>00300637</v>
      </c>
      <c r="H264">
        <v>704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>
        <v>1362</v>
      </c>
    </row>
    <row r="265" spans="1:30" x14ac:dyDescent="0.25">
      <c r="H265" t="s">
        <v>633</v>
      </c>
    </row>
    <row r="266" spans="1:30" x14ac:dyDescent="0.25">
      <c r="A266">
        <v>130</v>
      </c>
      <c r="B266">
        <v>4074</v>
      </c>
      <c r="C266" t="s">
        <v>634</v>
      </c>
      <c r="D266" t="s">
        <v>158</v>
      </c>
      <c r="E266" t="s">
        <v>37</v>
      </c>
      <c r="F266" t="s">
        <v>635</v>
      </c>
      <c r="G266" t="str">
        <f>"00321261"</f>
        <v>00321261</v>
      </c>
      <c r="H266" t="s">
        <v>636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637</v>
      </c>
    </row>
    <row r="267" spans="1:30" x14ac:dyDescent="0.25">
      <c r="H267" t="s">
        <v>638</v>
      </c>
    </row>
    <row r="268" spans="1:30" x14ac:dyDescent="0.25">
      <c r="A268">
        <v>131</v>
      </c>
      <c r="B268">
        <v>1035</v>
      </c>
      <c r="C268" t="s">
        <v>639</v>
      </c>
      <c r="D268" t="s">
        <v>640</v>
      </c>
      <c r="E268" t="s">
        <v>641</v>
      </c>
      <c r="F268" t="s">
        <v>642</v>
      </c>
      <c r="G268" t="str">
        <f>"00019677"</f>
        <v>00019677</v>
      </c>
      <c r="H268" t="s">
        <v>643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30</v>
      </c>
      <c r="O268">
        <v>0</v>
      </c>
      <c r="P268">
        <v>0</v>
      </c>
      <c r="Q268">
        <v>30</v>
      </c>
      <c r="R268">
        <v>0</v>
      </c>
      <c r="S268">
        <v>0</v>
      </c>
      <c r="T268">
        <v>0</v>
      </c>
      <c r="U268">
        <v>0</v>
      </c>
      <c r="V268">
        <v>12</v>
      </c>
      <c r="W268">
        <v>84</v>
      </c>
      <c r="X268">
        <v>0</v>
      </c>
      <c r="Z268">
        <v>0</v>
      </c>
      <c r="AA268">
        <v>0</v>
      </c>
      <c r="AB268">
        <v>19</v>
      </c>
      <c r="AC268">
        <v>323</v>
      </c>
      <c r="AD268" t="s">
        <v>644</v>
      </c>
    </row>
    <row r="269" spans="1:30" x14ac:dyDescent="0.25">
      <c r="H269" t="s">
        <v>645</v>
      </c>
    </row>
    <row r="270" spans="1:30" x14ac:dyDescent="0.25">
      <c r="A270">
        <v>132</v>
      </c>
      <c r="B270">
        <v>2299</v>
      </c>
      <c r="C270" t="s">
        <v>646</v>
      </c>
      <c r="D270" t="s">
        <v>647</v>
      </c>
      <c r="E270" t="s">
        <v>281</v>
      </c>
      <c r="F270" t="s">
        <v>648</v>
      </c>
      <c r="G270" t="str">
        <f>"200802004625"</f>
        <v>200802004625</v>
      </c>
      <c r="H270" t="s">
        <v>649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650</v>
      </c>
    </row>
    <row r="271" spans="1:30" x14ac:dyDescent="0.25">
      <c r="H271" t="s">
        <v>651</v>
      </c>
    </row>
    <row r="272" spans="1:30" x14ac:dyDescent="0.25">
      <c r="A272">
        <v>133</v>
      </c>
      <c r="B272">
        <v>3698</v>
      </c>
      <c r="C272" t="s">
        <v>652</v>
      </c>
      <c r="D272" t="s">
        <v>653</v>
      </c>
      <c r="E272" t="s">
        <v>281</v>
      </c>
      <c r="F272" t="s">
        <v>654</v>
      </c>
      <c r="G272" t="str">
        <f>"00199408"</f>
        <v>00199408</v>
      </c>
      <c r="H272">
        <v>737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>
        <v>1355</v>
      </c>
    </row>
    <row r="273" spans="1:30" x14ac:dyDescent="0.25">
      <c r="H273" t="s">
        <v>655</v>
      </c>
    </row>
    <row r="274" spans="1:30" x14ac:dyDescent="0.25">
      <c r="A274">
        <v>134</v>
      </c>
      <c r="B274">
        <v>913</v>
      </c>
      <c r="C274" t="s">
        <v>656</v>
      </c>
      <c r="D274" t="s">
        <v>125</v>
      </c>
      <c r="E274" t="s">
        <v>26</v>
      </c>
      <c r="F274" t="s">
        <v>657</v>
      </c>
      <c r="G274" t="str">
        <f>"00295076"</f>
        <v>00295076</v>
      </c>
      <c r="H274">
        <v>737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>
        <v>1355</v>
      </c>
    </row>
    <row r="275" spans="1:30" x14ac:dyDescent="0.25">
      <c r="H275" t="s">
        <v>658</v>
      </c>
    </row>
    <row r="276" spans="1:30" x14ac:dyDescent="0.25">
      <c r="A276">
        <v>135</v>
      </c>
      <c r="B276">
        <v>1337</v>
      </c>
      <c r="C276" t="s">
        <v>659</v>
      </c>
      <c r="D276" t="s">
        <v>22</v>
      </c>
      <c r="E276" t="s">
        <v>543</v>
      </c>
      <c r="F276" t="s">
        <v>660</v>
      </c>
      <c r="G276" t="str">
        <f>"200801010810"</f>
        <v>200801010810</v>
      </c>
      <c r="H276">
        <v>737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>
        <v>1355</v>
      </c>
    </row>
    <row r="277" spans="1:30" x14ac:dyDescent="0.25">
      <c r="H277" t="s">
        <v>661</v>
      </c>
    </row>
    <row r="278" spans="1:30" x14ac:dyDescent="0.25">
      <c r="A278">
        <v>136</v>
      </c>
      <c r="B278">
        <v>5712</v>
      </c>
      <c r="C278" t="s">
        <v>662</v>
      </c>
      <c r="D278" t="s">
        <v>49</v>
      </c>
      <c r="E278" t="s">
        <v>26</v>
      </c>
      <c r="F278" t="s">
        <v>663</v>
      </c>
      <c r="G278" t="str">
        <f>"00323841"</f>
        <v>00323841</v>
      </c>
      <c r="H278" t="s">
        <v>228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77</v>
      </c>
      <c r="W278">
        <v>539</v>
      </c>
      <c r="X278">
        <v>0</v>
      </c>
      <c r="Z278">
        <v>0</v>
      </c>
      <c r="AA278">
        <v>0</v>
      </c>
      <c r="AB278">
        <v>7</v>
      </c>
      <c r="AC278">
        <v>119</v>
      </c>
      <c r="AD278" t="s">
        <v>664</v>
      </c>
    </row>
    <row r="279" spans="1:30" x14ac:dyDescent="0.25">
      <c r="H279" t="s">
        <v>665</v>
      </c>
    </row>
    <row r="280" spans="1:30" x14ac:dyDescent="0.25">
      <c r="A280">
        <v>137</v>
      </c>
      <c r="B280">
        <v>4536</v>
      </c>
      <c r="C280" t="s">
        <v>666</v>
      </c>
      <c r="D280" t="s">
        <v>71</v>
      </c>
      <c r="E280" t="s">
        <v>354</v>
      </c>
      <c r="F280" t="s">
        <v>667</v>
      </c>
      <c r="G280" t="str">
        <f>"200806000009"</f>
        <v>200806000009</v>
      </c>
      <c r="H280" t="s">
        <v>668</v>
      </c>
      <c r="I280">
        <v>150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28</v>
      </c>
      <c r="W280">
        <v>196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669</v>
      </c>
    </row>
    <row r="281" spans="1:30" x14ac:dyDescent="0.25">
      <c r="H281" t="s">
        <v>439</v>
      </c>
    </row>
    <row r="282" spans="1:30" x14ac:dyDescent="0.25">
      <c r="A282">
        <v>138</v>
      </c>
      <c r="B282">
        <v>1498</v>
      </c>
      <c r="C282" t="s">
        <v>670</v>
      </c>
      <c r="D282" t="s">
        <v>463</v>
      </c>
      <c r="E282" t="s">
        <v>38</v>
      </c>
      <c r="F282" t="s">
        <v>671</v>
      </c>
      <c r="G282" t="str">
        <f>"00019681"</f>
        <v>00019681</v>
      </c>
      <c r="H282" t="s">
        <v>271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50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59</v>
      </c>
      <c r="W282">
        <v>413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672</v>
      </c>
    </row>
    <row r="283" spans="1:30" x14ac:dyDescent="0.25">
      <c r="H283" t="s">
        <v>673</v>
      </c>
    </row>
    <row r="284" spans="1:30" x14ac:dyDescent="0.25">
      <c r="A284">
        <v>139</v>
      </c>
      <c r="B284">
        <v>3033</v>
      </c>
      <c r="C284" t="s">
        <v>674</v>
      </c>
      <c r="D284" t="s">
        <v>26</v>
      </c>
      <c r="E284" t="s">
        <v>105</v>
      </c>
      <c r="F284" t="s">
        <v>675</v>
      </c>
      <c r="G284" t="str">
        <f>"00328587"</f>
        <v>00328587</v>
      </c>
      <c r="H284" t="s">
        <v>676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677</v>
      </c>
    </row>
    <row r="285" spans="1:30" x14ac:dyDescent="0.25">
      <c r="H285" t="s">
        <v>678</v>
      </c>
    </row>
    <row r="286" spans="1:30" x14ac:dyDescent="0.25">
      <c r="A286">
        <v>140</v>
      </c>
      <c r="B286">
        <v>5810</v>
      </c>
      <c r="C286" t="s">
        <v>679</v>
      </c>
      <c r="D286" t="s">
        <v>333</v>
      </c>
      <c r="E286" t="s">
        <v>26</v>
      </c>
      <c r="F286" t="s">
        <v>680</v>
      </c>
      <c r="G286" t="str">
        <f>"00284238"</f>
        <v>00284238</v>
      </c>
      <c r="H286">
        <v>693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30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>
        <v>1341</v>
      </c>
    </row>
    <row r="287" spans="1:30" x14ac:dyDescent="0.25">
      <c r="H287" t="s">
        <v>681</v>
      </c>
    </row>
    <row r="288" spans="1:30" x14ac:dyDescent="0.25">
      <c r="A288">
        <v>141</v>
      </c>
      <c r="B288">
        <v>4080</v>
      </c>
      <c r="C288" t="s">
        <v>682</v>
      </c>
      <c r="D288" t="s">
        <v>125</v>
      </c>
      <c r="E288" t="s">
        <v>26</v>
      </c>
      <c r="F288" t="s">
        <v>683</v>
      </c>
      <c r="G288" t="str">
        <f>"200801005918"</f>
        <v>200801005918</v>
      </c>
      <c r="H288">
        <v>682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>
        <v>1340</v>
      </c>
    </row>
    <row r="289" spans="1:30" x14ac:dyDescent="0.25">
      <c r="H289" t="s">
        <v>684</v>
      </c>
    </row>
    <row r="290" spans="1:30" x14ac:dyDescent="0.25">
      <c r="A290">
        <v>142</v>
      </c>
      <c r="B290">
        <v>5590</v>
      </c>
      <c r="C290" t="s">
        <v>685</v>
      </c>
      <c r="D290" t="s">
        <v>26</v>
      </c>
      <c r="E290" t="s">
        <v>22</v>
      </c>
      <c r="F290" t="s">
        <v>686</v>
      </c>
      <c r="G290" t="str">
        <f>"00019518"</f>
        <v>00019518</v>
      </c>
      <c r="H290" t="s">
        <v>687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1</v>
      </c>
      <c r="AA290">
        <v>0</v>
      </c>
      <c r="AB290">
        <v>0</v>
      </c>
      <c r="AC290">
        <v>0</v>
      </c>
      <c r="AD290" t="s">
        <v>688</v>
      </c>
    </row>
    <row r="291" spans="1:30" x14ac:dyDescent="0.25">
      <c r="H291" t="s">
        <v>689</v>
      </c>
    </row>
    <row r="292" spans="1:30" x14ac:dyDescent="0.25">
      <c r="A292">
        <v>143</v>
      </c>
      <c r="B292">
        <v>4163</v>
      </c>
      <c r="C292" t="s">
        <v>690</v>
      </c>
      <c r="D292" t="s">
        <v>15</v>
      </c>
      <c r="E292" t="s">
        <v>310</v>
      </c>
      <c r="F292" t="s">
        <v>691</v>
      </c>
      <c r="G292" t="str">
        <f>"00108412"</f>
        <v>00108412</v>
      </c>
      <c r="H292" t="s">
        <v>687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688</v>
      </c>
    </row>
    <row r="293" spans="1:30" x14ac:dyDescent="0.25">
      <c r="H293" t="s">
        <v>692</v>
      </c>
    </row>
    <row r="294" spans="1:30" x14ac:dyDescent="0.25">
      <c r="A294">
        <v>144</v>
      </c>
      <c r="B294">
        <v>1623</v>
      </c>
      <c r="C294" t="s">
        <v>693</v>
      </c>
      <c r="D294" t="s">
        <v>647</v>
      </c>
      <c r="E294" t="s">
        <v>281</v>
      </c>
      <c r="F294" t="s">
        <v>694</v>
      </c>
      <c r="G294" t="str">
        <f>"201604002230"</f>
        <v>201604002230</v>
      </c>
      <c r="H294" t="s">
        <v>695</v>
      </c>
      <c r="I294">
        <v>150</v>
      </c>
      <c r="J294">
        <v>0</v>
      </c>
      <c r="K294">
        <v>0</v>
      </c>
      <c r="L294">
        <v>0</v>
      </c>
      <c r="M294">
        <v>100</v>
      </c>
      <c r="N294">
        <v>70</v>
      </c>
      <c r="O294">
        <v>0</v>
      </c>
      <c r="P294">
        <v>0</v>
      </c>
      <c r="Q294">
        <v>0</v>
      </c>
      <c r="R294">
        <v>30</v>
      </c>
      <c r="S294">
        <v>0</v>
      </c>
      <c r="T294">
        <v>0</v>
      </c>
      <c r="U294">
        <v>0</v>
      </c>
      <c r="V294">
        <v>29</v>
      </c>
      <c r="W294">
        <v>203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696</v>
      </c>
    </row>
    <row r="295" spans="1:30" x14ac:dyDescent="0.25">
      <c r="H295" t="s">
        <v>697</v>
      </c>
    </row>
    <row r="296" spans="1:30" x14ac:dyDescent="0.25">
      <c r="A296">
        <v>145</v>
      </c>
      <c r="B296">
        <v>4301</v>
      </c>
      <c r="C296" t="s">
        <v>698</v>
      </c>
      <c r="D296" t="s">
        <v>85</v>
      </c>
      <c r="E296" t="s">
        <v>488</v>
      </c>
      <c r="F296" t="s">
        <v>699</v>
      </c>
      <c r="G296" t="str">
        <f>"200802004384"</f>
        <v>200802004384</v>
      </c>
      <c r="H296" t="s">
        <v>700</v>
      </c>
      <c r="I296">
        <v>150</v>
      </c>
      <c r="J296">
        <v>0</v>
      </c>
      <c r="K296">
        <v>0</v>
      </c>
      <c r="L296">
        <v>0</v>
      </c>
      <c r="M296">
        <v>0</v>
      </c>
      <c r="N296">
        <v>50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44</v>
      </c>
      <c r="W296">
        <v>308</v>
      </c>
      <c r="X296">
        <v>0</v>
      </c>
      <c r="Z296">
        <v>2</v>
      </c>
      <c r="AA296">
        <v>0</v>
      </c>
      <c r="AB296">
        <v>0</v>
      </c>
      <c r="AC296">
        <v>0</v>
      </c>
      <c r="AD296" t="s">
        <v>701</v>
      </c>
    </row>
    <row r="297" spans="1:30" x14ac:dyDescent="0.25">
      <c r="H297" t="s">
        <v>702</v>
      </c>
    </row>
    <row r="298" spans="1:30" x14ac:dyDescent="0.25">
      <c r="A298">
        <v>146</v>
      </c>
      <c r="B298">
        <v>2720</v>
      </c>
      <c r="C298" t="s">
        <v>703</v>
      </c>
      <c r="D298" t="s">
        <v>348</v>
      </c>
      <c r="E298" t="s">
        <v>71</v>
      </c>
      <c r="F298" t="s">
        <v>704</v>
      </c>
      <c r="G298" t="str">
        <f>"200805000263"</f>
        <v>200805000263</v>
      </c>
      <c r="H298">
        <v>704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69</v>
      </c>
      <c r="W298">
        <v>483</v>
      </c>
      <c r="X298">
        <v>0</v>
      </c>
      <c r="Z298">
        <v>0</v>
      </c>
      <c r="AA298">
        <v>0</v>
      </c>
      <c r="AB298">
        <v>7</v>
      </c>
      <c r="AC298">
        <v>119</v>
      </c>
      <c r="AD298">
        <v>1336</v>
      </c>
    </row>
    <row r="299" spans="1:30" x14ac:dyDescent="0.25">
      <c r="H299" t="s">
        <v>705</v>
      </c>
    </row>
    <row r="300" spans="1:30" x14ac:dyDescent="0.25">
      <c r="A300">
        <v>147</v>
      </c>
      <c r="B300">
        <v>4644</v>
      </c>
      <c r="C300" t="s">
        <v>510</v>
      </c>
      <c r="D300" t="s">
        <v>163</v>
      </c>
      <c r="E300" t="s">
        <v>26</v>
      </c>
      <c r="F300" t="s">
        <v>706</v>
      </c>
      <c r="G300" t="str">
        <f>"00314324"</f>
        <v>00314324</v>
      </c>
      <c r="H300" t="s">
        <v>707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2</v>
      </c>
      <c r="AA300">
        <v>0</v>
      </c>
      <c r="AB300">
        <v>0</v>
      </c>
      <c r="AC300">
        <v>0</v>
      </c>
      <c r="AD300" t="s">
        <v>708</v>
      </c>
    </row>
    <row r="301" spans="1:30" x14ac:dyDescent="0.25">
      <c r="H301" t="s">
        <v>709</v>
      </c>
    </row>
    <row r="302" spans="1:30" x14ac:dyDescent="0.25">
      <c r="A302">
        <v>148</v>
      </c>
      <c r="B302">
        <v>2774</v>
      </c>
      <c r="C302" t="s">
        <v>710</v>
      </c>
      <c r="D302" t="s">
        <v>85</v>
      </c>
      <c r="E302" t="s">
        <v>15</v>
      </c>
      <c r="F302" t="s">
        <v>711</v>
      </c>
      <c r="G302" t="str">
        <f>"00233967"</f>
        <v>00233967</v>
      </c>
      <c r="H302">
        <v>836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67</v>
      </c>
      <c r="W302">
        <v>469</v>
      </c>
      <c r="X302">
        <v>0</v>
      </c>
      <c r="Z302">
        <v>2</v>
      </c>
      <c r="AA302">
        <v>0</v>
      </c>
      <c r="AB302">
        <v>0</v>
      </c>
      <c r="AC302">
        <v>0</v>
      </c>
      <c r="AD302">
        <v>1335</v>
      </c>
    </row>
    <row r="303" spans="1:30" x14ac:dyDescent="0.25">
      <c r="H303" t="s">
        <v>712</v>
      </c>
    </row>
    <row r="304" spans="1:30" x14ac:dyDescent="0.25">
      <c r="A304">
        <v>149</v>
      </c>
      <c r="B304">
        <v>5959</v>
      </c>
      <c r="C304" t="s">
        <v>713</v>
      </c>
      <c r="D304" t="s">
        <v>105</v>
      </c>
      <c r="E304" t="s">
        <v>37</v>
      </c>
      <c r="F304" t="s">
        <v>714</v>
      </c>
      <c r="G304" t="str">
        <f>"00310613"</f>
        <v>00310613</v>
      </c>
      <c r="H304">
        <v>715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>
        <v>1333</v>
      </c>
    </row>
    <row r="305" spans="1:30" x14ac:dyDescent="0.25">
      <c r="H305" t="s">
        <v>715</v>
      </c>
    </row>
    <row r="306" spans="1:30" x14ac:dyDescent="0.25">
      <c r="A306">
        <v>150</v>
      </c>
      <c r="B306">
        <v>5968</v>
      </c>
      <c r="C306" t="s">
        <v>716</v>
      </c>
      <c r="D306" t="s">
        <v>26</v>
      </c>
      <c r="E306" t="s">
        <v>15</v>
      </c>
      <c r="F306" t="s">
        <v>717</v>
      </c>
      <c r="G306" t="str">
        <f>"00312523"</f>
        <v>00312523</v>
      </c>
      <c r="H306">
        <v>693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50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>
        <v>1331</v>
      </c>
    </row>
    <row r="307" spans="1:30" x14ac:dyDescent="0.25">
      <c r="H307" t="s">
        <v>718</v>
      </c>
    </row>
    <row r="308" spans="1:30" x14ac:dyDescent="0.25">
      <c r="A308">
        <v>151</v>
      </c>
      <c r="B308">
        <v>3847</v>
      </c>
      <c r="C308" t="s">
        <v>719</v>
      </c>
      <c r="D308" t="s">
        <v>281</v>
      </c>
      <c r="E308" t="s">
        <v>62</v>
      </c>
      <c r="F308" t="s">
        <v>720</v>
      </c>
      <c r="G308" t="str">
        <f>"00363047"</f>
        <v>00363047</v>
      </c>
      <c r="H308" t="s">
        <v>721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2</v>
      </c>
      <c r="AA308">
        <v>0</v>
      </c>
      <c r="AB308">
        <v>0</v>
      </c>
      <c r="AC308">
        <v>0</v>
      </c>
      <c r="AD308" t="s">
        <v>722</v>
      </c>
    </row>
    <row r="309" spans="1:30" x14ac:dyDescent="0.25">
      <c r="H309" t="s">
        <v>723</v>
      </c>
    </row>
    <row r="310" spans="1:30" x14ac:dyDescent="0.25">
      <c r="A310">
        <v>152</v>
      </c>
      <c r="B310">
        <v>1843</v>
      </c>
      <c r="C310" t="s">
        <v>724</v>
      </c>
      <c r="D310" t="s">
        <v>348</v>
      </c>
      <c r="E310" t="s">
        <v>354</v>
      </c>
      <c r="F310" t="s">
        <v>725</v>
      </c>
      <c r="G310" t="str">
        <f>"00150025"</f>
        <v>00150025</v>
      </c>
      <c r="H310" t="s">
        <v>726</v>
      </c>
      <c r="I310">
        <v>150</v>
      </c>
      <c r="J310">
        <v>0</v>
      </c>
      <c r="K310">
        <v>0</v>
      </c>
      <c r="L310">
        <v>200</v>
      </c>
      <c r="M310">
        <v>0</v>
      </c>
      <c r="N310">
        <v>30</v>
      </c>
      <c r="O310">
        <v>0</v>
      </c>
      <c r="P310">
        <v>0</v>
      </c>
      <c r="Q310">
        <v>30</v>
      </c>
      <c r="R310">
        <v>0</v>
      </c>
      <c r="S310">
        <v>0</v>
      </c>
      <c r="T310">
        <v>0</v>
      </c>
      <c r="U310">
        <v>0</v>
      </c>
      <c r="V310">
        <v>13</v>
      </c>
      <c r="W310">
        <v>91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727</v>
      </c>
    </row>
    <row r="311" spans="1:30" x14ac:dyDescent="0.25">
      <c r="H311" t="s">
        <v>728</v>
      </c>
    </row>
    <row r="312" spans="1:30" x14ac:dyDescent="0.25">
      <c r="A312">
        <v>153</v>
      </c>
      <c r="B312">
        <v>1924</v>
      </c>
      <c r="C312" t="s">
        <v>729</v>
      </c>
      <c r="D312" t="s">
        <v>22</v>
      </c>
      <c r="E312" t="s">
        <v>99</v>
      </c>
      <c r="F312" t="s">
        <v>730</v>
      </c>
      <c r="G312" t="str">
        <f>"201412001512"</f>
        <v>201412001512</v>
      </c>
      <c r="H312" t="s">
        <v>204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76</v>
      </c>
      <c r="W312">
        <v>532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731</v>
      </c>
    </row>
    <row r="313" spans="1:30" x14ac:dyDescent="0.25">
      <c r="H313" t="s">
        <v>732</v>
      </c>
    </row>
    <row r="314" spans="1:30" x14ac:dyDescent="0.25">
      <c r="A314">
        <v>154</v>
      </c>
      <c r="B314">
        <v>2000</v>
      </c>
      <c r="C314" t="s">
        <v>733</v>
      </c>
      <c r="D314" t="s">
        <v>99</v>
      </c>
      <c r="E314" t="s">
        <v>354</v>
      </c>
      <c r="F314" t="s">
        <v>734</v>
      </c>
      <c r="G314" t="str">
        <f>"201511017783"</f>
        <v>201511017783</v>
      </c>
      <c r="H314" t="s">
        <v>735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30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736</v>
      </c>
    </row>
    <row r="315" spans="1:30" x14ac:dyDescent="0.25">
      <c r="H315" t="s">
        <v>737</v>
      </c>
    </row>
    <row r="316" spans="1:30" x14ac:dyDescent="0.25">
      <c r="A316">
        <v>155</v>
      </c>
      <c r="B316">
        <v>1139</v>
      </c>
      <c r="C316" t="s">
        <v>738</v>
      </c>
      <c r="D316" t="s">
        <v>739</v>
      </c>
      <c r="E316" t="s">
        <v>71</v>
      </c>
      <c r="F316" t="s">
        <v>740</v>
      </c>
      <c r="G316" t="str">
        <f>"00023363"</f>
        <v>00023363</v>
      </c>
      <c r="H316" t="s">
        <v>561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741</v>
      </c>
    </row>
    <row r="317" spans="1:30" x14ac:dyDescent="0.25">
      <c r="H317" t="s">
        <v>742</v>
      </c>
    </row>
    <row r="318" spans="1:30" x14ac:dyDescent="0.25">
      <c r="A318">
        <v>156</v>
      </c>
      <c r="B318">
        <v>64</v>
      </c>
      <c r="C318" t="s">
        <v>743</v>
      </c>
      <c r="D318" t="s">
        <v>91</v>
      </c>
      <c r="E318" t="s">
        <v>49</v>
      </c>
      <c r="F318" t="s">
        <v>744</v>
      </c>
      <c r="G318" t="str">
        <f>"00275807"</f>
        <v>00275807</v>
      </c>
      <c r="H318">
        <v>946</v>
      </c>
      <c r="I318">
        <v>150</v>
      </c>
      <c r="J318">
        <v>0</v>
      </c>
      <c r="K318">
        <v>0</v>
      </c>
      <c r="L318">
        <v>0</v>
      </c>
      <c r="M318">
        <v>100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</v>
      </c>
      <c r="W318">
        <v>56</v>
      </c>
      <c r="X318">
        <v>0</v>
      </c>
      <c r="Z318">
        <v>0</v>
      </c>
      <c r="AA318">
        <v>0</v>
      </c>
      <c r="AB318">
        <v>0</v>
      </c>
      <c r="AC318">
        <v>0</v>
      </c>
      <c r="AD318">
        <v>1322</v>
      </c>
    </row>
    <row r="319" spans="1:30" x14ac:dyDescent="0.25">
      <c r="H319" t="s">
        <v>745</v>
      </c>
    </row>
    <row r="320" spans="1:30" x14ac:dyDescent="0.25">
      <c r="A320">
        <v>157</v>
      </c>
      <c r="B320">
        <v>4850</v>
      </c>
      <c r="C320" t="s">
        <v>746</v>
      </c>
      <c r="D320" t="s">
        <v>216</v>
      </c>
      <c r="E320" t="s">
        <v>33</v>
      </c>
      <c r="F320" t="s">
        <v>747</v>
      </c>
      <c r="G320" t="str">
        <f>"00315618"</f>
        <v>00315618</v>
      </c>
      <c r="H320">
        <v>704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>
        <v>1322</v>
      </c>
    </row>
    <row r="321" spans="1:30" x14ac:dyDescent="0.25">
      <c r="H321" t="s">
        <v>748</v>
      </c>
    </row>
    <row r="322" spans="1:30" x14ac:dyDescent="0.25">
      <c r="A322">
        <v>158</v>
      </c>
      <c r="B322">
        <v>2259</v>
      </c>
      <c r="C322" t="s">
        <v>504</v>
      </c>
      <c r="D322" t="s">
        <v>749</v>
      </c>
      <c r="E322" t="s">
        <v>163</v>
      </c>
      <c r="F322" t="s">
        <v>750</v>
      </c>
      <c r="G322" t="str">
        <f>"201412004024"</f>
        <v>201412004024</v>
      </c>
      <c r="H322" t="s">
        <v>751</v>
      </c>
      <c r="I322">
        <v>150</v>
      </c>
      <c r="J322">
        <v>0</v>
      </c>
      <c r="K322">
        <v>0</v>
      </c>
      <c r="L322">
        <v>200</v>
      </c>
      <c r="M322">
        <v>0</v>
      </c>
      <c r="N322">
        <v>70</v>
      </c>
      <c r="O322">
        <v>30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752</v>
      </c>
    </row>
    <row r="323" spans="1:30" x14ac:dyDescent="0.25">
      <c r="H323" t="s">
        <v>753</v>
      </c>
    </row>
    <row r="324" spans="1:30" x14ac:dyDescent="0.25">
      <c r="A324">
        <v>159</v>
      </c>
      <c r="B324">
        <v>6153</v>
      </c>
      <c r="C324" t="s">
        <v>754</v>
      </c>
      <c r="D324" t="s">
        <v>291</v>
      </c>
      <c r="E324" t="s">
        <v>555</v>
      </c>
      <c r="F324" t="s">
        <v>755</v>
      </c>
      <c r="G324" t="str">
        <f>"00337875"</f>
        <v>00337875</v>
      </c>
      <c r="H324" t="s">
        <v>287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46</v>
      </c>
      <c r="W324">
        <v>322</v>
      </c>
      <c r="X324">
        <v>0</v>
      </c>
      <c r="Z324">
        <v>0</v>
      </c>
      <c r="AA324">
        <v>0</v>
      </c>
      <c r="AB324">
        <v>5</v>
      </c>
      <c r="AC324">
        <v>85</v>
      </c>
      <c r="AD324" t="s">
        <v>756</v>
      </c>
    </row>
    <row r="325" spans="1:30" x14ac:dyDescent="0.25">
      <c r="H325" t="s">
        <v>308</v>
      </c>
    </row>
    <row r="326" spans="1:30" x14ac:dyDescent="0.25">
      <c r="A326">
        <v>160</v>
      </c>
      <c r="B326">
        <v>217</v>
      </c>
      <c r="C326" t="s">
        <v>757</v>
      </c>
      <c r="D326" t="s">
        <v>37</v>
      </c>
      <c r="E326" t="s">
        <v>105</v>
      </c>
      <c r="F326" t="s">
        <v>758</v>
      </c>
      <c r="G326" t="str">
        <f>"200801006981"</f>
        <v>200801006981</v>
      </c>
      <c r="H326" t="s">
        <v>759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60</v>
      </c>
      <c r="W326">
        <v>420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760</v>
      </c>
    </row>
    <row r="327" spans="1:30" x14ac:dyDescent="0.25">
      <c r="H327" t="s">
        <v>761</v>
      </c>
    </row>
    <row r="328" spans="1:30" x14ac:dyDescent="0.25">
      <c r="A328">
        <v>161</v>
      </c>
      <c r="B328">
        <v>3005</v>
      </c>
      <c r="C328" t="s">
        <v>762</v>
      </c>
      <c r="D328" t="s">
        <v>763</v>
      </c>
      <c r="E328" t="s">
        <v>99</v>
      </c>
      <c r="F328" t="s">
        <v>764</v>
      </c>
      <c r="G328" t="str">
        <f>"201510003818"</f>
        <v>201510003818</v>
      </c>
      <c r="H328" t="s">
        <v>765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32</v>
      </c>
      <c r="W328">
        <v>224</v>
      </c>
      <c r="X328">
        <v>0</v>
      </c>
      <c r="Z328">
        <v>2</v>
      </c>
      <c r="AA328">
        <v>0</v>
      </c>
      <c r="AB328">
        <v>0</v>
      </c>
      <c r="AC328">
        <v>0</v>
      </c>
      <c r="AD328" t="s">
        <v>766</v>
      </c>
    </row>
    <row r="329" spans="1:30" x14ac:dyDescent="0.25">
      <c r="H329" t="s">
        <v>767</v>
      </c>
    </row>
    <row r="330" spans="1:30" x14ac:dyDescent="0.25">
      <c r="A330">
        <v>162</v>
      </c>
      <c r="B330">
        <v>466</v>
      </c>
      <c r="C330" t="s">
        <v>768</v>
      </c>
      <c r="D330" t="s">
        <v>769</v>
      </c>
      <c r="E330" t="s">
        <v>770</v>
      </c>
      <c r="F330" t="s">
        <v>771</v>
      </c>
      <c r="G330" t="str">
        <f>"00006031"</f>
        <v>00006031</v>
      </c>
      <c r="H330" t="s">
        <v>772</v>
      </c>
      <c r="I330">
        <v>150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54</v>
      </c>
      <c r="W330">
        <v>378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773</v>
      </c>
    </row>
    <row r="331" spans="1:30" x14ac:dyDescent="0.25">
      <c r="H331" t="s">
        <v>774</v>
      </c>
    </row>
    <row r="332" spans="1:30" x14ac:dyDescent="0.25">
      <c r="A332">
        <v>163</v>
      </c>
      <c r="B332">
        <v>4953</v>
      </c>
      <c r="C332" t="s">
        <v>775</v>
      </c>
      <c r="D332" t="s">
        <v>776</v>
      </c>
      <c r="E332" t="s">
        <v>71</v>
      </c>
      <c r="F332" t="s">
        <v>777</v>
      </c>
      <c r="G332" t="str">
        <f>"00367387"</f>
        <v>00367387</v>
      </c>
      <c r="H332">
        <v>693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>
        <v>1311</v>
      </c>
    </row>
    <row r="333" spans="1:30" x14ac:dyDescent="0.25">
      <c r="H333" t="s">
        <v>778</v>
      </c>
    </row>
    <row r="334" spans="1:30" x14ac:dyDescent="0.25">
      <c r="A334">
        <v>164</v>
      </c>
      <c r="B334">
        <v>4634</v>
      </c>
      <c r="C334" t="s">
        <v>779</v>
      </c>
      <c r="D334" t="s">
        <v>38</v>
      </c>
      <c r="E334" t="s">
        <v>37</v>
      </c>
      <c r="F334" t="s">
        <v>780</v>
      </c>
      <c r="G334" t="str">
        <f>"201412003909"</f>
        <v>201412003909</v>
      </c>
      <c r="H334">
        <v>649</v>
      </c>
      <c r="I334">
        <v>0</v>
      </c>
      <c r="J334">
        <v>0</v>
      </c>
      <c r="K334">
        <v>0</v>
      </c>
      <c r="L334">
        <v>0</v>
      </c>
      <c r="M334">
        <v>100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58</v>
      </c>
      <c r="W334">
        <v>406</v>
      </c>
      <c r="X334">
        <v>0</v>
      </c>
      <c r="Z334">
        <v>1</v>
      </c>
      <c r="AA334">
        <v>0</v>
      </c>
      <c r="AB334">
        <v>5</v>
      </c>
      <c r="AC334">
        <v>85</v>
      </c>
      <c r="AD334">
        <v>1310</v>
      </c>
    </row>
    <row r="335" spans="1:30" x14ac:dyDescent="0.25">
      <c r="H335" t="s">
        <v>781</v>
      </c>
    </row>
    <row r="336" spans="1:30" x14ac:dyDescent="0.25">
      <c r="A336">
        <v>165</v>
      </c>
      <c r="B336">
        <v>1538</v>
      </c>
      <c r="C336" t="s">
        <v>782</v>
      </c>
      <c r="D336" t="s">
        <v>783</v>
      </c>
      <c r="E336" t="s">
        <v>163</v>
      </c>
      <c r="F336" t="s">
        <v>784</v>
      </c>
      <c r="G336" t="str">
        <f>"201410008139"</f>
        <v>201410008139</v>
      </c>
      <c r="H336" t="s">
        <v>785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44</v>
      </c>
      <c r="W336">
        <v>308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786</v>
      </c>
    </row>
    <row r="337" spans="1:30" x14ac:dyDescent="0.25">
      <c r="H337" t="s">
        <v>787</v>
      </c>
    </row>
    <row r="338" spans="1:30" x14ac:dyDescent="0.25">
      <c r="A338">
        <v>166</v>
      </c>
      <c r="B338">
        <v>3011</v>
      </c>
      <c r="C338" t="s">
        <v>788</v>
      </c>
      <c r="D338" t="s">
        <v>789</v>
      </c>
      <c r="E338" t="s">
        <v>85</v>
      </c>
      <c r="F338" t="s">
        <v>790</v>
      </c>
      <c r="G338" t="str">
        <f>"00195827"</f>
        <v>00195827</v>
      </c>
      <c r="H338" t="s">
        <v>791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82</v>
      </c>
      <c r="W338">
        <v>574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786</v>
      </c>
    </row>
    <row r="339" spans="1:30" x14ac:dyDescent="0.25">
      <c r="H339" t="s">
        <v>792</v>
      </c>
    </row>
    <row r="340" spans="1:30" x14ac:dyDescent="0.25">
      <c r="A340">
        <v>167</v>
      </c>
      <c r="B340">
        <v>2067</v>
      </c>
      <c r="C340" t="s">
        <v>793</v>
      </c>
      <c r="D340" t="s">
        <v>794</v>
      </c>
      <c r="E340" t="s">
        <v>49</v>
      </c>
      <c r="F340" t="s">
        <v>795</v>
      </c>
      <c r="G340" t="str">
        <f>"00325728"</f>
        <v>00325728</v>
      </c>
      <c r="H340" t="s">
        <v>796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67</v>
      </c>
      <c r="W340">
        <v>469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797</v>
      </c>
    </row>
    <row r="341" spans="1:30" x14ac:dyDescent="0.25">
      <c r="H341">
        <v>1229</v>
      </c>
    </row>
    <row r="342" spans="1:30" x14ac:dyDescent="0.25">
      <c r="A342">
        <v>168</v>
      </c>
      <c r="B342">
        <v>1230</v>
      </c>
      <c r="C342" t="s">
        <v>798</v>
      </c>
      <c r="D342" t="s">
        <v>131</v>
      </c>
      <c r="E342" t="s">
        <v>163</v>
      </c>
      <c r="F342" t="s">
        <v>799</v>
      </c>
      <c r="G342" t="str">
        <f>"00276497"</f>
        <v>00276497</v>
      </c>
      <c r="H342">
        <v>715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>
        <v>1303</v>
      </c>
    </row>
    <row r="343" spans="1:30" x14ac:dyDescent="0.25">
      <c r="H343" t="s">
        <v>800</v>
      </c>
    </row>
    <row r="344" spans="1:30" x14ac:dyDescent="0.25">
      <c r="A344">
        <v>169</v>
      </c>
      <c r="B344">
        <v>2862</v>
      </c>
      <c r="C344" t="s">
        <v>801</v>
      </c>
      <c r="D344" t="s">
        <v>802</v>
      </c>
      <c r="E344" t="s">
        <v>803</v>
      </c>
      <c r="F344" t="s">
        <v>804</v>
      </c>
      <c r="G344" t="str">
        <f>"00343090"</f>
        <v>00343090</v>
      </c>
      <c r="H344" t="s">
        <v>287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805</v>
      </c>
    </row>
    <row r="345" spans="1:30" x14ac:dyDescent="0.25">
      <c r="H345" t="s">
        <v>806</v>
      </c>
    </row>
    <row r="346" spans="1:30" x14ac:dyDescent="0.25">
      <c r="A346">
        <v>170</v>
      </c>
      <c r="B346">
        <v>3471</v>
      </c>
      <c r="C346" t="s">
        <v>807</v>
      </c>
      <c r="D346" t="s">
        <v>38</v>
      </c>
      <c r="E346" t="s">
        <v>22</v>
      </c>
      <c r="F346" t="s">
        <v>808</v>
      </c>
      <c r="G346" t="str">
        <f>"200802006275"</f>
        <v>200802006275</v>
      </c>
      <c r="H346">
        <v>682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1300</v>
      </c>
    </row>
    <row r="347" spans="1:30" x14ac:dyDescent="0.25">
      <c r="H347" t="s">
        <v>809</v>
      </c>
    </row>
    <row r="348" spans="1:30" x14ac:dyDescent="0.25">
      <c r="A348">
        <v>171</v>
      </c>
      <c r="B348">
        <v>5868</v>
      </c>
      <c r="C348" t="s">
        <v>810</v>
      </c>
      <c r="D348" t="s">
        <v>354</v>
      </c>
      <c r="E348" t="s">
        <v>26</v>
      </c>
      <c r="F348" t="s">
        <v>811</v>
      </c>
      <c r="G348" t="str">
        <f>"00248006"</f>
        <v>00248006</v>
      </c>
      <c r="H348">
        <v>682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>
        <v>1300</v>
      </c>
    </row>
    <row r="349" spans="1:30" x14ac:dyDescent="0.25">
      <c r="H349" t="s">
        <v>812</v>
      </c>
    </row>
    <row r="350" spans="1:30" x14ac:dyDescent="0.25">
      <c r="A350">
        <v>172</v>
      </c>
      <c r="B350">
        <v>5773</v>
      </c>
      <c r="C350" t="s">
        <v>813</v>
      </c>
      <c r="D350" t="s">
        <v>188</v>
      </c>
      <c r="E350" t="s">
        <v>85</v>
      </c>
      <c r="F350" t="s">
        <v>814</v>
      </c>
      <c r="G350" t="str">
        <f>"00346872"</f>
        <v>00346872</v>
      </c>
      <c r="H350">
        <v>682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>
        <v>0</v>
      </c>
      <c r="AD350">
        <v>1300</v>
      </c>
    </row>
    <row r="351" spans="1:30" x14ac:dyDescent="0.25">
      <c r="H351" t="s">
        <v>815</v>
      </c>
    </row>
    <row r="352" spans="1:30" x14ac:dyDescent="0.25">
      <c r="A352">
        <v>173</v>
      </c>
      <c r="B352">
        <v>69</v>
      </c>
      <c r="C352" t="s">
        <v>816</v>
      </c>
      <c r="D352" t="s">
        <v>45</v>
      </c>
      <c r="E352" t="s">
        <v>15</v>
      </c>
      <c r="F352" t="s">
        <v>817</v>
      </c>
      <c r="G352" t="str">
        <f>"201604006172"</f>
        <v>201604006172</v>
      </c>
      <c r="H352" t="s">
        <v>818</v>
      </c>
      <c r="I352">
        <v>150</v>
      </c>
      <c r="J352">
        <v>0</v>
      </c>
      <c r="K352">
        <v>0</v>
      </c>
      <c r="L352">
        <v>200</v>
      </c>
      <c r="M352">
        <v>0</v>
      </c>
      <c r="N352">
        <v>70</v>
      </c>
      <c r="O352">
        <v>0</v>
      </c>
      <c r="P352">
        <v>30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28</v>
      </c>
      <c r="W352">
        <v>196</v>
      </c>
      <c r="X352">
        <v>0</v>
      </c>
      <c r="Z352">
        <v>0</v>
      </c>
      <c r="AA352">
        <v>0</v>
      </c>
      <c r="AB352">
        <v>1</v>
      </c>
      <c r="AC352">
        <v>17</v>
      </c>
      <c r="AD352" t="s">
        <v>819</v>
      </c>
    </row>
    <row r="353" spans="1:30" x14ac:dyDescent="0.25">
      <c r="H353" t="s">
        <v>820</v>
      </c>
    </row>
    <row r="354" spans="1:30" x14ac:dyDescent="0.25">
      <c r="A354">
        <v>174</v>
      </c>
      <c r="B354">
        <v>304</v>
      </c>
      <c r="C354" t="s">
        <v>821</v>
      </c>
      <c r="D354" t="s">
        <v>37</v>
      </c>
      <c r="E354" t="s">
        <v>488</v>
      </c>
      <c r="F354" t="s">
        <v>822</v>
      </c>
      <c r="G354" t="str">
        <f>"00299881"</f>
        <v>00299881</v>
      </c>
      <c r="H354" t="s">
        <v>823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824</v>
      </c>
    </row>
    <row r="355" spans="1:30" x14ac:dyDescent="0.25">
      <c r="H355" t="s">
        <v>825</v>
      </c>
    </row>
    <row r="356" spans="1:30" x14ac:dyDescent="0.25">
      <c r="A356">
        <v>175</v>
      </c>
      <c r="B356">
        <v>283</v>
      </c>
      <c r="C356" t="s">
        <v>826</v>
      </c>
      <c r="D356" t="s">
        <v>827</v>
      </c>
      <c r="E356" t="s">
        <v>115</v>
      </c>
      <c r="F356" t="s">
        <v>828</v>
      </c>
      <c r="G356" t="str">
        <f>"201411000193"</f>
        <v>201411000193</v>
      </c>
      <c r="H356" t="s">
        <v>707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1</v>
      </c>
      <c r="AA356">
        <v>0</v>
      </c>
      <c r="AB356">
        <v>0</v>
      </c>
      <c r="AC356">
        <v>0</v>
      </c>
      <c r="AD356" t="s">
        <v>829</v>
      </c>
    </row>
    <row r="357" spans="1:30" x14ac:dyDescent="0.25">
      <c r="H357" t="s">
        <v>830</v>
      </c>
    </row>
    <row r="358" spans="1:30" x14ac:dyDescent="0.25">
      <c r="A358">
        <v>176</v>
      </c>
      <c r="B358">
        <v>6026</v>
      </c>
      <c r="C358" t="s">
        <v>831</v>
      </c>
      <c r="D358" t="s">
        <v>832</v>
      </c>
      <c r="E358" t="s">
        <v>833</v>
      </c>
      <c r="F358" t="s">
        <v>834</v>
      </c>
      <c r="G358" t="str">
        <f>"00023740"</f>
        <v>00023740</v>
      </c>
      <c r="H358">
        <v>781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70</v>
      </c>
      <c r="O358">
        <v>30</v>
      </c>
      <c r="P358">
        <v>0</v>
      </c>
      <c r="Q358">
        <v>50</v>
      </c>
      <c r="R358">
        <v>0</v>
      </c>
      <c r="S358">
        <v>0</v>
      </c>
      <c r="T358">
        <v>0</v>
      </c>
      <c r="U358">
        <v>0</v>
      </c>
      <c r="V358">
        <v>52</v>
      </c>
      <c r="W358">
        <v>364</v>
      </c>
      <c r="X358">
        <v>0</v>
      </c>
      <c r="Z358">
        <v>0</v>
      </c>
      <c r="AA358">
        <v>0</v>
      </c>
      <c r="AB358">
        <v>0</v>
      </c>
      <c r="AC358">
        <v>0</v>
      </c>
      <c r="AD358">
        <v>1295</v>
      </c>
    </row>
    <row r="359" spans="1:30" x14ac:dyDescent="0.25">
      <c r="H359" t="s">
        <v>835</v>
      </c>
    </row>
    <row r="360" spans="1:30" x14ac:dyDescent="0.25">
      <c r="A360">
        <v>177</v>
      </c>
      <c r="B360">
        <v>3223</v>
      </c>
      <c r="C360" t="s">
        <v>836</v>
      </c>
      <c r="D360" t="s">
        <v>343</v>
      </c>
      <c r="E360" t="s">
        <v>188</v>
      </c>
      <c r="F360" t="s">
        <v>837</v>
      </c>
      <c r="G360" t="str">
        <f>"200810000626"</f>
        <v>200810000626</v>
      </c>
      <c r="H360" t="s">
        <v>838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35</v>
      </c>
      <c r="W360">
        <v>245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839</v>
      </c>
    </row>
    <row r="361" spans="1:30" x14ac:dyDescent="0.25">
      <c r="H361" t="s">
        <v>840</v>
      </c>
    </row>
    <row r="362" spans="1:30" x14ac:dyDescent="0.25">
      <c r="A362">
        <v>178</v>
      </c>
      <c r="B362">
        <v>5931</v>
      </c>
      <c r="C362" t="s">
        <v>841</v>
      </c>
      <c r="D362" t="s">
        <v>15</v>
      </c>
      <c r="E362" t="s">
        <v>26</v>
      </c>
      <c r="F362" t="s">
        <v>842</v>
      </c>
      <c r="G362" t="str">
        <f>"00012910"</f>
        <v>00012910</v>
      </c>
      <c r="H362" t="s">
        <v>843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50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30</v>
      </c>
      <c r="W362">
        <v>210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844</v>
      </c>
    </row>
    <row r="363" spans="1:30" x14ac:dyDescent="0.25">
      <c r="H363" t="s">
        <v>845</v>
      </c>
    </row>
    <row r="364" spans="1:30" x14ac:dyDescent="0.25">
      <c r="A364">
        <v>179</v>
      </c>
      <c r="B364">
        <v>1774</v>
      </c>
      <c r="C364" t="s">
        <v>846</v>
      </c>
      <c r="D364" t="s">
        <v>488</v>
      </c>
      <c r="E364" t="s">
        <v>26</v>
      </c>
      <c r="F364" t="s">
        <v>847</v>
      </c>
      <c r="G364" t="str">
        <f>"00017822"</f>
        <v>00017822</v>
      </c>
      <c r="H364">
        <v>671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>
        <v>1289</v>
      </c>
    </row>
    <row r="365" spans="1:30" x14ac:dyDescent="0.25">
      <c r="H365" t="s">
        <v>848</v>
      </c>
    </row>
    <row r="366" spans="1:30" x14ac:dyDescent="0.25">
      <c r="A366">
        <v>180</v>
      </c>
      <c r="B366">
        <v>2088</v>
      </c>
      <c r="C366" t="s">
        <v>849</v>
      </c>
      <c r="D366" t="s">
        <v>297</v>
      </c>
      <c r="E366" t="s">
        <v>26</v>
      </c>
      <c r="F366" t="s">
        <v>850</v>
      </c>
      <c r="G366" t="str">
        <f>"00226899"</f>
        <v>00226899</v>
      </c>
      <c r="H366">
        <v>671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84</v>
      </c>
      <c r="W366">
        <v>588</v>
      </c>
      <c r="X366">
        <v>0</v>
      </c>
      <c r="Z366">
        <v>0</v>
      </c>
      <c r="AA366">
        <v>0</v>
      </c>
      <c r="AB366">
        <v>0</v>
      </c>
      <c r="AC366">
        <v>0</v>
      </c>
      <c r="AD366">
        <v>1289</v>
      </c>
    </row>
    <row r="367" spans="1:30" x14ac:dyDescent="0.25">
      <c r="H367" t="s">
        <v>851</v>
      </c>
    </row>
    <row r="368" spans="1:30" x14ac:dyDescent="0.25">
      <c r="A368">
        <v>181</v>
      </c>
      <c r="B368">
        <v>3174</v>
      </c>
      <c r="C368" t="s">
        <v>852</v>
      </c>
      <c r="D368" t="s">
        <v>15</v>
      </c>
      <c r="E368" t="s">
        <v>298</v>
      </c>
      <c r="F368" t="s">
        <v>853</v>
      </c>
      <c r="G368" t="str">
        <f>"200712005781"</f>
        <v>200712005781</v>
      </c>
      <c r="H368">
        <v>671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84</v>
      </c>
      <c r="W368">
        <v>588</v>
      </c>
      <c r="X368">
        <v>0</v>
      </c>
      <c r="Z368">
        <v>0</v>
      </c>
      <c r="AA368">
        <v>0</v>
      </c>
      <c r="AB368">
        <v>0</v>
      </c>
      <c r="AC368">
        <v>0</v>
      </c>
      <c r="AD368">
        <v>1289</v>
      </c>
    </row>
    <row r="369" spans="1:30" x14ac:dyDescent="0.25">
      <c r="H369" t="s">
        <v>854</v>
      </c>
    </row>
    <row r="370" spans="1:30" x14ac:dyDescent="0.25">
      <c r="A370">
        <v>182</v>
      </c>
      <c r="B370">
        <v>5911</v>
      </c>
      <c r="C370" t="s">
        <v>690</v>
      </c>
      <c r="D370" t="s">
        <v>22</v>
      </c>
      <c r="E370" t="s">
        <v>310</v>
      </c>
      <c r="F370" t="s">
        <v>855</v>
      </c>
      <c r="G370" t="str">
        <f>"00360098"</f>
        <v>00360098</v>
      </c>
      <c r="H370" t="s">
        <v>17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50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80</v>
      </c>
      <c r="W370">
        <v>560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856</v>
      </c>
    </row>
    <row r="371" spans="1:30" x14ac:dyDescent="0.25">
      <c r="H371" t="s">
        <v>857</v>
      </c>
    </row>
    <row r="372" spans="1:30" x14ac:dyDescent="0.25">
      <c r="A372">
        <v>183</v>
      </c>
      <c r="B372">
        <v>5885</v>
      </c>
      <c r="C372" t="s">
        <v>858</v>
      </c>
      <c r="D372" t="s">
        <v>427</v>
      </c>
      <c r="E372" t="s">
        <v>26</v>
      </c>
      <c r="F372" t="s">
        <v>859</v>
      </c>
      <c r="G372" t="str">
        <f>"201405000927"</f>
        <v>201405000927</v>
      </c>
      <c r="H372" t="s">
        <v>228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30</v>
      </c>
      <c r="R372">
        <v>30</v>
      </c>
      <c r="S372">
        <v>0</v>
      </c>
      <c r="T372">
        <v>0</v>
      </c>
      <c r="U372">
        <v>0</v>
      </c>
      <c r="V372">
        <v>76</v>
      </c>
      <c r="W372">
        <v>532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860</v>
      </c>
    </row>
    <row r="373" spans="1:30" x14ac:dyDescent="0.25">
      <c r="H373" t="s">
        <v>861</v>
      </c>
    </row>
    <row r="374" spans="1:30" x14ac:dyDescent="0.25">
      <c r="A374">
        <v>184</v>
      </c>
      <c r="B374">
        <v>4982</v>
      </c>
      <c r="C374" t="s">
        <v>775</v>
      </c>
      <c r="D374" t="s">
        <v>427</v>
      </c>
      <c r="E374" t="s">
        <v>85</v>
      </c>
      <c r="F374" t="s">
        <v>862</v>
      </c>
      <c r="G374" t="str">
        <f>"00363034"</f>
        <v>00363034</v>
      </c>
      <c r="H374" t="s">
        <v>228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863</v>
      </c>
    </row>
    <row r="375" spans="1:30" x14ac:dyDescent="0.25">
      <c r="H375" t="s">
        <v>864</v>
      </c>
    </row>
    <row r="376" spans="1:30" x14ac:dyDescent="0.25">
      <c r="A376">
        <v>185</v>
      </c>
      <c r="B376">
        <v>333</v>
      </c>
      <c r="C376" t="s">
        <v>865</v>
      </c>
      <c r="D376" t="s">
        <v>866</v>
      </c>
      <c r="E376" t="s">
        <v>38</v>
      </c>
      <c r="F376" t="s">
        <v>867</v>
      </c>
      <c r="G376" t="str">
        <f>"00011373"</f>
        <v>00011373</v>
      </c>
      <c r="H376" t="s">
        <v>242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73</v>
      </c>
      <c r="W376">
        <v>511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868</v>
      </c>
    </row>
    <row r="377" spans="1:30" x14ac:dyDescent="0.25">
      <c r="H377" t="s">
        <v>869</v>
      </c>
    </row>
    <row r="378" spans="1:30" x14ac:dyDescent="0.25">
      <c r="A378">
        <v>186</v>
      </c>
      <c r="B378">
        <v>2396</v>
      </c>
      <c r="C378" t="s">
        <v>870</v>
      </c>
      <c r="D378" t="s">
        <v>318</v>
      </c>
      <c r="E378" t="s">
        <v>38</v>
      </c>
      <c r="F378" t="s">
        <v>871</v>
      </c>
      <c r="G378" t="str">
        <f>"200803000491"</f>
        <v>200803000491</v>
      </c>
      <c r="H378" t="s">
        <v>872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55</v>
      </c>
      <c r="W378">
        <v>385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873</v>
      </c>
    </row>
    <row r="379" spans="1:30" x14ac:dyDescent="0.25">
      <c r="H379" t="s">
        <v>874</v>
      </c>
    </row>
    <row r="380" spans="1:30" x14ac:dyDescent="0.25">
      <c r="A380">
        <v>187</v>
      </c>
      <c r="B380">
        <v>739</v>
      </c>
      <c r="C380" t="s">
        <v>875</v>
      </c>
      <c r="D380" t="s">
        <v>85</v>
      </c>
      <c r="E380" t="s">
        <v>105</v>
      </c>
      <c r="F380" t="s">
        <v>876</v>
      </c>
      <c r="G380" t="str">
        <f>"201411001223"</f>
        <v>201411001223</v>
      </c>
      <c r="H380" t="s">
        <v>877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24</v>
      </c>
      <c r="W380">
        <v>168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878</v>
      </c>
    </row>
    <row r="381" spans="1:30" x14ac:dyDescent="0.25">
      <c r="H381" t="s">
        <v>879</v>
      </c>
    </row>
    <row r="382" spans="1:30" x14ac:dyDescent="0.25">
      <c r="A382">
        <v>188</v>
      </c>
      <c r="B382">
        <v>2509</v>
      </c>
      <c r="C382" t="s">
        <v>880</v>
      </c>
      <c r="D382" t="s">
        <v>125</v>
      </c>
      <c r="E382" t="s">
        <v>158</v>
      </c>
      <c r="F382" t="s">
        <v>881</v>
      </c>
      <c r="G382" t="str">
        <f>"00330437"</f>
        <v>00330437</v>
      </c>
      <c r="H382" t="s">
        <v>882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878</v>
      </c>
    </row>
    <row r="383" spans="1:30" x14ac:dyDescent="0.25">
      <c r="H383" t="s">
        <v>883</v>
      </c>
    </row>
    <row r="384" spans="1:30" x14ac:dyDescent="0.25">
      <c r="A384">
        <v>189</v>
      </c>
      <c r="B384">
        <v>4797</v>
      </c>
      <c r="C384" t="s">
        <v>884</v>
      </c>
      <c r="D384" t="s">
        <v>125</v>
      </c>
      <c r="E384" t="s">
        <v>99</v>
      </c>
      <c r="F384" t="s">
        <v>885</v>
      </c>
      <c r="G384" t="str">
        <f>"200801007380"</f>
        <v>200801007380</v>
      </c>
      <c r="H384" t="s">
        <v>405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25</v>
      </c>
      <c r="W384">
        <v>175</v>
      </c>
      <c r="X384">
        <v>0</v>
      </c>
      <c r="Z384">
        <v>1</v>
      </c>
      <c r="AA384">
        <v>0</v>
      </c>
      <c r="AB384">
        <v>24</v>
      </c>
      <c r="AC384">
        <v>408</v>
      </c>
      <c r="AD384" t="s">
        <v>886</v>
      </c>
    </row>
    <row r="385" spans="1:30" x14ac:dyDescent="0.25">
      <c r="H385" t="s">
        <v>887</v>
      </c>
    </row>
    <row r="386" spans="1:30" x14ac:dyDescent="0.25">
      <c r="A386">
        <v>190</v>
      </c>
      <c r="B386">
        <v>1219</v>
      </c>
      <c r="C386" t="s">
        <v>888</v>
      </c>
      <c r="D386" t="s">
        <v>33</v>
      </c>
      <c r="E386" t="s">
        <v>22</v>
      </c>
      <c r="F386" t="s">
        <v>889</v>
      </c>
      <c r="G386" t="str">
        <f>"201406005569"</f>
        <v>201406005569</v>
      </c>
      <c r="H386" t="s">
        <v>17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70</v>
      </c>
      <c r="O386">
        <v>50</v>
      </c>
      <c r="P386">
        <v>30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36</v>
      </c>
      <c r="W386">
        <v>252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890</v>
      </c>
    </row>
    <row r="387" spans="1:30" x14ac:dyDescent="0.25">
      <c r="H387" t="s">
        <v>891</v>
      </c>
    </row>
    <row r="388" spans="1:30" x14ac:dyDescent="0.25">
      <c r="A388">
        <v>191</v>
      </c>
      <c r="B388">
        <v>840</v>
      </c>
      <c r="C388" t="s">
        <v>892</v>
      </c>
      <c r="D388" t="s">
        <v>15</v>
      </c>
      <c r="E388" t="s">
        <v>893</v>
      </c>
      <c r="F388" t="s">
        <v>894</v>
      </c>
      <c r="G388" t="str">
        <f>"201411001158"</f>
        <v>201411001158</v>
      </c>
      <c r="H388" t="s">
        <v>895</v>
      </c>
      <c r="I388">
        <v>150</v>
      </c>
      <c r="J388">
        <v>0</v>
      </c>
      <c r="K388">
        <v>0</v>
      </c>
      <c r="L388">
        <v>200</v>
      </c>
      <c r="M388">
        <v>0</v>
      </c>
      <c r="N388">
        <v>70</v>
      </c>
      <c r="O388">
        <v>50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16</v>
      </c>
      <c r="W388">
        <v>112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896</v>
      </c>
    </row>
    <row r="389" spans="1:30" x14ac:dyDescent="0.25">
      <c r="H389" t="s">
        <v>897</v>
      </c>
    </row>
    <row r="390" spans="1:30" x14ac:dyDescent="0.25">
      <c r="A390">
        <v>192</v>
      </c>
      <c r="B390">
        <v>4235</v>
      </c>
      <c r="C390" t="s">
        <v>898</v>
      </c>
      <c r="D390" t="s">
        <v>899</v>
      </c>
      <c r="E390" t="s">
        <v>378</v>
      </c>
      <c r="F390" t="s">
        <v>900</v>
      </c>
      <c r="G390" t="str">
        <f>"00016134"</f>
        <v>00016134</v>
      </c>
      <c r="H390" t="s">
        <v>901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Z390">
        <v>0</v>
      </c>
      <c r="AA390">
        <v>0</v>
      </c>
      <c r="AB390">
        <v>13</v>
      </c>
      <c r="AC390">
        <v>221</v>
      </c>
      <c r="AD390" t="s">
        <v>902</v>
      </c>
    </row>
    <row r="391" spans="1:30" x14ac:dyDescent="0.25">
      <c r="H391" t="s">
        <v>903</v>
      </c>
    </row>
    <row r="392" spans="1:30" x14ac:dyDescent="0.25">
      <c r="A392">
        <v>193</v>
      </c>
      <c r="B392">
        <v>3500</v>
      </c>
      <c r="C392" t="s">
        <v>904</v>
      </c>
      <c r="D392" t="s">
        <v>905</v>
      </c>
      <c r="E392" t="s">
        <v>115</v>
      </c>
      <c r="F392" t="s">
        <v>906</v>
      </c>
      <c r="G392" t="str">
        <f>"00369135"</f>
        <v>00369135</v>
      </c>
      <c r="H392" t="s">
        <v>907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908</v>
      </c>
    </row>
    <row r="393" spans="1:30" x14ac:dyDescent="0.25">
      <c r="H393" t="s">
        <v>909</v>
      </c>
    </row>
    <row r="394" spans="1:30" x14ac:dyDescent="0.25">
      <c r="A394">
        <v>194</v>
      </c>
      <c r="B394">
        <v>2124</v>
      </c>
      <c r="C394" t="s">
        <v>910</v>
      </c>
      <c r="D394" t="s">
        <v>911</v>
      </c>
      <c r="E394" t="s">
        <v>26</v>
      </c>
      <c r="F394" t="s">
        <v>912</v>
      </c>
      <c r="G394" t="str">
        <f>"00324337"</f>
        <v>00324337</v>
      </c>
      <c r="H394" t="s">
        <v>400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913</v>
      </c>
    </row>
    <row r="395" spans="1:30" x14ac:dyDescent="0.25">
      <c r="H395" t="s">
        <v>914</v>
      </c>
    </row>
    <row r="396" spans="1:30" x14ac:dyDescent="0.25">
      <c r="A396">
        <v>195</v>
      </c>
      <c r="B396">
        <v>3577</v>
      </c>
      <c r="C396" t="s">
        <v>915</v>
      </c>
      <c r="D396" t="s">
        <v>45</v>
      </c>
      <c r="E396" t="s">
        <v>314</v>
      </c>
      <c r="F396" t="s">
        <v>916</v>
      </c>
      <c r="G396" t="str">
        <f>"00357798"</f>
        <v>00357798</v>
      </c>
      <c r="H396">
        <v>649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2</v>
      </c>
      <c r="AA396">
        <v>0</v>
      </c>
      <c r="AB396">
        <v>0</v>
      </c>
      <c r="AC396">
        <v>0</v>
      </c>
      <c r="AD396">
        <v>1267</v>
      </c>
    </row>
    <row r="397" spans="1:30" x14ac:dyDescent="0.25">
      <c r="H397" t="s">
        <v>917</v>
      </c>
    </row>
    <row r="398" spans="1:30" x14ac:dyDescent="0.25">
      <c r="A398">
        <v>196</v>
      </c>
      <c r="B398">
        <v>426</v>
      </c>
      <c r="C398" t="s">
        <v>918</v>
      </c>
      <c r="D398" t="s">
        <v>22</v>
      </c>
      <c r="E398" t="s">
        <v>15</v>
      </c>
      <c r="F398" t="s">
        <v>919</v>
      </c>
      <c r="G398" t="str">
        <f>"00250520"</f>
        <v>00250520</v>
      </c>
      <c r="H398" t="s">
        <v>228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81</v>
      </c>
      <c r="W398">
        <v>567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920</v>
      </c>
    </row>
    <row r="399" spans="1:30" x14ac:dyDescent="0.25">
      <c r="H399" t="s">
        <v>921</v>
      </c>
    </row>
    <row r="400" spans="1:30" x14ac:dyDescent="0.25">
      <c r="A400">
        <v>197</v>
      </c>
      <c r="B400">
        <v>5166</v>
      </c>
      <c r="C400" t="s">
        <v>922</v>
      </c>
      <c r="D400" t="s">
        <v>343</v>
      </c>
      <c r="E400" t="s">
        <v>923</v>
      </c>
      <c r="F400" t="s">
        <v>924</v>
      </c>
      <c r="G400" t="str">
        <f>"201406013293"</f>
        <v>201406013293</v>
      </c>
      <c r="H400" t="s">
        <v>925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50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31</v>
      </c>
      <c r="W400">
        <v>217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926</v>
      </c>
    </row>
    <row r="401" spans="1:30" x14ac:dyDescent="0.25">
      <c r="H401" t="s">
        <v>927</v>
      </c>
    </row>
    <row r="402" spans="1:30" x14ac:dyDescent="0.25">
      <c r="A402">
        <v>198</v>
      </c>
      <c r="B402">
        <v>4547</v>
      </c>
      <c r="C402" t="s">
        <v>928</v>
      </c>
      <c r="D402" t="s">
        <v>929</v>
      </c>
      <c r="E402" t="s">
        <v>105</v>
      </c>
      <c r="F402" t="s">
        <v>930</v>
      </c>
      <c r="G402" t="str">
        <f>"200805000164"</f>
        <v>200805000164</v>
      </c>
      <c r="H402">
        <v>847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55</v>
      </c>
      <c r="W402">
        <v>385</v>
      </c>
      <c r="X402">
        <v>0</v>
      </c>
      <c r="Z402">
        <v>0</v>
      </c>
      <c r="AA402">
        <v>0</v>
      </c>
      <c r="AB402">
        <v>0</v>
      </c>
      <c r="AC402">
        <v>0</v>
      </c>
      <c r="AD402">
        <v>1262</v>
      </c>
    </row>
    <row r="403" spans="1:30" x14ac:dyDescent="0.25">
      <c r="H403" t="s">
        <v>931</v>
      </c>
    </row>
    <row r="404" spans="1:30" x14ac:dyDescent="0.25">
      <c r="A404">
        <v>199</v>
      </c>
      <c r="B404">
        <v>3422</v>
      </c>
      <c r="C404" t="s">
        <v>932</v>
      </c>
      <c r="D404" t="s">
        <v>38</v>
      </c>
      <c r="E404" t="s">
        <v>933</v>
      </c>
      <c r="F404" t="s">
        <v>934</v>
      </c>
      <c r="G404" t="str">
        <f>"00368732"</f>
        <v>00368732</v>
      </c>
      <c r="H404" t="s">
        <v>935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67</v>
      </c>
      <c r="W404">
        <v>469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936</v>
      </c>
    </row>
    <row r="405" spans="1:30" x14ac:dyDescent="0.25">
      <c r="H405" t="s">
        <v>937</v>
      </c>
    </row>
    <row r="406" spans="1:30" x14ac:dyDescent="0.25">
      <c r="A406">
        <v>200</v>
      </c>
      <c r="B406">
        <v>4637</v>
      </c>
      <c r="C406" t="s">
        <v>938</v>
      </c>
      <c r="D406" t="s">
        <v>318</v>
      </c>
      <c r="E406" t="s">
        <v>939</v>
      </c>
      <c r="F406" t="s">
        <v>940</v>
      </c>
      <c r="G406" t="str">
        <f>"201511031192"</f>
        <v>201511031192</v>
      </c>
      <c r="H406" t="s">
        <v>107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61</v>
      </c>
      <c r="W406">
        <v>427</v>
      </c>
      <c r="X406">
        <v>0</v>
      </c>
      <c r="Z406">
        <v>2</v>
      </c>
      <c r="AA406">
        <v>0</v>
      </c>
      <c r="AB406">
        <v>0</v>
      </c>
      <c r="AC406">
        <v>0</v>
      </c>
      <c r="AD406" t="s">
        <v>941</v>
      </c>
    </row>
    <row r="407" spans="1:30" x14ac:dyDescent="0.25">
      <c r="H407" t="s">
        <v>942</v>
      </c>
    </row>
    <row r="408" spans="1:30" x14ac:dyDescent="0.25">
      <c r="A408">
        <v>201</v>
      </c>
      <c r="B408">
        <v>4606</v>
      </c>
      <c r="C408" t="s">
        <v>943</v>
      </c>
      <c r="D408" t="s">
        <v>37</v>
      </c>
      <c r="E408" t="s">
        <v>85</v>
      </c>
      <c r="F408" t="s">
        <v>944</v>
      </c>
      <c r="G408" t="str">
        <f>"00362306"</f>
        <v>00362306</v>
      </c>
      <c r="H408" t="s">
        <v>945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50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68</v>
      </c>
      <c r="W408">
        <v>476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946</v>
      </c>
    </row>
    <row r="409" spans="1:30" x14ac:dyDescent="0.25">
      <c r="H409" t="s">
        <v>947</v>
      </c>
    </row>
    <row r="410" spans="1:30" x14ac:dyDescent="0.25">
      <c r="A410">
        <v>202</v>
      </c>
      <c r="B410">
        <v>5530</v>
      </c>
      <c r="C410" t="s">
        <v>948</v>
      </c>
      <c r="D410" t="s">
        <v>125</v>
      </c>
      <c r="E410" t="s">
        <v>92</v>
      </c>
      <c r="F410" t="s">
        <v>949</v>
      </c>
      <c r="G410" t="str">
        <f>"201504001953"</f>
        <v>201504001953</v>
      </c>
      <c r="H410" t="s">
        <v>950</v>
      </c>
      <c r="I410">
        <v>150</v>
      </c>
      <c r="J410">
        <v>0</v>
      </c>
      <c r="K410">
        <v>0</v>
      </c>
      <c r="L410">
        <v>200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11</v>
      </c>
      <c r="W410">
        <v>77</v>
      </c>
      <c r="X410">
        <v>0</v>
      </c>
      <c r="Z410">
        <v>0</v>
      </c>
      <c r="AA410">
        <v>0</v>
      </c>
      <c r="AB410">
        <v>7</v>
      </c>
      <c r="AC410">
        <v>119</v>
      </c>
      <c r="AD410" t="s">
        <v>951</v>
      </c>
    </row>
    <row r="411" spans="1:30" x14ac:dyDescent="0.25">
      <c r="H411" t="s">
        <v>952</v>
      </c>
    </row>
    <row r="412" spans="1:30" x14ac:dyDescent="0.25">
      <c r="A412">
        <v>203</v>
      </c>
      <c r="B412">
        <v>2044</v>
      </c>
      <c r="C412" t="s">
        <v>953</v>
      </c>
      <c r="D412" t="s">
        <v>614</v>
      </c>
      <c r="E412" t="s">
        <v>555</v>
      </c>
      <c r="F412" t="s">
        <v>954</v>
      </c>
      <c r="G412" t="str">
        <f>"201511025331"</f>
        <v>201511025331</v>
      </c>
      <c r="H412" t="s">
        <v>955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13</v>
      </c>
      <c r="W412">
        <v>91</v>
      </c>
      <c r="X412">
        <v>0</v>
      </c>
      <c r="Z412">
        <v>0</v>
      </c>
      <c r="AA412">
        <v>0</v>
      </c>
      <c r="AB412">
        <v>24</v>
      </c>
      <c r="AC412">
        <v>408</v>
      </c>
      <c r="AD412" t="s">
        <v>956</v>
      </c>
    </row>
    <row r="413" spans="1:30" x14ac:dyDescent="0.25">
      <c r="H413" t="s">
        <v>957</v>
      </c>
    </row>
    <row r="414" spans="1:30" x14ac:dyDescent="0.25">
      <c r="A414">
        <v>204</v>
      </c>
      <c r="B414">
        <v>2314</v>
      </c>
      <c r="C414" t="s">
        <v>958</v>
      </c>
      <c r="D414" t="s">
        <v>99</v>
      </c>
      <c r="E414" t="s">
        <v>33</v>
      </c>
      <c r="F414" t="s">
        <v>959</v>
      </c>
      <c r="G414" t="str">
        <f>"201506004477"</f>
        <v>201506004477</v>
      </c>
      <c r="H414" t="s">
        <v>960</v>
      </c>
      <c r="I414">
        <v>150</v>
      </c>
      <c r="J414">
        <v>0</v>
      </c>
      <c r="K414">
        <v>0</v>
      </c>
      <c r="L414">
        <v>200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20</v>
      </c>
      <c r="W414">
        <v>140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961</v>
      </c>
    </row>
    <row r="415" spans="1:30" x14ac:dyDescent="0.25">
      <c r="H415" t="s">
        <v>962</v>
      </c>
    </row>
    <row r="416" spans="1:30" x14ac:dyDescent="0.25">
      <c r="A416">
        <v>205</v>
      </c>
      <c r="B416">
        <v>3807</v>
      </c>
      <c r="C416" t="s">
        <v>963</v>
      </c>
      <c r="D416" t="s">
        <v>549</v>
      </c>
      <c r="E416" t="s">
        <v>964</v>
      </c>
      <c r="F416" t="s">
        <v>965</v>
      </c>
      <c r="G416" t="str">
        <f>"200802003372"</f>
        <v>200802003372</v>
      </c>
      <c r="H416" t="s">
        <v>935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50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10</v>
      </c>
      <c r="W416">
        <v>70</v>
      </c>
      <c r="X416">
        <v>0</v>
      </c>
      <c r="Z416">
        <v>1</v>
      </c>
      <c r="AA416">
        <v>0</v>
      </c>
      <c r="AB416">
        <v>24</v>
      </c>
      <c r="AC416">
        <v>408</v>
      </c>
      <c r="AD416" t="s">
        <v>966</v>
      </c>
    </row>
    <row r="417" spans="1:30" x14ac:dyDescent="0.25">
      <c r="H417" t="s">
        <v>967</v>
      </c>
    </row>
    <row r="418" spans="1:30" x14ac:dyDescent="0.25">
      <c r="A418">
        <v>206</v>
      </c>
      <c r="B418">
        <v>4805</v>
      </c>
      <c r="C418" t="s">
        <v>968</v>
      </c>
      <c r="D418" t="s">
        <v>969</v>
      </c>
      <c r="E418" t="s">
        <v>970</v>
      </c>
      <c r="F418" t="s">
        <v>971</v>
      </c>
      <c r="G418" t="str">
        <f>"00111687"</f>
        <v>00111687</v>
      </c>
      <c r="H418" t="s">
        <v>193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69</v>
      </c>
      <c r="W418">
        <v>483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972</v>
      </c>
    </row>
    <row r="419" spans="1:30" x14ac:dyDescent="0.25">
      <c r="H419" t="s">
        <v>973</v>
      </c>
    </row>
    <row r="420" spans="1:30" x14ac:dyDescent="0.25">
      <c r="A420">
        <v>207</v>
      </c>
      <c r="B420">
        <v>6141</v>
      </c>
      <c r="C420" t="s">
        <v>974</v>
      </c>
      <c r="D420" t="s">
        <v>975</v>
      </c>
      <c r="E420" t="s">
        <v>188</v>
      </c>
      <c r="F420" t="s">
        <v>976</v>
      </c>
      <c r="G420" t="str">
        <f>"00225250"</f>
        <v>00225250</v>
      </c>
      <c r="H420" t="s">
        <v>907</v>
      </c>
      <c r="I420">
        <v>150</v>
      </c>
      <c r="J420">
        <v>0</v>
      </c>
      <c r="K420">
        <v>0</v>
      </c>
      <c r="L420">
        <v>0</v>
      </c>
      <c r="M420">
        <v>100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37</v>
      </c>
      <c r="W420">
        <v>259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972</v>
      </c>
    </row>
    <row r="421" spans="1:30" x14ac:dyDescent="0.25">
      <c r="H421" t="s">
        <v>977</v>
      </c>
    </row>
    <row r="422" spans="1:30" x14ac:dyDescent="0.25">
      <c r="A422">
        <v>208</v>
      </c>
      <c r="B422">
        <v>1938</v>
      </c>
      <c r="C422" t="s">
        <v>978</v>
      </c>
      <c r="D422" t="s">
        <v>131</v>
      </c>
      <c r="E422" t="s">
        <v>354</v>
      </c>
      <c r="F422" t="s">
        <v>979</v>
      </c>
      <c r="G422" t="str">
        <f>"201412005934"</f>
        <v>201412005934</v>
      </c>
      <c r="H422" t="s">
        <v>772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64</v>
      </c>
      <c r="W422">
        <v>448</v>
      </c>
      <c r="X422">
        <v>0</v>
      </c>
      <c r="Z422">
        <v>1</v>
      </c>
      <c r="AA422">
        <v>0</v>
      </c>
      <c r="AB422">
        <v>0</v>
      </c>
      <c r="AC422">
        <v>0</v>
      </c>
      <c r="AD422" t="s">
        <v>980</v>
      </c>
    </row>
    <row r="423" spans="1:30" x14ac:dyDescent="0.25">
      <c r="H423" t="s">
        <v>981</v>
      </c>
    </row>
    <row r="424" spans="1:30" x14ac:dyDescent="0.25">
      <c r="A424">
        <v>209</v>
      </c>
      <c r="B424">
        <v>175</v>
      </c>
      <c r="C424" t="s">
        <v>982</v>
      </c>
      <c r="D424" t="s">
        <v>71</v>
      </c>
      <c r="E424" t="s">
        <v>188</v>
      </c>
      <c r="F424" t="s">
        <v>983</v>
      </c>
      <c r="G424" t="str">
        <f>"201406001379"</f>
        <v>201406001379</v>
      </c>
      <c r="H424">
        <v>704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75</v>
      </c>
      <c r="W424">
        <v>525</v>
      </c>
      <c r="X424">
        <v>0</v>
      </c>
      <c r="Z424">
        <v>0</v>
      </c>
      <c r="AA424">
        <v>0</v>
      </c>
      <c r="AB424">
        <v>0</v>
      </c>
      <c r="AC424">
        <v>0</v>
      </c>
      <c r="AD424">
        <v>1229</v>
      </c>
    </row>
    <row r="425" spans="1:30" x14ac:dyDescent="0.25">
      <c r="H425" t="s">
        <v>984</v>
      </c>
    </row>
    <row r="426" spans="1:30" x14ac:dyDescent="0.25">
      <c r="A426">
        <v>210</v>
      </c>
      <c r="B426">
        <v>5930</v>
      </c>
      <c r="C426" t="s">
        <v>985</v>
      </c>
      <c r="D426" t="s">
        <v>115</v>
      </c>
      <c r="E426" t="s">
        <v>15</v>
      </c>
      <c r="F426" t="s">
        <v>986</v>
      </c>
      <c r="G426" t="str">
        <f>"00365735"</f>
        <v>00365735</v>
      </c>
      <c r="H426" t="s">
        <v>987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30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77</v>
      </c>
      <c r="W426">
        <v>539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988</v>
      </c>
    </row>
    <row r="427" spans="1:30" x14ac:dyDescent="0.25">
      <c r="H427" t="s">
        <v>989</v>
      </c>
    </row>
    <row r="428" spans="1:30" x14ac:dyDescent="0.25">
      <c r="A428">
        <v>211</v>
      </c>
      <c r="B428">
        <v>841</v>
      </c>
      <c r="C428" t="s">
        <v>990</v>
      </c>
      <c r="D428" t="s">
        <v>991</v>
      </c>
      <c r="E428" t="s">
        <v>38</v>
      </c>
      <c r="F428" t="s">
        <v>992</v>
      </c>
      <c r="G428" t="str">
        <f>"00183782"</f>
        <v>00183782</v>
      </c>
      <c r="H428" t="s">
        <v>263</v>
      </c>
      <c r="I428">
        <v>150</v>
      </c>
      <c r="J428">
        <v>0</v>
      </c>
      <c r="K428">
        <v>0</v>
      </c>
      <c r="L428">
        <v>200</v>
      </c>
      <c r="M428">
        <v>0</v>
      </c>
      <c r="N428">
        <v>50</v>
      </c>
      <c r="O428">
        <v>0</v>
      </c>
      <c r="P428">
        <v>0</v>
      </c>
      <c r="Q428">
        <v>30</v>
      </c>
      <c r="R428">
        <v>0</v>
      </c>
      <c r="S428">
        <v>0</v>
      </c>
      <c r="T428">
        <v>0</v>
      </c>
      <c r="U428">
        <v>0</v>
      </c>
      <c r="V428">
        <v>8</v>
      </c>
      <c r="W428">
        <v>56</v>
      </c>
      <c r="X428">
        <v>0</v>
      </c>
      <c r="Z428">
        <v>2</v>
      </c>
      <c r="AA428">
        <v>0</v>
      </c>
      <c r="AB428">
        <v>0</v>
      </c>
      <c r="AC428">
        <v>0</v>
      </c>
      <c r="AD428" t="s">
        <v>993</v>
      </c>
    </row>
    <row r="429" spans="1:30" x14ac:dyDescent="0.25">
      <c r="H429" t="s">
        <v>994</v>
      </c>
    </row>
    <row r="430" spans="1:30" x14ac:dyDescent="0.25">
      <c r="A430">
        <v>212</v>
      </c>
      <c r="B430">
        <v>4223</v>
      </c>
      <c r="C430" t="s">
        <v>995</v>
      </c>
      <c r="D430" t="s">
        <v>298</v>
      </c>
      <c r="E430" t="s">
        <v>38</v>
      </c>
      <c r="F430" t="s">
        <v>996</v>
      </c>
      <c r="G430" t="str">
        <f>"00362112"</f>
        <v>00362112</v>
      </c>
      <c r="H430" t="s">
        <v>997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56</v>
      </c>
      <c r="W430">
        <v>392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998</v>
      </c>
    </row>
    <row r="431" spans="1:30" x14ac:dyDescent="0.25">
      <c r="H431" t="s">
        <v>999</v>
      </c>
    </row>
    <row r="432" spans="1:30" x14ac:dyDescent="0.25">
      <c r="A432">
        <v>213</v>
      </c>
      <c r="B432">
        <v>4543</v>
      </c>
      <c r="C432" t="s">
        <v>1000</v>
      </c>
      <c r="D432" t="s">
        <v>70</v>
      </c>
      <c r="E432" t="s">
        <v>37</v>
      </c>
      <c r="F432" t="s">
        <v>1001</v>
      </c>
      <c r="G432" t="str">
        <f>"00359063"</f>
        <v>00359063</v>
      </c>
      <c r="H432">
        <v>704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69</v>
      </c>
      <c r="W432">
        <v>483</v>
      </c>
      <c r="X432">
        <v>0</v>
      </c>
      <c r="Z432">
        <v>0</v>
      </c>
      <c r="AA432">
        <v>0</v>
      </c>
      <c r="AB432">
        <v>0</v>
      </c>
      <c r="AC432">
        <v>0</v>
      </c>
      <c r="AD432">
        <v>1217</v>
      </c>
    </row>
    <row r="433" spans="1:30" x14ac:dyDescent="0.25">
      <c r="H433" t="s">
        <v>1002</v>
      </c>
    </row>
    <row r="434" spans="1:30" x14ac:dyDescent="0.25">
      <c r="A434">
        <v>214</v>
      </c>
      <c r="B434">
        <v>5061</v>
      </c>
      <c r="C434" t="s">
        <v>1003</v>
      </c>
      <c r="D434" t="s">
        <v>1004</v>
      </c>
      <c r="E434" t="s">
        <v>511</v>
      </c>
      <c r="F434" t="s">
        <v>1005</v>
      </c>
      <c r="G434" t="str">
        <f>"00185506"</f>
        <v>00185506</v>
      </c>
      <c r="H434" t="s">
        <v>791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35</v>
      </c>
      <c r="W434">
        <v>245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1006</v>
      </c>
    </row>
    <row r="435" spans="1:30" x14ac:dyDescent="0.25">
      <c r="H435" t="s">
        <v>1007</v>
      </c>
    </row>
    <row r="436" spans="1:30" x14ac:dyDescent="0.25">
      <c r="A436">
        <v>215</v>
      </c>
      <c r="B436">
        <v>2718</v>
      </c>
      <c r="C436" t="s">
        <v>1008</v>
      </c>
      <c r="D436" t="s">
        <v>1009</v>
      </c>
      <c r="E436" t="s">
        <v>22</v>
      </c>
      <c r="F436" t="s">
        <v>1010</v>
      </c>
      <c r="G436" t="str">
        <f>"00005173"</f>
        <v>00005173</v>
      </c>
      <c r="H436">
        <v>803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20</v>
      </c>
      <c r="W436">
        <v>140</v>
      </c>
      <c r="X436">
        <v>0</v>
      </c>
      <c r="Z436">
        <v>2</v>
      </c>
      <c r="AA436">
        <v>0</v>
      </c>
      <c r="AB436">
        <v>0</v>
      </c>
      <c r="AC436">
        <v>0</v>
      </c>
      <c r="AD436">
        <v>1213</v>
      </c>
    </row>
    <row r="437" spans="1:30" x14ac:dyDescent="0.25">
      <c r="H437" t="s">
        <v>1011</v>
      </c>
    </row>
    <row r="438" spans="1:30" x14ac:dyDescent="0.25">
      <c r="A438">
        <v>216</v>
      </c>
      <c r="B438">
        <v>4812</v>
      </c>
      <c r="C438" t="s">
        <v>347</v>
      </c>
      <c r="D438" t="s">
        <v>1012</v>
      </c>
      <c r="E438" t="s">
        <v>37</v>
      </c>
      <c r="F438" t="s">
        <v>1013</v>
      </c>
      <c r="G438" t="str">
        <f>"00363390"</f>
        <v>00363390</v>
      </c>
      <c r="H438" t="s">
        <v>1014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12</v>
      </c>
      <c r="W438">
        <v>84</v>
      </c>
      <c r="X438">
        <v>0</v>
      </c>
      <c r="Z438">
        <v>0</v>
      </c>
      <c r="AA438">
        <v>0</v>
      </c>
      <c r="AB438">
        <v>24</v>
      </c>
      <c r="AC438">
        <v>408</v>
      </c>
      <c r="AD438" t="s">
        <v>1015</v>
      </c>
    </row>
    <row r="439" spans="1:30" x14ac:dyDescent="0.25">
      <c r="H439" t="s">
        <v>1016</v>
      </c>
    </row>
    <row r="440" spans="1:30" x14ac:dyDescent="0.25">
      <c r="A440">
        <v>217</v>
      </c>
      <c r="B440">
        <v>6029</v>
      </c>
      <c r="C440" t="s">
        <v>1017</v>
      </c>
      <c r="D440" t="s">
        <v>1018</v>
      </c>
      <c r="E440" t="s">
        <v>555</v>
      </c>
      <c r="F440" t="s">
        <v>1019</v>
      </c>
      <c r="G440" t="str">
        <f>"00110772"</f>
        <v>00110772</v>
      </c>
      <c r="H440">
        <v>726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65</v>
      </c>
      <c r="W440">
        <v>455</v>
      </c>
      <c r="X440">
        <v>0</v>
      </c>
      <c r="Z440">
        <v>0</v>
      </c>
      <c r="AA440">
        <v>0</v>
      </c>
      <c r="AB440">
        <v>0</v>
      </c>
      <c r="AC440">
        <v>0</v>
      </c>
      <c r="AD440">
        <v>1211</v>
      </c>
    </row>
    <row r="441" spans="1:30" x14ac:dyDescent="0.25">
      <c r="H441" t="s">
        <v>1020</v>
      </c>
    </row>
    <row r="442" spans="1:30" x14ac:dyDescent="0.25">
      <c r="A442">
        <v>218</v>
      </c>
      <c r="B442">
        <v>5293</v>
      </c>
      <c r="C442" t="s">
        <v>1021</v>
      </c>
      <c r="D442" t="s">
        <v>343</v>
      </c>
      <c r="E442" t="s">
        <v>22</v>
      </c>
      <c r="F442" t="s">
        <v>1022</v>
      </c>
      <c r="G442" t="str">
        <f>"201004000016"</f>
        <v>201004000016</v>
      </c>
      <c r="H442" t="s">
        <v>1023</v>
      </c>
      <c r="I442">
        <v>150</v>
      </c>
      <c r="J442">
        <v>0</v>
      </c>
      <c r="K442">
        <v>0</v>
      </c>
      <c r="L442">
        <v>0</v>
      </c>
      <c r="M442">
        <v>0</v>
      </c>
      <c r="N442">
        <v>70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10</v>
      </c>
      <c r="W442">
        <v>70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1024</v>
      </c>
    </row>
    <row r="443" spans="1:30" x14ac:dyDescent="0.25">
      <c r="H443" t="s">
        <v>1025</v>
      </c>
    </row>
    <row r="444" spans="1:30" x14ac:dyDescent="0.25">
      <c r="A444">
        <v>219</v>
      </c>
      <c r="B444">
        <v>4755</v>
      </c>
      <c r="C444" t="s">
        <v>1026</v>
      </c>
      <c r="D444" t="s">
        <v>131</v>
      </c>
      <c r="E444" t="s">
        <v>49</v>
      </c>
      <c r="F444" t="s">
        <v>1027</v>
      </c>
      <c r="G444" t="str">
        <f>"201511030757"</f>
        <v>201511030757</v>
      </c>
      <c r="H444" t="s">
        <v>263</v>
      </c>
      <c r="I444">
        <v>150</v>
      </c>
      <c r="J444">
        <v>0</v>
      </c>
      <c r="K444">
        <v>0</v>
      </c>
      <c r="L444">
        <v>200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Z444">
        <v>0</v>
      </c>
      <c r="AA444">
        <v>0</v>
      </c>
      <c r="AB444">
        <v>5</v>
      </c>
      <c r="AC444">
        <v>85</v>
      </c>
      <c r="AD444" t="s">
        <v>1028</v>
      </c>
    </row>
    <row r="445" spans="1:30" x14ac:dyDescent="0.25">
      <c r="H445" t="s">
        <v>1029</v>
      </c>
    </row>
    <row r="446" spans="1:30" x14ac:dyDescent="0.25">
      <c r="A446">
        <v>220</v>
      </c>
      <c r="B446">
        <v>5459</v>
      </c>
      <c r="C446" t="s">
        <v>1030</v>
      </c>
      <c r="D446" t="s">
        <v>343</v>
      </c>
      <c r="E446" t="s">
        <v>33</v>
      </c>
      <c r="F446" t="s">
        <v>1031</v>
      </c>
      <c r="G446" t="str">
        <f>"00339225"</f>
        <v>00339225</v>
      </c>
      <c r="H446" t="s">
        <v>1032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65</v>
      </c>
      <c r="W446">
        <v>455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1033</v>
      </c>
    </row>
    <row r="447" spans="1:30" x14ac:dyDescent="0.25">
      <c r="H447" t="s">
        <v>1034</v>
      </c>
    </row>
    <row r="448" spans="1:30" x14ac:dyDescent="0.25">
      <c r="A448">
        <v>221</v>
      </c>
      <c r="B448">
        <v>3267</v>
      </c>
      <c r="C448" t="s">
        <v>1035</v>
      </c>
      <c r="D448" t="s">
        <v>1036</v>
      </c>
      <c r="E448" t="s">
        <v>1037</v>
      </c>
      <c r="F448" t="s">
        <v>1038</v>
      </c>
      <c r="G448" t="str">
        <f>"200802005572"</f>
        <v>200802005572</v>
      </c>
      <c r="H448">
        <v>671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71</v>
      </c>
      <c r="W448">
        <v>497</v>
      </c>
      <c r="X448">
        <v>0</v>
      </c>
      <c r="Z448">
        <v>0</v>
      </c>
      <c r="AA448">
        <v>0</v>
      </c>
      <c r="AB448">
        <v>0</v>
      </c>
      <c r="AC448">
        <v>0</v>
      </c>
      <c r="AD448">
        <v>1198</v>
      </c>
    </row>
    <row r="449" spans="1:30" x14ac:dyDescent="0.25">
      <c r="H449" t="s">
        <v>1039</v>
      </c>
    </row>
    <row r="450" spans="1:30" x14ac:dyDescent="0.25">
      <c r="A450">
        <v>222</v>
      </c>
      <c r="B450">
        <v>3598</v>
      </c>
      <c r="C450" t="s">
        <v>1040</v>
      </c>
      <c r="D450" t="s">
        <v>131</v>
      </c>
      <c r="E450" t="s">
        <v>15</v>
      </c>
      <c r="F450" t="s">
        <v>1041</v>
      </c>
      <c r="G450" t="str">
        <f>"00364839"</f>
        <v>00364839</v>
      </c>
      <c r="H450">
        <v>781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35</v>
      </c>
      <c r="W450">
        <v>245</v>
      </c>
      <c r="X450">
        <v>0</v>
      </c>
      <c r="Z450">
        <v>0</v>
      </c>
      <c r="AA450">
        <v>0</v>
      </c>
      <c r="AB450">
        <v>8</v>
      </c>
      <c r="AC450">
        <v>136</v>
      </c>
      <c r="AD450">
        <v>1192</v>
      </c>
    </row>
    <row r="451" spans="1:30" x14ac:dyDescent="0.25">
      <c r="H451" t="s">
        <v>1042</v>
      </c>
    </row>
    <row r="452" spans="1:30" x14ac:dyDescent="0.25">
      <c r="A452">
        <v>223</v>
      </c>
      <c r="B452">
        <v>3457</v>
      </c>
      <c r="C452" t="s">
        <v>1043</v>
      </c>
      <c r="D452" t="s">
        <v>1044</v>
      </c>
      <c r="E452" t="s">
        <v>22</v>
      </c>
      <c r="F452" t="s">
        <v>1045</v>
      </c>
      <c r="G452" t="str">
        <f>"200802011676"</f>
        <v>200802011676</v>
      </c>
      <c r="H452" t="s">
        <v>1046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70</v>
      </c>
      <c r="O452">
        <v>30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60</v>
      </c>
      <c r="W452">
        <v>420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1047</v>
      </c>
    </row>
    <row r="453" spans="1:30" x14ac:dyDescent="0.25">
      <c r="H453" t="s">
        <v>1048</v>
      </c>
    </row>
    <row r="454" spans="1:30" x14ac:dyDescent="0.25">
      <c r="A454">
        <v>224</v>
      </c>
      <c r="B454">
        <v>2518</v>
      </c>
      <c r="C454" t="s">
        <v>1049</v>
      </c>
      <c r="D454" t="s">
        <v>1050</v>
      </c>
      <c r="E454" t="s">
        <v>298</v>
      </c>
      <c r="F454" t="s">
        <v>1051</v>
      </c>
      <c r="G454" t="str">
        <f>"00323573"</f>
        <v>00323573</v>
      </c>
      <c r="H454" t="s">
        <v>1052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61</v>
      </c>
      <c r="W454">
        <v>427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1053</v>
      </c>
    </row>
    <row r="455" spans="1:30" x14ac:dyDescent="0.25">
      <c r="H455" t="s">
        <v>1054</v>
      </c>
    </row>
    <row r="456" spans="1:30" x14ac:dyDescent="0.25">
      <c r="A456">
        <v>225</v>
      </c>
      <c r="B456">
        <v>5951</v>
      </c>
      <c r="C456" t="s">
        <v>1055</v>
      </c>
      <c r="D456" t="s">
        <v>216</v>
      </c>
      <c r="E456" t="s">
        <v>37</v>
      </c>
      <c r="F456" t="s">
        <v>1056</v>
      </c>
      <c r="G456" t="str">
        <f>"00185433"</f>
        <v>00185433</v>
      </c>
      <c r="H456" t="s">
        <v>1057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27</v>
      </c>
      <c r="W456">
        <v>189</v>
      </c>
      <c r="X456">
        <v>0</v>
      </c>
      <c r="Z456">
        <v>1</v>
      </c>
      <c r="AA456">
        <v>0</v>
      </c>
      <c r="AB456">
        <v>7</v>
      </c>
      <c r="AC456">
        <v>119</v>
      </c>
      <c r="AD456" t="s">
        <v>1058</v>
      </c>
    </row>
    <row r="457" spans="1:30" x14ac:dyDescent="0.25">
      <c r="H457" t="s">
        <v>1059</v>
      </c>
    </row>
    <row r="458" spans="1:30" x14ac:dyDescent="0.25">
      <c r="A458">
        <v>226</v>
      </c>
      <c r="B458">
        <v>1539</v>
      </c>
      <c r="C458" t="s">
        <v>1060</v>
      </c>
      <c r="D458" t="s">
        <v>216</v>
      </c>
      <c r="E458" t="s">
        <v>610</v>
      </c>
      <c r="F458" t="s">
        <v>1061</v>
      </c>
      <c r="G458" t="str">
        <f>"00156489"</f>
        <v>00156489</v>
      </c>
      <c r="H458" t="s">
        <v>1062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70</v>
      </c>
      <c r="O458">
        <v>30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1063</v>
      </c>
    </row>
    <row r="459" spans="1:30" x14ac:dyDescent="0.25">
      <c r="H459" t="s">
        <v>1064</v>
      </c>
    </row>
    <row r="460" spans="1:30" x14ac:dyDescent="0.25">
      <c r="A460">
        <v>227</v>
      </c>
      <c r="B460">
        <v>2273</v>
      </c>
      <c r="C460" t="s">
        <v>1065</v>
      </c>
      <c r="D460" t="s">
        <v>70</v>
      </c>
      <c r="E460" t="s">
        <v>488</v>
      </c>
      <c r="F460" t="s">
        <v>1066</v>
      </c>
      <c r="G460" t="str">
        <f>"00017727"</f>
        <v>00017727</v>
      </c>
      <c r="H460">
        <v>803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48</v>
      </c>
      <c r="W460">
        <v>336</v>
      </c>
      <c r="X460">
        <v>0</v>
      </c>
      <c r="Z460">
        <v>0</v>
      </c>
      <c r="AA460">
        <v>0</v>
      </c>
      <c r="AB460">
        <v>0</v>
      </c>
      <c r="AC460">
        <v>0</v>
      </c>
      <c r="AD460">
        <v>1169</v>
      </c>
    </row>
    <row r="461" spans="1:30" x14ac:dyDescent="0.25">
      <c r="H461" t="s">
        <v>1067</v>
      </c>
    </row>
    <row r="462" spans="1:30" x14ac:dyDescent="0.25">
      <c r="A462">
        <v>228</v>
      </c>
      <c r="B462">
        <v>2192</v>
      </c>
      <c r="C462" t="s">
        <v>1068</v>
      </c>
      <c r="D462" t="s">
        <v>1069</v>
      </c>
      <c r="E462" t="s">
        <v>22</v>
      </c>
      <c r="F462" t="s">
        <v>1070</v>
      </c>
      <c r="G462" t="str">
        <f>"00320172"</f>
        <v>00320172</v>
      </c>
      <c r="H462">
        <v>638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18</v>
      </c>
      <c r="W462">
        <v>126</v>
      </c>
      <c r="X462">
        <v>0</v>
      </c>
      <c r="Z462">
        <v>0</v>
      </c>
      <c r="AA462">
        <v>0</v>
      </c>
      <c r="AB462">
        <v>22</v>
      </c>
      <c r="AC462">
        <v>374</v>
      </c>
      <c r="AD462">
        <v>1168</v>
      </c>
    </row>
    <row r="463" spans="1:30" x14ac:dyDescent="0.25">
      <c r="H463">
        <v>1229</v>
      </c>
    </row>
    <row r="464" spans="1:30" x14ac:dyDescent="0.25">
      <c r="A464">
        <v>229</v>
      </c>
      <c r="B464">
        <v>963</v>
      </c>
      <c r="C464" t="s">
        <v>1071</v>
      </c>
      <c r="D464" t="s">
        <v>1072</v>
      </c>
      <c r="E464" t="s">
        <v>22</v>
      </c>
      <c r="F464" t="s">
        <v>1073</v>
      </c>
      <c r="G464" t="str">
        <f>"201401000699"</f>
        <v>201401000699</v>
      </c>
      <c r="H464" t="s">
        <v>1074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57</v>
      </c>
      <c r="W464">
        <v>399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1075</v>
      </c>
    </row>
    <row r="465" spans="1:30" x14ac:dyDescent="0.25">
      <c r="H465" t="s">
        <v>1076</v>
      </c>
    </row>
    <row r="466" spans="1:30" x14ac:dyDescent="0.25">
      <c r="A466">
        <v>230</v>
      </c>
      <c r="B466">
        <v>388</v>
      </c>
      <c r="C466" t="s">
        <v>1077</v>
      </c>
      <c r="D466" t="s">
        <v>111</v>
      </c>
      <c r="E466" t="s">
        <v>37</v>
      </c>
      <c r="F466" t="s">
        <v>1078</v>
      </c>
      <c r="G466" t="str">
        <f>"00230938"</f>
        <v>00230938</v>
      </c>
      <c r="H466" t="s">
        <v>721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59</v>
      </c>
      <c r="W466">
        <v>413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1079</v>
      </c>
    </row>
    <row r="467" spans="1:30" x14ac:dyDescent="0.25">
      <c r="H467" t="s">
        <v>1080</v>
      </c>
    </row>
    <row r="468" spans="1:30" x14ac:dyDescent="0.25">
      <c r="A468">
        <v>231</v>
      </c>
      <c r="B468">
        <v>625</v>
      </c>
      <c r="C468" t="s">
        <v>1081</v>
      </c>
      <c r="D468" t="s">
        <v>125</v>
      </c>
      <c r="E468" t="s">
        <v>26</v>
      </c>
      <c r="F468" t="s">
        <v>1082</v>
      </c>
      <c r="G468" t="str">
        <f>"201402001819"</f>
        <v>201402001819</v>
      </c>
      <c r="H468" t="s">
        <v>1083</v>
      </c>
      <c r="I468">
        <v>0</v>
      </c>
      <c r="J468">
        <v>0</v>
      </c>
      <c r="K468">
        <v>0</v>
      </c>
      <c r="L468">
        <v>200</v>
      </c>
      <c r="M468">
        <v>0</v>
      </c>
      <c r="N468">
        <v>30</v>
      </c>
      <c r="O468">
        <v>30</v>
      </c>
      <c r="P468">
        <v>0</v>
      </c>
      <c r="Q468">
        <v>0</v>
      </c>
      <c r="R468">
        <v>30</v>
      </c>
      <c r="S468">
        <v>0</v>
      </c>
      <c r="T468">
        <v>0</v>
      </c>
      <c r="U468">
        <v>0</v>
      </c>
      <c r="V468">
        <v>24</v>
      </c>
      <c r="W468">
        <v>168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1084</v>
      </c>
    </row>
    <row r="469" spans="1:30" x14ac:dyDescent="0.25">
      <c r="H469" t="s">
        <v>1085</v>
      </c>
    </row>
    <row r="470" spans="1:30" x14ac:dyDescent="0.25">
      <c r="A470">
        <v>232</v>
      </c>
      <c r="B470">
        <v>5487</v>
      </c>
      <c r="C470" t="s">
        <v>1086</v>
      </c>
      <c r="D470" t="s">
        <v>91</v>
      </c>
      <c r="E470" t="s">
        <v>99</v>
      </c>
      <c r="F470" t="s">
        <v>1087</v>
      </c>
      <c r="G470" t="str">
        <f>"00332679"</f>
        <v>00332679</v>
      </c>
      <c r="H470" t="s">
        <v>1088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14</v>
      </c>
      <c r="W470">
        <v>98</v>
      </c>
      <c r="X470">
        <v>0</v>
      </c>
      <c r="Z470">
        <v>2</v>
      </c>
      <c r="AA470">
        <v>0</v>
      </c>
      <c r="AB470">
        <v>19</v>
      </c>
      <c r="AC470">
        <v>323</v>
      </c>
      <c r="AD470" t="s">
        <v>1089</v>
      </c>
    </row>
    <row r="471" spans="1:30" x14ac:dyDescent="0.25">
      <c r="H471" t="s">
        <v>1090</v>
      </c>
    </row>
    <row r="472" spans="1:30" x14ac:dyDescent="0.25">
      <c r="A472">
        <v>233</v>
      </c>
      <c r="B472">
        <v>236</v>
      </c>
      <c r="C472" t="s">
        <v>1091</v>
      </c>
      <c r="D472" t="s">
        <v>99</v>
      </c>
      <c r="E472" t="s">
        <v>354</v>
      </c>
      <c r="F472" t="s">
        <v>1092</v>
      </c>
      <c r="G472" t="str">
        <f>"00017580"</f>
        <v>00017580</v>
      </c>
      <c r="H472" t="s">
        <v>643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59</v>
      </c>
      <c r="W472">
        <v>413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1093</v>
      </c>
    </row>
    <row r="473" spans="1:30" x14ac:dyDescent="0.25">
      <c r="H473" t="s">
        <v>308</v>
      </c>
    </row>
    <row r="474" spans="1:30" x14ac:dyDescent="0.25">
      <c r="A474">
        <v>234</v>
      </c>
      <c r="B474">
        <v>3312</v>
      </c>
      <c r="C474" t="s">
        <v>948</v>
      </c>
      <c r="D474" t="s">
        <v>427</v>
      </c>
      <c r="E474" t="s">
        <v>488</v>
      </c>
      <c r="F474" t="s">
        <v>1094</v>
      </c>
      <c r="G474" t="str">
        <f>"00367289"</f>
        <v>00367289</v>
      </c>
      <c r="H474" t="s">
        <v>263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70</v>
      </c>
      <c r="O474">
        <v>30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43</v>
      </c>
      <c r="W474">
        <v>301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1095</v>
      </c>
    </row>
    <row r="475" spans="1:30" x14ac:dyDescent="0.25">
      <c r="H475" t="s">
        <v>1096</v>
      </c>
    </row>
    <row r="476" spans="1:30" x14ac:dyDescent="0.25">
      <c r="A476">
        <v>235</v>
      </c>
      <c r="B476">
        <v>3090</v>
      </c>
      <c r="C476" t="s">
        <v>1097</v>
      </c>
      <c r="D476" t="s">
        <v>337</v>
      </c>
      <c r="E476" t="s">
        <v>115</v>
      </c>
      <c r="F476" t="s">
        <v>1098</v>
      </c>
      <c r="G476" t="str">
        <f>"00361931"</f>
        <v>00361931</v>
      </c>
      <c r="H476" t="s">
        <v>577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2</v>
      </c>
      <c r="W476">
        <v>14</v>
      </c>
      <c r="X476">
        <v>0</v>
      </c>
      <c r="Z476">
        <v>0</v>
      </c>
      <c r="AA476">
        <v>0</v>
      </c>
      <c r="AB476">
        <v>8</v>
      </c>
      <c r="AC476">
        <v>136</v>
      </c>
      <c r="AD476" t="s">
        <v>1099</v>
      </c>
    </row>
    <row r="477" spans="1:30" x14ac:dyDescent="0.25">
      <c r="H477" t="s">
        <v>1100</v>
      </c>
    </row>
    <row r="478" spans="1:30" x14ac:dyDescent="0.25">
      <c r="A478">
        <v>236</v>
      </c>
      <c r="B478">
        <v>6162</v>
      </c>
      <c r="C478" t="s">
        <v>1101</v>
      </c>
      <c r="D478" t="s">
        <v>333</v>
      </c>
      <c r="E478" t="s">
        <v>37</v>
      </c>
      <c r="F478" t="s">
        <v>1102</v>
      </c>
      <c r="G478" t="str">
        <f>"00081229"</f>
        <v>00081229</v>
      </c>
      <c r="H478" t="s">
        <v>925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70</v>
      </c>
      <c r="O478">
        <v>0</v>
      </c>
      <c r="P478">
        <v>0</v>
      </c>
      <c r="Q478">
        <v>50</v>
      </c>
      <c r="R478">
        <v>0</v>
      </c>
      <c r="S478">
        <v>0</v>
      </c>
      <c r="T478">
        <v>0</v>
      </c>
      <c r="U478">
        <v>0</v>
      </c>
      <c r="V478">
        <v>31</v>
      </c>
      <c r="W478">
        <v>217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1103</v>
      </c>
    </row>
    <row r="479" spans="1:30" x14ac:dyDescent="0.25">
      <c r="H479" t="s">
        <v>1104</v>
      </c>
    </row>
    <row r="480" spans="1:30" x14ac:dyDescent="0.25">
      <c r="A480">
        <v>237</v>
      </c>
      <c r="B480">
        <v>3711</v>
      </c>
      <c r="C480" t="s">
        <v>1105</v>
      </c>
      <c r="D480" t="s">
        <v>45</v>
      </c>
      <c r="E480" t="s">
        <v>38</v>
      </c>
      <c r="F480" t="s">
        <v>1106</v>
      </c>
      <c r="G480" t="str">
        <f>"00313434"</f>
        <v>00313434</v>
      </c>
      <c r="H480">
        <v>627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62</v>
      </c>
      <c r="W480">
        <v>434</v>
      </c>
      <c r="X480">
        <v>0</v>
      </c>
      <c r="Z480">
        <v>0</v>
      </c>
      <c r="AA480">
        <v>0</v>
      </c>
      <c r="AB480">
        <v>0</v>
      </c>
      <c r="AC480">
        <v>0</v>
      </c>
      <c r="AD480">
        <v>1131</v>
      </c>
    </row>
    <row r="481" spans="1:30" x14ac:dyDescent="0.25">
      <c r="H481" t="s">
        <v>1107</v>
      </c>
    </row>
    <row r="482" spans="1:30" x14ac:dyDescent="0.25">
      <c r="A482">
        <v>238</v>
      </c>
      <c r="B482">
        <v>2623</v>
      </c>
      <c r="C482" t="s">
        <v>1108</v>
      </c>
      <c r="D482" t="s">
        <v>520</v>
      </c>
      <c r="E482" t="s">
        <v>38</v>
      </c>
      <c r="F482" t="s">
        <v>1109</v>
      </c>
      <c r="G482" t="str">
        <f>"200712001733"</f>
        <v>200712001733</v>
      </c>
      <c r="H482" t="s">
        <v>193</v>
      </c>
      <c r="I482">
        <v>0</v>
      </c>
      <c r="J482">
        <v>0</v>
      </c>
      <c r="K482">
        <v>0</v>
      </c>
      <c r="L482">
        <v>0</v>
      </c>
      <c r="M482">
        <v>100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12</v>
      </c>
      <c r="W482">
        <v>84</v>
      </c>
      <c r="X482">
        <v>0</v>
      </c>
      <c r="Z482">
        <v>0</v>
      </c>
      <c r="AA482">
        <v>0</v>
      </c>
      <c r="AB482">
        <v>9</v>
      </c>
      <c r="AC482">
        <v>153</v>
      </c>
      <c r="AD482" t="s">
        <v>1110</v>
      </c>
    </row>
    <row r="483" spans="1:30" x14ac:dyDescent="0.25">
      <c r="H483" t="s">
        <v>1111</v>
      </c>
    </row>
    <row r="484" spans="1:30" x14ac:dyDescent="0.25">
      <c r="A484">
        <v>239</v>
      </c>
      <c r="B484">
        <v>4861</v>
      </c>
      <c r="C484" t="s">
        <v>1112</v>
      </c>
      <c r="D484" t="s">
        <v>125</v>
      </c>
      <c r="E484" t="s">
        <v>26</v>
      </c>
      <c r="F484" t="s">
        <v>1113</v>
      </c>
      <c r="G484" t="str">
        <f>"00073337"</f>
        <v>00073337</v>
      </c>
      <c r="H484" t="s">
        <v>545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70</v>
      </c>
      <c r="S484">
        <v>0</v>
      </c>
      <c r="T484">
        <v>0</v>
      </c>
      <c r="U484">
        <v>0</v>
      </c>
      <c r="V484">
        <v>2</v>
      </c>
      <c r="W484">
        <v>14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1114</v>
      </c>
    </row>
    <row r="485" spans="1:30" x14ac:dyDescent="0.25">
      <c r="H485" t="s">
        <v>1115</v>
      </c>
    </row>
    <row r="486" spans="1:30" x14ac:dyDescent="0.25">
      <c r="A486">
        <v>240</v>
      </c>
      <c r="B486">
        <v>3495</v>
      </c>
      <c r="C486" t="s">
        <v>1116</v>
      </c>
      <c r="D486" t="s">
        <v>1117</v>
      </c>
      <c r="E486" t="s">
        <v>22</v>
      </c>
      <c r="F486" t="s">
        <v>1118</v>
      </c>
      <c r="G486" t="str">
        <f>"00008672"</f>
        <v>00008672</v>
      </c>
      <c r="H486" t="s">
        <v>73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30</v>
      </c>
      <c r="R486">
        <v>30</v>
      </c>
      <c r="S486">
        <v>0</v>
      </c>
      <c r="T486">
        <v>0</v>
      </c>
      <c r="U486">
        <v>0</v>
      </c>
      <c r="V486">
        <v>38</v>
      </c>
      <c r="W486">
        <v>266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1119</v>
      </c>
    </row>
    <row r="487" spans="1:30" x14ac:dyDescent="0.25">
      <c r="H487" t="s">
        <v>1120</v>
      </c>
    </row>
    <row r="488" spans="1:30" x14ac:dyDescent="0.25">
      <c r="A488">
        <v>241</v>
      </c>
      <c r="B488">
        <v>4199</v>
      </c>
      <c r="C488" t="s">
        <v>1121</v>
      </c>
      <c r="D488" t="s">
        <v>1122</v>
      </c>
      <c r="E488" t="s">
        <v>15</v>
      </c>
      <c r="F488" t="s">
        <v>1123</v>
      </c>
      <c r="G488" t="str">
        <f>"00364761"</f>
        <v>00364761</v>
      </c>
      <c r="H488" t="s">
        <v>707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60</v>
      </c>
      <c r="W488">
        <v>420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1124</v>
      </c>
    </row>
    <row r="489" spans="1:30" x14ac:dyDescent="0.25">
      <c r="H489" t="s">
        <v>1125</v>
      </c>
    </row>
    <row r="490" spans="1:30" x14ac:dyDescent="0.25">
      <c r="A490">
        <v>242</v>
      </c>
      <c r="B490">
        <v>2503</v>
      </c>
      <c r="C490" t="s">
        <v>1126</v>
      </c>
      <c r="D490" t="s">
        <v>1127</v>
      </c>
      <c r="E490" t="s">
        <v>1128</v>
      </c>
      <c r="F490" t="s">
        <v>1129</v>
      </c>
      <c r="G490" t="str">
        <f>"200801004210"</f>
        <v>200801004210</v>
      </c>
      <c r="H490">
        <v>726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36</v>
      </c>
      <c r="W490">
        <v>252</v>
      </c>
      <c r="X490">
        <v>0</v>
      </c>
      <c r="Z490">
        <v>0</v>
      </c>
      <c r="AA490">
        <v>0</v>
      </c>
      <c r="AB490">
        <v>7</v>
      </c>
      <c r="AC490">
        <v>119</v>
      </c>
      <c r="AD490">
        <v>1127</v>
      </c>
    </row>
    <row r="491" spans="1:30" x14ac:dyDescent="0.25">
      <c r="H491" t="s">
        <v>1130</v>
      </c>
    </row>
    <row r="492" spans="1:30" x14ac:dyDescent="0.25">
      <c r="A492">
        <v>243</v>
      </c>
      <c r="B492">
        <v>6259</v>
      </c>
      <c r="C492" t="s">
        <v>1131</v>
      </c>
      <c r="D492" t="s">
        <v>32</v>
      </c>
      <c r="E492" t="s">
        <v>15</v>
      </c>
      <c r="F492" t="s">
        <v>1132</v>
      </c>
      <c r="G492" t="str">
        <f>"201402009676"</f>
        <v>201402009676</v>
      </c>
      <c r="H492" t="s">
        <v>1133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54</v>
      </c>
      <c r="W492">
        <v>378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1134</v>
      </c>
    </row>
    <row r="493" spans="1:30" x14ac:dyDescent="0.25">
      <c r="H493" t="s">
        <v>1135</v>
      </c>
    </row>
    <row r="494" spans="1:30" x14ac:dyDescent="0.25">
      <c r="A494">
        <v>244</v>
      </c>
      <c r="B494">
        <v>2860</v>
      </c>
      <c r="C494" t="s">
        <v>1136</v>
      </c>
      <c r="D494" t="s">
        <v>22</v>
      </c>
      <c r="E494" t="s">
        <v>15</v>
      </c>
      <c r="F494" t="s">
        <v>1137</v>
      </c>
      <c r="G494" t="str">
        <f>"00336425"</f>
        <v>00336425</v>
      </c>
      <c r="H494">
        <v>671</v>
      </c>
      <c r="I494">
        <v>150</v>
      </c>
      <c r="J494">
        <v>0</v>
      </c>
      <c r="K494">
        <v>0</v>
      </c>
      <c r="L494">
        <v>200</v>
      </c>
      <c r="M494">
        <v>0</v>
      </c>
      <c r="N494">
        <v>30</v>
      </c>
      <c r="O494">
        <v>0</v>
      </c>
      <c r="P494">
        <v>0</v>
      </c>
      <c r="Q494">
        <v>30</v>
      </c>
      <c r="R494">
        <v>0</v>
      </c>
      <c r="S494">
        <v>0</v>
      </c>
      <c r="T494">
        <v>0</v>
      </c>
      <c r="U494">
        <v>0</v>
      </c>
      <c r="V494">
        <v>6</v>
      </c>
      <c r="W494">
        <v>42</v>
      </c>
      <c r="X494">
        <v>0</v>
      </c>
      <c r="Z494">
        <v>2</v>
      </c>
      <c r="AA494">
        <v>0</v>
      </c>
      <c r="AB494">
        <v>0</v>
      </c>
      <c r="AC494">
        <v>0</v>
      </c>
      <c r="AD494">
        <v>1123</v>
      </c>
    </row>
    <row r="495" spans="1:30" x14ac:dyDescent="0.25">
      <c r="H495" t="s">
        <v>1138</v>
      </c>
    </row>
    <row r="496" spans="1:30" x14ac:dyDescent="0.25">
      <c r="A496">
        <v>245</v>
      </c>
      <c r="B496">
        <v>6078</v>
      </c>
      <c r="C496" t="s">
        <v>76</v>
      </c>
      <c r="D496" t="s">
        <v>91</v>
      </c>
      <c r="E496" t="s">
        <v>99</v>
      </c>
      <c r="F496" t="s">
        <v>1139</v>
      </c>
      <c r="G496" t="str">
        <f>"201411001260"</f>
        <v>201411001260</v>
      </c>
      <c r="H496" t="s">
        <v>945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</v>
      </c>
      <c r="W496">
        <v>56</v>
      </c>
      <c r="X496">
        <v>0</v>
      </c>
      <c r="Z496">
        <v>1</v>
      </c>
      <c r="AA496">
        <v>0</v>
      </c>
      <c r="AB496">
        <v>18</v>
      </c>
      <c r="AC496">
        <v>306</v>
      </c>
      <c r="AD496" t="s">
        <v>1140</v>
      </c>
    </row>
    <row r="497" spans="1:30" x14ac:dyDescent="0.25">
      <c r="H497" t="s">
        <v>1141</v>
      </c>
    </row>
    <row r="498" spans="1:30" x14ac:dyDescent="0.25">
      <c r="A498">
        <v>246</v>
      </c>
      <c r="B498">
        <v>5624</v>
      </c>
      <c r="C498" t="s">
        <v>1142</v>
      </c>
      <c r="D498" t="s">
        <v>343</v>
      </c>
      <c r="E498" t="s">
        <v>37</v>
      </c>
      <c r="F498" t="s">
        <v>1143</v>
      </c>
      <c r="G498" t="str">
        <f>"201512004392"</f>
        <v>201512004392</v>
      </c>
      <c r="H498" t="s">
        <v>945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30</v>
      </c>
      <c r="S498">
        <v>0</v>
      </c>
      <c r="T498">
        <v>0</v>
      </c>
      <c r="U498">
        <v>0</v>
      </c>
      <c r="V498">
        <v>13</v>
      </c>
      <c r="W498">
        <v>91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1144</v>
      </c>
    </row>
    <row r="499" spans="1:30" x14ac:dyDescent="0.25">
      <c r="H499" t="s">
        <v>1145</v>
      </c>
    </row>
    <row r="500" spans="1:30" x14ac:dyDescent="0.25">
      <c r="A500">
        <v>247</v>
      </c>
      <c r="B500">
        <v>6233</v>
      </c>
      <c r="C500" t="s">
        <v>1146</v>
      </c>
      <c r="D500" t="s">
        <v>33</v>
      </c>
      <c r="E500" t="s">
        <v>458</v>
      </c>
      <c r="F500" t="s">
        <v>1147</v>
      </c>
      <c r="G500" t="str">
        <f>"00337024"</f>
        <v>00337024</v>
      </c>
      <c r="H500">
        <v>638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63</v>
      </c>
      <c r="W500">
        <v>441</v>
      </c>
      <c r="X500">
        <v>0</v>
      </c>
      <c r="Z500">
        <v>0</v>
      </c>
      <c r="AA500">
        <v>0</v>
      </c>
      <c r="AB500">
        <v>0</v>
      </c>
      <c r="AC500">
        <v>0</v>
      </c>
      <c r="AD500">
        <v>1109</v>
      </c>
    </row>
    <row r="501" spans="1:30" x14ac:dyDescent="0.25">
      <c r="H501" t="s">
        <v>1148</v>
      </c>
    </row>
    <row r="502" spans="1:30" x14ac:dyDescent="0.25">
      <c r="A502">
        <v>248</v>
      </c>
      <c r="B502">
        <v>557</v>
      </c>
      <c r="C502" t="s">
        <v>985</v>
      </c>
      <c r="D502" t="s">
        <v>252</v>
      </c>
      <c r="E502" t="s">
        <v>1149</v>
      </c>
      <c r="F502" t="s">
        <v>1150</v>
      </c>
      <c r="G502" t="str">
        <f>"201603000259"</f>
        <v>201603000259</v>
      </c>
      <c r="H502" t="s">
        <v>306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40</v>
      </c>
      <c r="W502">
        <v>280</v>
      </c>
      <c r="X502">
        <v>0</v>
      </c>
      <c r="Z502">
        <v>0</v>
      </c>
      <c r="AA502">
        <v>0</v>
      </c>
      <c r="AB502">
        <v>5</v>
      </c>
      <c r="AC502">
        <v>85</v>
      </c>
      <c r="AD502" t="s">
        <v>1151</v>
      </c>
    </row>
    <row r="503" spans="1:30" x14ac:dyDescent="0.25">
      <c r="H503" t="s">
        <v>1152</v>
      </c>
    </row>
    <row r="504" spans="1:30" x14ac:dyDescent="0.25">
      <c r="A504">
        <v>249</v>
      </c>
      <c r="B504">
        <v>626</v>
      </c>
      <c r="C504" t="s">
        <v>1153</v>
      </c>
      <c r="D504" t="s">
        <v>1154</v>
      </c>
      <c r="E504" t="s">
        <v>85</v>
      </c>
      <c r="F504" t="s">
        <v>1155</v>
      </c>
      <c r="G504" t="str">
        <f>"00018055"</f>
        <v>00018055</v>
      </c>
      <c r="H504" t="s">
        <v>1156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30</v>
      </c>
      <c r="S504">
        <v>0</v>
      </c>
      <c r="T504">
        <v>0</v>
      </c>
      <c r="U504">
        <v>0</v>
      </c>
      <c r="V504">
        <v>34</v>
      </c>
      <c r="W504">
        <v>238</v>
      </c>
      <c r="X504">
        <v>0</v>
      </c>
      <c r="Z504">
        <v>1</v>
      </c>
      <c r="AA504">
        <v>0</v>
      </c>
      <c r="AB504">
        <v>0</v>
      </c>
      <c r="AC504">
        <v>0</v>
      </c>
      <c r="AD504" t="s">
        <v>1157</v>
      </c>
    </row>
    <row r="505" spans="1:30" x14ac:dyDescent="0.25">
      <c r="H505" t="s">
        <v>1158</v>
      </c>
    </row>
    <row r="506" spans="1:30" x14ac:dyDescent="0.25">
      <c r="A506">
        <v>250</v>
      </c>
      <c r="B506">
        <v>4009</v>
      </c>
      <c r="C506" t="s">
        <v>1159</v>
      </c>
      <c r="D506" t="s">
        <v>158</v>
      </c>
      <c r="E506" t="s">
        <v>26</v>
      </c>
      <c r="F506" t="s">
        <v>1160</v>
      </c>
      <c r="G506" t="str">
        <f>"00330966"</f>
        <v>00330966</v>
      </c>
      <c r="H506">
        <v>693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70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48</v>
      </c>
      <c r="W506">
        <v>336</v>
      </c>
      <c r="X506">
        <v>0</v>
      </c>
      <c r="Z506">
        <v>0</v>
      </c>
      <c r="AA506">
        <v>0</v>
      </c>
      <c r="AB506">
        <v>0</v>
      </c>
      <c r="AC506">
        <v>0</v>
      </c>
      <c r="AD506">
        <v>1099</v>
      </c>
    </row>
    <row r="507" spans="1:30" x14ac:dyDescent="0.25">
      <c r="H507" t="s">
        <v>1161</v>
      </c>
    </row>
    <row r="508" spans="1:30" x14ac:dyDescent="0.25">
      <c r="A508">
        <v>251</v>
      </c>
      <c r="B508">
        <v>2207</v>
      </c>
      <c r="C508" t="s">
        <v>1162</v>
      </c>
      <c r="D508" t="s">
        <v>1069</v>
      </c>
      <c r="E508" t="s">
        <v>354</v>
      </c>
      <c r="F508" t="s">
        <v>1163</v>
      </c>
      <c r="G508" t="str">
        <f>"00008058"</f>
        <v>00008058</v>
      </c>
      <c r="H508" t="s">
        <v>1164</v>
      </c>
      <c r="I508">
        <v>150</v>
      </c>
      <c r="J508">
        <v>0</v>
      </c>
      <c r="K508">
        <v>0</v>
      </c>
      <c r="L508">
        <v>0</v>
      </c>
      <c r="M508">
        <v>100</v>
      </c>
      <c r="N508">
        <v>50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10</v>
      </c>
      <c r="W508">
        <v>70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1165</v>
      </c>
    </row>
    <row r="509" spans="1:30" x14ac:dyDescent="0.25">
      <c r="H509" t="s">
        <v>1166</v>
      </c>
    </row>
    <row r="510" spans="1:30" x14ac:dyDescent="0.25">
      <c r="A510">
        <v>252</v>
      </c>
      <c r="B510">
        <v>2968</v>
      </c>
      <c r="C510" t="s">
        <v>1167</v>
      </c>
      <c r="D510" t="s">
        <v>964</v>
      </c>
      <c r="E510" t="s">
        <v>99</v>
      </c>
      <c r="F510" t="s">
        <v>1168</v>
      </c>
      <c r="G510" t="str">
        <f>"00361927"</f>
        <v>00361927</v>
      </c>
      <c r="H510">
        <v>660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57</v>
      </c>
      <c r="W510">
        <v>399</v>
      </c>
      <c r="X510">
        <v>0</v>
      </c>
      <c r="Z510">
        <v>0</v>
      </c>
      <c r="AA510">
        <v>0</v>
      </c>
      <c r="AB510">
        <v>0</v>
      </c>
      <c r="AC510">
        <v>0</v>
      </c>
      <c r="AD510">
        <v>1089</v>
      </c>
    </row>
    <row r="511" spans="1:30" x14ac:dyDescent="0.25">
      <c r="H511" t="s">
        <v>1169</v>
      </c>
    </row>
    <row r="512" spans="1:30" x14ac:dyDescent="0.25">
      <c r="A512">
        <v>253</v>
      </c>
      <c r="B512">
        <v>5439</v>
      </c>
      <c r="C512" t="s">
        <v>1170</v>
      </c>
      <c r="D512" t="s">
        <v>549</v>
      </c>
      <c r="E512" t="s">
        <v>26</v>
      </c>
      <c r="F512" t="s">
        <v>1171</v>
      </c>
      <c r="G512" t="str">
        <f>"00358840"</f>
        <v>00358840</v>
      </c>
      <c r="H512" t="s">
        <v>1032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30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49</v>
      </c>
      <c r="W512">
        <v>343</v>
      </c>
      <c r="X512">
        <v>0</v>
      </c>
      <c r="Z512">
        <v>0</v>
      </c>
      <c r="AA512">
        <v>0</v>
      </c>
      <c r="AB512">
        <v>0</v>
      </c>
      <c r="AC512">
        <v>0</v>
      </c>
      <c r="AD512" t="s">
        <v>1172</v>
      </c>
    </row>
    <row r="513" spans="1:30" x14ac:dyDescent="0.25">
      <c r="H513" t="s">
        <v>1173</v>
      </c>
    </row>
    <row r="514" spans="1:30" x14ac:dyDescent="0.25">
      <c r="A514">
        <v>254</v>
      </c>
      <c r="B514">
        <v>2996</v>
      </c>
      <c r="C514" t="s">
        <v>1174</v>
      </c>
      <c r="D514" t="s">
        <v>125</v>
      </c>
      <c r="E514" t="s">
        <v>26</v>
      </c>
      <c r="F514" t="s">
        <v>1175</v>
      </c>
      <c r="G514" t="str">
        <f>"00037773"</f>
        <v>00037773</v>
      </c>
      <c r="H514" t="s">
        <v>507</v>
      </c>
      <c r="I514">
        <v>0</v>
      </c>
      <c r="J514">
        <v>0</v>
      </c>
      <c r="K514">
        <v>0</v>
      </c>
      <c r="L514">
        <v>0</v>
      </c>
      <c r="M514">
        <v>100</v>
      </c>
      <c r="N514">
        <v>30</v>
      </c>
      <c r="O514">
        <v>30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7</v>
      </c>
      <c r="W514">
        <v>49</v>
      </c>
      <c r="X514">
        <v>0</v>
      </c>
      <c r="Z514">
        <v>0</v>
      </c>
      <c r="AA514">
        <v>0</v>
      </c>
      <c r="AB514">
        <v>5</v>
      </c>
      <c r="AC514">
        <v>85</v>
      </c>
      <c r="AD514" t="s">
        <v>1176</v>
      </c>
    </row>
    <row r="515" spans="1:30" x14ac:dyDescent="0.25">
      <c r="H515" t="s">
        <v>1177</v>
      </c>
    </row>
    <row r="516" spans="1:30" x14ac:dyDescent="0.25">
      <c r="A516">
        <v>255</v>
      </c>
      <c r="B516">
        <v>5845</v>
      </c>
      <c r="C516" t="s">
        <v>368</v>
      </c>
      <c r="D516" t="s">
        <v>297</v>
      </c>
      <c r="E516" t="s">
        <v>15</v>
      </c>
      <c r="F516" t="s">
        <v>1178</v>
      </c>
      <c r="G516" t="str">
        <f>"00312415"</f>
        <v>00312415</v>
      </c>
      <c r="H516" t="s">
        <v>1179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70</v>
      </c>
      <c r="O516">
        <v>0</v>
      </c>
      <c r="P516">
        <v>50</v>
      </c>
      <c r="Q516">
        <v>50</v>
      </c>
      <c r="R516">
        <v>0</v>
      </c>
      <c r="S516">
        <v>0</v>
      </c>
      <c r="T516">
        <v>0</v>
      </c>
      <c r="U516">
        <v>0</v>
      </c>
      <c r="V516">
        <v>23</v>
      </c>
      <c r="W516">
        <v>161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1180</v>
      </c>
    </row>
    <row r="517" spans="1:30" x14ac:dyDescent="0.25">
      <c r="H517" t="s">
        <v>1181</v>
      </c>
    </row>
    <row r="518" spans="1:30" x14ac:dyDescent="0.25">
      <c r="A518">
        <v>256</v>
      </c>
      <c r="B518">
        <v>3652</v>
      </c>
      <c r="C518" t="s">
        <v>1182</v>
      </c>
      <c r="D518" t="s">
        <v>216</v>
      </c>
      <c r="E518" t="s">
        <v>833</v>
      </c>
      <c r="F518" t="s">
        <v>1183</v>
      </c>
      <c r="G518" t="str">
        <f>"00331471"</f>
        <v>00331471</v>
      </c>
      <c r="H518" t="s">
        <v>1184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19</v>
      </c>
      <c r="W518">
        <v>133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1185</v>
      </c>
    </row>
    <row r="519" spans="1:30" x14ac:dyDescent="0.25">
      <c r="H519" t="s">
        <v>1186</v>
      </c>
    </row>
    <row r="520" spans="1:30" x14ac:dyDescent="0.25">
      <c r="A520">
        <v>257</v>
      </c>
      <c r="B520">
        <v>3448</v>
      </c>
      <c r="C520" t="s">
        <v>1187</v>
      </c>
      <c r="D520" t="s">
        <v>462</v>
      </c>
      <c r="E520" t="s">
        <v>26</v>
      </c>
      <c r="F520" t="s">
        <v>1188</v>
      </c>
      <c r="G520" t="str">
        <f>"00369769"</f>
        <v>00369769</v>
      </c>
      <c r="H520" t="s">
        <v>545</v>
      </c>
      <c r="I520">
        <v>150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50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9</v>
      </c>
      <c r="W520">
        <v>63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1189</v>
      </c>
    </row>
    <row r="521" spans="1:30" x14ac:dyDescent="0.25">
      <c r="H521" t="s">
        <v>1190</v>
      </c>
    </row>
    <row r="522" spans="1:30" x14ac:dyDescent="0.25">
      <c r="A522">
        <v>258</v>
      </c>
      <c r="B522">
        <v>5734</v>
      </c>
      <c r="C522" t="s">
        <v>1191</v>
      </c>
      <c r="D522" t="s">
        <v>188</v>
      </c>
      <c r="E522" t="s">
        <v>32</v>
      </c>
      <c r="F522" t="s">
        <v>1192</v>
      </c>
      <c r="G522" t="str">
        <f>"00029407"</f>
        <v>00029407</v>
      </c>
      <c r="H522" t="s">
        <v>1193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50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37</v>
      </c>
      <c r="W522">
        <v>259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1194</v>
      </c>
    </row>
    <row r="523" spans="1:30" x14ac:dyDescent="0.25">
      <c r="H523" t="s">
        <v>1195</v>
      </c>
    </row>
    <row r="524" spans="1:30" x14ac:dyDescent="0.25">
      <c r="A524">
        <v>259</v>
      </c>
      <c r="B524">
        <v>3558</v>
      </c>
      <c r="C524" t="s">
        <v>1196</v>
      </c>
      <c r="D524" t="s">
        <v>22</v>
      </c>
      <c r="E524" t="s">
        <v>15</v>
      </c>
      <c r="F524" t="s">
        <v>1197</v>
      </c>
      <c r="G524" t="str">
        <f>"00163083"</f>
        <v>00163083</v>
      </c>
      <c r="H524" t="s">
        <v>791</v>
      </c>
      <c r="I524">
        <v>0</v>
      </c>
      <c r="J524">
        <v>0</v>
      </c>
      <c r="K524">
        <v>0</v>
      </c>
      <c r="L524">
        <v>200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30</v>
      </c>
      <c r="U524">
        <v>0</v>
      </c>
      <c r="V524">
        <v>8</v>
      </c>
      <c r="W524">
        <v>56</v>
      </c>
      <c r="X524">
        <v>0</v>
      </c>
      <c r="Z524">
        <v>2</v>
      </c>
      <c r="AA524">
        <v>0</v>
      </c>
      <c r="AB524">
        <v>0</v>
      </c>
      <c r="AC524">
        <v>0</v>
      </c>
      <c r="AD524" t="s">
        <v>1198</v>
      </c>
    </row>
    <row r="525" spans="1:30" x14ac:dyDescent="0.25">
      <c r="H525" t="s">
        <v>1199</v>
      </c>
    </row>
    <row r="526" spans="1:30" x14ac:dyDescent="0.25">
      <c r="A526">
        <v>260</v>
      </c>
      <c r="B526">
        <v>5872</v>
      </c>
      <c r="C526" t="s">
        <v>1200</v>
      </c>
      <c r="D526" t="s">
        <v>343</v>
      </c>
      <c r="E526" t="s">
        <v>163</v>
      </c>
      <c r="F526" t="s">
        <v>1201</v>
      </c>
      <c r="G526" t="str">
        <f>"201409003242"</f>
        <v>201409003242</v>
      </c>
      <c r="H526" t="s">
        <v>1202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50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Z526">
        <v>0</v>
      </c>
      <c r="AA526">
        <v>0</v>
      </c>
      <c r="AB526">
        <v>18</v>
      </c>
      <c r="AC526">
        <v>306</v>
      </c>
      <c r="AD526" t="s">
        <v>1203</v>
      </c>
    </row>
    <row r="527" spans="1:30" x14ac:dyDescent="0.25">
      <c r="H527" t="s">
        <v>1204</v>
      </c>
    </row>
    <row r="528" spans="1:30" x14ac:dyDescent="0.25">
      <c r="A528">
        <v>261</v>
      </c>
      <c r="B528">
        <v>4400</v>
      </c>
      <c r="C528" t="s">
        <v>1021</v>
      </c>
      <c r="D528" t="s">
        <v>427</v>
      </c>
      <c r="E528" t="s">
        <v>378</v>
      </c>
      <c r="F528" t="s">
        <v>1205</v>
      </c>
      <c r="G528" t="str">
        <f>"201511038561"</f>
        <v>201511038561</v>
      </c>
      <c r="H528">
        <v>803</v>
      </c>
      <c r="I528">
        <v>0</v>
      </c>
      <c r="J528">
        <v>0</v>
      </c>
      <c r="K528">
        <v>0</v>
      </c>
      <c r="L528">
        <v>200</v>
      </c>
      <c r="M528">
        <v>0</v>
      </c>
      <c r="N528">
        <v>50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Z528">
        <v>0</v>
      </c>
      <c r="AA528">
        <v>0</v>
      </c>
      <c r="AB528">
        <v>0</v>
      </c>
      <c r="AC528">
        <v>0</v>
      </c>
      <c r="AD528">
        <v>1053</v>
      </c>
    </row>
    <row r="529" spans="1:30" x14ac:dyDescent="0.25">
      <c r="H529" t="s">
        <v>1206</v>
      </c>
    </row>
    <row r="530" spans="1:30" x14ac:dyDescent="0.25">
      <c r="A530">
        <v>262</v>
      </c>
      <c r="B530">
        <v>1986</v>
      </c>
      <c r="C530" t="s">
        <v>1207</v>
      </c>
      <c r="D530" t="s">
        <v>1208</v>
      </c>
      <c r="E530" t="s">
        <v>354</v>
      </c>
      <c r="F530" t="s">
        <v>1209</v>
      </c>
      <c r="G530" t="str">
        <f>"201511029812"</f>
        <v>201511029812</v>
      </c>
      <c r="H530" t="s">
        <v>389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50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15</v>
      </c>
      <c r="W530">
        <v>105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1210</v>
      </c>
    </row>
    <row r="531" spans="1:30" x14ac:dyDescent="0.25">
      <c r="H531" t="s">
        <v>1211</v>
      </c>
    </row>
    <row r="532" spans="1:30" x14ac:dyDescent="0.25">
      <c r="A532">
        <v>263</v>
      </c>
      <c r="B532">
        <v>4113</v>
      </c>
      <c r="C532" t="s">
        <v>139</v>
      </c>
      <c r="D532" t="s">
        <v>1212</v>
      </c>
      <c r="E532" t="s">
        <v>15</v>
      </c>
      <c r="F532" t="s">
        <v>1213</v>
      </c>
      <c r="G532" t="str">
        <f>"201309000065"</f>
        <v>201309000065</v>
      </c>
      <c r="H532" t="s">
        <v>1214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50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43</v>
      </c>
      <c r="W532">
        <v>301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1215</v>
      </c>
    </row>
    <row r="533" spans="1:30" x14ac:dyDescent="0.25">
      <c r="H533" t="s">
        <v>1216</v>
      </c>
    </row>
    <row r="534" spans="1:30" x14ac:dyDescent="0.25">
      <c r="A534">
        <v>264</v>
      </c>
      <c r="B534">
        <v>111</v>
      </c>
      <c r="C534" t="s">
        <v>332</v>
      </c>
      <c r="D534" t="s">
        <v>1217</v>
      </c>
      <c r="E534" t="s">
        <v>32</v>
      </c>
      <c r="F534" t="s">
        <v>1218</v>
      </c>
      <c r="G534" t="str">
        <f>"00010240"</f>
        <v>00010240</v>
      </c>
      <c r="H534">
        <v>693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70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41</v>
      </c>
      <c r="W534">
        <v>287</v>
      </c>
      <c r="X534">
        <v>0</v>
      </c>
      <c r="Z534">
        <v>0</v>
      </c>
      <c r="AA534">
        <v>0</v>
      </c>
      <c r="AB534">
        <v>0</v>
      </c>
      <c r="AC534">
        <v>0</v>
      </c>
      <c r="AD534">
        <v>1050</v>
      </c>
    </row>
    <row r="535" spans="1:30" x14ac:dyDescent="0.25">
      <c r="H535" t="s">
        <v>1219</v>
      </c>
    </row>
    <row r="536" spans="1:30" x14ac:dyDescent="0.25">
      <c r="A536">
        <v>265</v>
      </c>
      <c r="B536">
        <v>3331</v>
      </c>
      <c r="C536" t="s">
        <v>1220</v>
      </c>
      <c r="D536" t="s">
        <v>33</v>
      </c>
      <c r="E536" t="s">
        <v>1221</v>
      </c>
      <c r="F536" t="s">
        <v>1222</v>
      </c>
      <c r="G536" t="str">
        <f>"00005807"</f>
        <v>00005807</v>
      </c>
      <c r="H536" t="s">
        <v>772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30</v>
      </c>
      <c r="P536">
        <v>0</v>
      </c>
      <c r="Q536">
        <v>30</v>
      </c>
      <c r="R536">
        <v>0</v>
      </c>
      <c r="S536">
        <v>0</v>
      </c>
      <c r="T536">
        <v>0</v>
      </c>
      <c r="U536">
        <v>0</v>
      </c>
      <c r="V536">
        <v>29</v>
      </c>
      <c r="W536">
        <v>203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1223</v>
      </c>
    </row>
    <row r="537" spans="1:30" x14ac:dyDescent="0.25">
      <c r="H537" t="s">
        <v>1224</v>
      </c>
    </row>
    <row r="538" spans="1:30" x14ac:dyDescent="0.25">
      <c r="A538">
        <v>266</v>
      </c>
      <c r="B538">
        <v>542</v>
      </c>
      <c r="C538" t="s">
        <v>1225</v>
      </c>
      <c r="D538" t="s">
        <v>833</v>
      </c>
      <c r="E538" t="s">
        <v>22</v>
      </c>
      <c r="F538" t="s">
        <v>1226</v>
      </c>
      <c r="G538" t="str">
        <f>"00296230"</f>
        <v>00296230</v>
      </c>
      <c r="H538" t="s">
        <v>533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40</v>
      </c>
      <c r="W538">
        <v>280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1227</v>
      </c>
    </row>
    <row r="539" spans="1:30" x14ac:dyDescent="0.25">
      <c r="H539" t="s">
        <v>1228</v>
      </c>
    </row>
    <row r="540" spans="1:30" x14ac:dyDescent="0.25">
      <c r="A540">
        <v>267</v>
      </c>
      <c r="B540">
        <v>4578</v>
      </c>
      <c r="C540" t="s">
        <v>1229</v>
      </c>
      <c r="D540" t="s">
        <v>899</v>
      </c>
      <c r="E540" t="s">
        <v>354</v>
      </c>
      <c r="F540" t="s">
        <v>1230</v>
      </c>
      <c r="G540" t="str">
        <f>"00369841"</f>
        <v>00369841</v>
      </c>
      <c r="H540" t="s">
        <v>1231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50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1232</v>
      </c>
    </row>
    <row r="541" spans="1:30" x14ac:dyDescent="0.25">
      <c r="H541" t="s">
        <v>1233</v>
      </c>
    </row>
    <row r="542" spans="1:30" x14ac:dyDescent="0.25">
      <c r="A542">
        <v>268</v>
      </c>
      <c r="B542">
        <v>4716</v>
      </c>
      <c r="C542" t="s">
        <v>1234</v>
      </c>
      <c r="D542" t="s">
        <v>354</v>
      </c>
      <c r="E542" t="s">
        <v>115</v>
      </c>
      <c r="F542" t="s">
        <v>1235</v>
      </c>
      <c r="G542" t="str">
        <f>"201601000516"</f>
        <v>201601000516</v>
      </c>
      <c r="H542" t="s">
        <v>1236</v>
      </c>
      <c r="I542">
        <v>150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12</v>
      </c>
      <c r="W542">
        <v>84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1237</v>
      </c>
    </row>
    <row r="543" spans="1:30" x14ac:dyDescent="0.25">
      <c r="H543" t="s">
        <v>1238</v>
      </c>
    </row>
    <row r="544" spans="1:30" x14ac:dyDescent="0.25">
      <c r="A544">
        <v>269</v>
      </c>
      <c r="B544">
        <v>2987</v>
      </c>
      <c r="C544" t="s">
        <v>452</v>
      </c>
      <c r="D544" t="s">
        <v>15</v>
      </c>
      <c r="E544" t="s">
        <v>291</v>
      </c>
      <c r="F544" t="s">
        <v>1239</v>
      </c>
      <c r="G544" t="str">
        <f>"00172187"</f>
        <v>00172187</v>
      </c>
      <c r="H544" t="s">
        <v>142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36</v>
      </c>
      <c r="W544">
        <v>252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1240</v>
      </c>
    </row>
    <row r="545" spans="1:30" x14ac:dyDescent="0.25">
      <c r="H545" t="s">
        <v>1241</v>
      </c>
    </row>
    <row r="546" spans="1:30" x14ac:dyDescent="0.25">
      <c r="A546">
        <v>270</v>
      </c>
      <c r="B546">
        <v>2400</v>
      </c>
      <c r="C546" t="s">
        <v>1242</v>
      </c>
      <c r="D546" t="s">
        <v>22</v>
      </c>
      <c r="E546" t="s">
        <v>99</v>
      </c>
      <c r="F546" t="s">
        <v>1243</v>
      </c>
      <c r="G546" t="str">
        <f>"00262328"</f>
        <v>00262328</v>
      </c>
      <c r="H546" t="s">
        <v>1244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10</v>
      </c>
      <c r="W546">
        <v>70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1245</v>
      </c>
    </row>
    <row r="547" spans="1:30" x14ac:dyDescent="0.25">
      <c r="H547" t="s">
        <v>1246</v>
      </c>
    </row>
    <row r="548" spans="1:30" x14ac:dyDescent="0.25">
      <c r="A548">
        <v>271</v>
      </c>
      <c r="B548">
        <v>6073</v>
      </c>
      <c r="C548" t="s">
        <v>1247</v>
      </c>
      <c r="D548" t="s">
        <v>26</v>
      </c>
      <c r="E548" t="s">
        <v>354</v>
      </c>
      <c r="F548" t="s">
        <v>1248</v>
      </c>
      <c r="G548" t="str">
        <f>"200802001485"</f>
        <v>200802001485</v>
      </c>
      <c r="H548" t="s">
        <v>1249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25</v>
      </c>
      <c r="W548">
        <v>175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1250</v>
      </c>
    </row>
    <row r="549" spans="1:30" x14ac:dyDescent="0.25">
      <c r="H549" t="s">
        <v>1251</v>
      </c>
    </row>
    <row r="550" spans="1:30" x14ac:dyDescent="0.25">
      <c r="A550">
        <v>272</v>
      </c>
      <c r="B550">
        <v>3887</v>
      </c>
      <c r="C550" t="s">
        <v>1252</v>
      </c>
      <c r="D550" t="s">
        <v>969</v>
      </c>
      <c r="E550" t="s">
        <v>22</v>
      </c>
      <c r="F550" t="s">
        <v>1253</v>
      </c>
      <c r="G550" t="str">
        <f>"00358919"</f>
        <v>00358919</v>
      </c>
      <c r="H550" t="s">
        <v>101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3</v>
      </c>
      <c r="W550">
        <v>21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1254</v>
      </c>
    </row>
    <row r="551" spans="1:30" x14ac:dyDescent="0.25">
      <c r="H551" t="s">
        <v>1255</v>
      </c>
    </row>
    <row r="552" spans="1:30" x14ac:dyDescent="0.25">
      <c r="A552">
        <v>273</v>
      </c>
      <c r="B552">
        <v>5694</v>
      </c>
      <c r="C552" t="s">
        <v>1256</v>
      </c>
      <c r="D552" t="s">
        <v>1257</v>
      </c>
      <c r="E552" t="s">
        <v>38</v>
      </c>
      <c r="F552" t="s">
        <v>1258</v>
      </c>
      <c r="G552" t="str">
        <f>"00364878"</f>
        <v>00364878</v>
      </c>
      <c r="H552">
        <v>715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30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36</v>
      </c>
      <c r="W552">
        <v>252</v>
      </c>
      <c r="X552">
        <v>0</v>
      </c>
      <c r="Z552">
        <v>2</v>
      </c>
      <c r="AA552">
        <v>0</v>
      </c>
      <c r="AB552">
        <v>0</v>
      </c>
      <c r="AC552">
        <v>0</v>
      </c>
      <c r="AD552">
        <v>1027</v>
      </c>
    </row>
    <row r="553" spans="1:30" x14ac:dyDescent="0.25">
      <c r="H553" t="s">
        <v>1259</v>
      </c>
    </row>
    <row r="554" spans="1:30" x14ac:dyDescent="0.25">
      <c r="A554">
        <v>274</v>
      </c>
      <c r="B554">
        <v>1317</v>
      </c>
      <c r="C554" t="s">
        <v>1260</v>
      </c>
      <c r="D554" t="s">
        <v>105</v>
      </c>
      <c r="E554" t="s">
        <v>99</v>
      </c>
      <c r="F554" t="s">
        <v>1261</v>
      </c>
      <c r="G554" t="str">
        <f>"00221562"</f>
        <v>00221562</v>
      </c>
      <c r="H554" t="s">
        <v>233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43</v>
      </c>
      <c r="W554">
        <v>301</v>
      </c>
      <c r="X554">
        <v>0</v>
      </c>
      <c r="Z554">
        <v>1</v>
      </c>
      <c r="AA554">
        <v>0</v>
      </c>
      <c r="AB554">
        <v>0</v>
      </c>
      <c r="AC554">
        <v>0</v>
      </c>
      <c r="AD554" t="s">
        <v>1262</v>
      </c>
    </row>
    <row r="555" spans="1:30" x14ac:dyDescent="0.25">
      <c r="H555" t="s">
        <v>1263</v>
      </c>
    </row>
    <row r="556" spans="1:30" x14ac:dyDescent="0.25">
      <c r="A556">
        <v>275</v>
      </c>
      <c r="B556">
        <v>2686</v>
      </c>
      <c r="C556" t="s">
        <v>1264</v>
      </c>
      <c r="D556" t="s">
        <v>115</v>
      </c>
      <c r="E556" t="s">
        <v>99</v>
      </c>
      <c r="F556" t="s">
        <v>1265</v>
      </c>
      <c r="G556" t="str">
        <f>"00349131"</f>
        <v>00349131</v>
      </c>
      <c r="H556">
        <v>693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43</v>
      </c>
      <c r="W556">
        <v>301</v>
      </c>
      <c r="X556">
        <v>0</v>
      </c>
      <c r="Z556">
        <v>2</v>
      </c>
      <c r="AA556">
        <v>0</v>
      </c>
      <c r="AB556">
        <v>0</v>
      </c>
      <c r="AC556">
        <v>0</v>
      </c>
      <c r="AD556">
        <v>1024</v>
      </c>
    </row>
    <row r="557" spans="1:30" x14ac:dyDescent="0.25">
      <c r="H557" t="s">
        <v>1266</v>
      </c>
    </row>
    <row r="558" spans="1:30" x14ac:dyDescent="0.25">
      <c r="A558">
        <v>276</v>
      </c>
      <c r="B558">
        <v>1479</v>
      </c>
      <c r="C558" t="s">
        <v>1267</v>
      </c>
      <c r="D558" t="s">
        <v>297</v>
      </c>
      <c r="E558" t="s">
        <v>22</v>
      </c>
      <c r="F558" t="s">
        <v>1268</v>
      </c>
      <c r="G558" t="str">
        <f>"00010379"</f>
        <v>00010379</v>
      </c>
      <c r="H558" t="s">
        <v>1269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70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39</v>
      </c>
      <c r="W558">
        <v>273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1270</v>
      </c>
    </row>
    <row r="559" spans="1:30" x14ac:dyDescent="0.25">
      <c r="H559" t="s">
        <v>1271</v>
      </c>
    </row>
    <row r="560" spans="1:30" x14ac:dyDescent="0.25">
      <c r="A560">
        <v>277</v>
      </c>
      <c r="B560">
        <v>1821</v>
      </c>
      <c r="C560" t="s">
        <v>1272</v>
      </c>
      <c r="D560" t="s">
        <v>343</v>
      </c>
      <c r="E560" t="s">
        <v>37</v>
      </c>
      <c r="F560" t="s">
        <v>1273</v>
      </c>
      <c r="G560" t="str">
        <f>"201412005191"</f>
        <v>201412005191</v>
      </c>
      <c r="H560">
        <v>693</v>
      </c>
      <c r="I560">
        <v>150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4</v>
      </c>
      <c r="W560">
        <v>28</v>
      </c>
      <c r="X560">
        <v>0</v>
      </c>
      <c r="Z560">
        <v>0</v>
      </c>
      <c r="AA560">
        <v>0</v>
      </c>
      <c r="AB560">
        <v>7</v>
      </c>
      <c r="AC560">
        <v>119</v>
      </c>
      <c r="AD560">
        <v>1020</v>
      </c>
    </row>
    <row r="561" spans="1:30" x14ac:dyDescent="0.25">
      <c r="H561" t="s">
        <v>1274</v>
      </c>
    </row>
    <row r="562" spans="1:30" x14ac:dyDescent="0.25">
      <c r="A562">
        <v>278</v>
      </c>
      <c r="B562">
        <v>6297</v>
      </c>
      <c r="C562" t="s">
        <v>1275</v>
      </c>
      <c r="D562" t="s">
        <v>549</v>
      </c>
      <c r="E562" t="s">
        <v>26</v>
      </c>
      <c r="F562" t="s">
        <v>1276</v>
      </c>
      <c r="G562" t="str">
        <f>"00368562"</f>
        <v>00368562</v>
      </c>
      <c r="H562">
        <v>693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36</v>
      </c>
      <c r="W562">
        <v>252</v>
      </c>
      <c r="X562">
        <v>0</v>
      </c>
      <c r="Z562">
        <v>0</v>
      </c>
      <c r="AA562">
        <v>0</v>
      </c>
      <c r="AB562">
        <v>0</v>
      </c>
      <c r="AC562">
        <v>0</v>
      </c>
      <c r="AD562">
        <v>1015</v>
      </c>
    </row>
    <row r="563" spans="1:30" x14ac:dyDescent="0.25">
      <c r="H563" t="s">
        <v>1277</v>
      </c>
    </row>
    <row r="564" spans="1:30" x14ac:dyDescent="0.25">
      <c r="A564">
        <v>279</v>
      </c>
      <c r="B564">
        <v>947</v>
      </c>
      <c r="C564" t="s">
        <v>1278</v>
      </c>
      <c r="D564" t="s">
        <v>1279</v>
      </c>
      <c r="E564" t="s">
        <v>354</v>
      </c>
      <c r="F564" t="s">
        <v>1280</v>
      </c>
      <c r="G564" t="str">
        <f>"00018300"</f>
        <v>00018300</v>
      </c>
      <c r="H564">
        <v>682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43</v>
      </c>
      <c r="W564">
        <v>301</v>
      </c>
      <c r="X564">
        <v>0</v>
      </c>
      <c r="Z564">
        <v>0</v>
      </c>
      <c r="AA564">
        <v>0</v>
      </c>
      <c r="AB564">
        <v>0</v>
      </c>
      <c r="AC564">
        <v>0</v>
      </c>
      <c r="AD564">
        <v>1013</v>
      </c>
    </row>
    <row r="565" spans="1:30" x14ac:dyDescent="0.25">
      <c r="H565" t="s">
        <v>1158</v>
      </c>
    </row>
    <row r="566" spans="1:30" x14ac:dyDescent="0.25">
      <c r="A566">
        <v>280</v>
      </c>
      <c r="B566">
        <v>3676</v>
      </c>
      <c r="C566" t="s">
        <v>1281</v>
      </c>
      <c r="D566" t="s">
        <v>1282</v>
      </c>
      <c r="E566" t="s">
        <v>1283</v>
      </c>
      <c r="F566" t="s">
        <v>1284</v>
      </c>
      <c r="G566" t="str">
        <f>"00161617"</f>
        <v>00161617</v>
      </c>
      <c r="H566" t="s">
        <v>570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26</v>
      </c>
      <c r="W566">
        <v>182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1285</v>
      </c>
    </row>
    <row r="567" spans="1:30" x14ac:dyDescent="0.25">
      <c r="H567" t="s">
        <v>1286</v>
      </c>
    </row>
    <row r="568" spans="1:30" x14ac:dyDescent="0.25">
      <c r="A568">
        <v>281</v>
      </c>
      <c r="B568">
        <v>2393</v>
      </c>
      <c r="C568" t="s">
        <v>1287</v>
      </c>
      <c r="D568" t="s">
        <v>140</v>
      </c>
      <c r="E568" t="s">
        <v>22</v>
      </c>
      <c r="F568" t="s">
        <v>1288</v>
      </c>
      <c r="G568" t="str">
        <f>"201406017326"</f>
        <v>201406017326</v>
      </c>
      <c r="H568" t="s">
        <v>551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28</v>
      </c>
      <c r="W568">
        <v>196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1289</v>
      </c>
    </row>
    <row r="569" spans="1:30" x14ac:dyDescent="0.25">
      <c r="H569" t="s">
        <v>1290</v>
      </c>
    </row>
    <row r="570" spans="1:30" x14ac:dyDescent="0.25">
      <c r="A570">
        <v>282</v>
      </c>
      <c r="B570">
        <v>300</v>
      </c>
      <c r="C570" t="s">
        <v>1291</v>
      </c>
      <c r="D570" t="s">
        <v>163</v>
      </c>
      <c r="E570" t="s">
        <v>71</v>
      </c>
      <c r="F570" t="s">
        <v>1292</v>
      </c>
      <c r="G570" t="str">
        <f>"00300327"</f>
        <v>00300327</v>
      </c>
      <c r="H570" t="s">
        <v>1293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Z570">
        <v>2</v>
      </c>
      <c r="AA570">
        <v>0</v>
      </c>
      <c r="AB570">
        <v>0</v>
      </c>
      <c r="AC570">
        <v>0</v>
      </c>
      <c r="AD570" t="s">
        <v>1294</v>
      </c>
    </row>
    <row r="571" spans="1:30" x14ac:dyDescent="0.25">
      <c r="H571" t="s">
        <v>1295</v>
      </c>
    </row>
    <row r="572" spans="1:30" x14ac:dyDescent="0.25">
      <c r="A572">
        <v>283</v>
      </c>
      <c r="B572">
        <v>5776</v>
      </c>
      <c r="C572" t="s">
        <v>1296</v>
      </c>
      <c r="D572" t="s">
        <v>1297</v>
      </c>
      <c r="E572" t="s">
        <v>15</v>
      </c>
      <c r="F572" t="s">
        <v>1298</v>
      </c>
      <c r="G572" t="str">
        <f>"00193733"</f>
        <v>00193733</v>
      </c>
      <c r="H572">
        <v>715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24</v>
      </c>
      <c r="W572">
        <v>168</v>
      </c>
      <c r="X572">
        <v>0</v>
      </c>
      <c r="Z572">
        <v>0</v>
      </c>
      <c r="AA572">
        <v>0</v>
      </c>
      <c r="AB572">
        <v>5</v>
      </c>
      <c r="AC572">
        <v>85</v>
      </c>
      <c r="AD572">
        <v>998</v>
      </c>
    </row>
    <row r="573" spans="1:30" x14ac:dyDescent="0.25">
      <c r="H573" t="s">
        <v>1299</v>
      </c>
    </row>
    <row r="574" spans="1:30" x14ac:dyDescent="0.25">
      <c r="A574">
        <v>284</v>
      </c>
      <c r="B574">
        <v>176</v>
      </c>
      <c r="C574" t="s">
        <v>1300</v>
      </c>
      <c r="D574" t="s">
        <v>26</v>
      </c>
      <c r="E574" t="s">
        <v>354</v>
      </c>
      <c r="F574" t="s">
        <v>1301</v>
      </c>
      <c r="G574" t="str">
        <f>"00251487"</f>
        <v>00251487</v>
      </c>
      <c r="H574" t="s">
        <v>228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43</v>
      </c>
      <c r="W574">
        <v>301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1302</v>
      </c>
    </row>
    <row r="575" spans="1:30" x14ac:dyDescent="0.25">
      <c r="H575" t="s">
        <v>1303</v>
      </c>
    </row>
    <row r="576" spans="1:30" x14ac:dyDescent="0.25">
      <c r="A576">
        <v>285</v>
      </c>
      <c r="B576">
        <v>5659</v>
      </c>
      <c r="C576" t="s">
        <v>1304</v>
      </c>
      <c r="D576" t="s">
        <v>1305</v>
      </c>
      <c r="E576" t="s">
        <v>555</v>
      </c>
      <c r="F576" t="s">
        <v>1306</v>
      </c>
      <c r="G576" t="str">
        <f>"00144300"</f>
        <v>00144300</v>
      </c>
      <c r="H576" t="s">
        <v>1088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40</v>
      </c>
      <c r="W576">
        <v>280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1307</v>
      </c>
    </row>
    <row r="577" spans="1:30" x14ac:dyDescent="0.25">
      <c r="H577" t="s">
        <v>1308</v>
      </c>
    </row>
    <row r="578" spans="1:30" x14ac:dyDescent="0.25">
      <c r="A578">
        <v>286</v>
      </c>
      <c r="B578">
        <v>520</v>
      </c>
      <c r="C578" t="s">
        <v>1309</v>
      </c>
      <c r="D578" t="s">
        <v>33</v>
      </c>
      <c r="E578" t="s">
        <v>610</v>
      </c>
      <c r="F578" t="s">
        <v>1310</v>
      </c>
      <c r="G578" t="str">
        <f>"201412000378"</f>
        <v>201412000378</v>
      </c>
      <c r="H578" t="s">
        <v>287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12</v>
      </c>
      <c r="W578">
        <v>84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1311</v>
      </c>
    </row>
    <row r="579" spans="1:30" x14ac:dyDescent="0.25">
      <c r="H579" t="s">
        <v>1312</v>
      </c>
    </row>
    <row r="580" spans="1:30" x14ac:dyDescent="0.25">
      <c r="A580">
        <v>287</v>
      </c>
      <c r="B580">
        <v>387</v>
      </c>
      <c r="C580" t="s">
        <v>1313</v>
      </c>
      <c r="D580" t="s">
        <v>49</v>
      </c>
      <c r="E580" t="s">
        <v>37</v>
      </c>
      <c r="F580" t="s">
        <v>1314</v>
      </c>
      <c r="G580" t="str">
        <f>"00271537"</f>
        <v>00271537</v>
      </c>
      <c r="H580" t="s">
        <v>823</v>
      </c>
      <c r="I580">
        <v>0</v>
      </c>
      <c r="J580">
        <v>0</v>
      </c>
      <c r="K580">
        <v>0</v>
      </c>
      <c r="L580">
        <v>200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</v>
      </c>
      <c r="W580">
        <v>56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1315</v>
      </c>
    </row>
    <row r="581" spans="1:30" x14ac:dyDescent="0.25">
      <c r="H581" t="s">
        <v>1316</v>
      </c>
    </row>
    <row r="582" spans="1:30" x14ac:dyDescent="0.25">
      <c r="A582">
        <v>288</v>
      </c>
      <c r="B582">
        <v>1229</v>
      </c>
      <c r="C582" t="s">
        <v>1317</v>
      </c>
      <c r="D582" t="s">
        <v>1318</v>
      </c>
      <c r="E582" t="s">
        <v>26</v>
      </c>
      <c r="F582" t="s">
        <v>1319</v>
      </c>
      <c r="G582" t="str">
        <f>"00276395"</f>
        <v>00276395</v>
      </c>
      <c r="H582" t="s">
        <v>204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28</v>
      </c>
      <c r="W582">
        <v>196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1320</v>
      </c>
    </row>
    <row r="583" spans="1:30" x14ac:dyDescent="0.25">
      <c r="H583">
        <v>1229</v>
      </c>
    </row>
    <row r="584" spans="1:30" x14ac:dyDescent="0.25">
      <c r="A584">
        <v>289</v>
      </c>
      <c r="B584">
        <v>4525</v>
      </c>
      <c r="C584" t="s">
        <v>1321</v>
      </c>
      <c r="D584" t="s">
        <v>158</v>
      </c>
      <c r="E584" t="s">
        <v>1322</v>
      </c>
      <c r="F584" t="s">
        <v>1323</v>
      </c>
      <c r="G584" t="str">
        <f>"00325839"</f>
        <v>00325839</v>
      </c>
      <c r="H584" t="s">
        <v>1202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37</v>
      </c>
      <c r="W584">
        <v>259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1324</v>
      </c>
    </row>
    <row r="585" spans="1:30" x14ac:dyDescent="0.25">
      <c r="H585" t="s">
        <v>1325</v>
      </c>
    </row>
    <row r="586" spans="1:30" x14ac:dyDescent="0.25">
      <c r="A586">
        <v>290</v>
      </c>
      <c r="B586">
        <v>5331</v>
      </c>
      <c r="C586" t="s">
        <v>1326</v>
      </c>
      <c r="D586" t="s">
        <v>329</v>
      </c>
      <c r="E586" t="s">
        <v>22</v>
      </c>
      <c r="F586" t="s">
        <v>1327</v>
      </c>
      <c r="G586" t="str">
        <f>"201511036111"</f>
        <v>201511036111</v>
      </c>
      <c r="H586" t="s">
        <v>791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70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30</v>
      </c>
      <c r="W586">
        <v>210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1328</v>
      </c>
    </row>
    <row r="587" spans="1:30" x14ac:dyDescent="0.25">
      <c r="H587" t="s">
        <v>1329</v>
      </c>
    </row>
    <row r="588" spans="1:30" x14ac:dyDescent="0.25">
      <c r="A588">
        <v>291</v>
      </c>
      <c r="B588">
        <v>1150</v>
      </c>
      <c r="C588" t="s">
        <v>1330</v>
      </c>
      <c r="D588" t="s">
        <v>49</v>
      </c>
      <c r="E588" t="s">
        <v>26</v>
      </c>
      <c r="F588" t="s">
        <v>1331</v>
      </c>
      <c r="G588" t="str">
        <f>"00299097"</f>
        <v>00299097</v>
      </c>
      <c r="H588" t="s">
        <v>1332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Z588">
        <v>0</v>
      </c>
      <c r="AA588">
        <v>0</v>
      </c>
      <c r="AB588">
        <v>7</v>
      </c>
      <c r="AC588">
        <v>119</v>
      </c>
      <c r="AD588" t="s">
        <v>1333</v>
      </c>
    </row>
    <row r="589" spans="1:30" x14ac:dyDescent="0.25">
      <c r="H589" t="s">
        <v>1334</v>
      </c>
    </row>
    <row r="590" spans="1:30" x14ac:dyDescent="0.25">
      <c r="A590">
        <v>292</v>
      </c>
      <c r="B590">
        <v>5074</v>
      </c>
      <c r="C590" t="s">
        <v>1335</v>
      </c>
      <c r="D590" t="s">
        <v>1336</v>
      </c>
      <c r="E590" t="s">
        <v>15</v>
      </c>
      <c r="F590" t="s">
        <v>1337</v>
      </c>
      <c r="G590" t="str">
        <f>"00351041"</f>
        <v>00351041</v>
      </c>
      <c r="H590" t="s">
        <v>28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30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27</v>
      </c>
      <c r="W590">
        <v>189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1338</v>
      </c>
    </row>
    <row r="591" spans="1:30" x14ac:dyDescent="0.25">
      <c r="H591" t="s">
        <v>1339</v>
      </c>
    </row>
    <row r="592" spans="1:30" x14ac:dyDescent="0.25">
      <c r="A592">
        <v>293</v>
      </c>
      <c r="B592">
        <v>1245</v>
      </c>
      <c r="C592" t="s">
        <v>1340</v>
      </c>
      <c r="D592" t="s">
        <v>427</v>
      </c>
      <c r="E592" t="s">
        <v>15</v>
      </c>
      <c r="F592" t="s">
        <v>1341</v>
      </c>
      <c r="G592" t="str">
        <f>"00186753"</f>
        <v>00186753</v>
      </c>
      <c r="H592" t="s">
        <v>1342</v>
      </c>
      <c r="I592">
        <v>150</v>
      </c>
      <c r="J592">
        <v>0</v>
      </c>
      <c r="K592">
        <v>0</v>
      </c>
      <c r="L592">
        <v>0</v>
      </c>
      <c r="M592">
        <v>0</v>
      </c>
      <c r="N592">
        <v>50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23</v>
      </c>
      <c r="W592">
        <v>161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1343</v>
      </c>
    </row>
    <row r="593" spans="1:30" x14ac:dyDescent="0.25">
      <c r="H593" t="s">
        <v>1344</v>
      </c>
    </row>
    <row r="594" spans="1:30" x14ac:dyDescent="0.25">
      <c r="A594">
        <v>294</v>
      </c>
      <c r="B594">
        <v>5950</v>
      </c>
      <c r="C594" t="s">
        <v>1345</v>
      </c>
      <c r="D594" t="s">
        <v>549</v>
      </c>
      <c r="E594" t="s">
        <v>26</v>
      </c>
      <c r="F594" t="s">
        <v>1346</v>
      </c>
      <c r="G594" t="str">
        <f>"201405000972"</f>
        <v>201405000972</v>
      </c>
      <c r="H594">
        <v>847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70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</v>
      </c>
      <c r="W594">
        <v>56</v>
      </c>
      <c r="X594">
        <v>0</v>
      </c>
      <c r="Z594">
        <v>0</v>
      </c>
      <c r="AA594">
        <v>0</v>
      </c>
      <c r="AB594">
        <v>0</v>
      </c>
      <c r="AC594">
        <v>0</v>
      </c>
      <c r="AD594">
        <v>973</v>
      </c>
    </row>
    <row r="595" spans="1:30" x14ac:dyDescent="0.25">
      <c r="H595" t="s">
        <v>1347</v>
      </c>
    </row>
    <row r="596" spans="1:30" x14ac:dyDescent="0.25">
      <c r="A596">
        <v>295</v>
      </c>
      <c r="B596">
        <v>5838</v>
      </c>
      <c r="C596" t="s">
        <v>1348</v>
      </c>
      <c r="D596" t="s">
        <v>38</v>
      </c>
      <c r="E596" t="s">
        <v>26</v>
      </c>
      <c r="F596" t="s">
        <v>1349</v>
      </c>
      <c r="G596" t="str">
        <f>"201507000281"</f>
        <v>201507000281</v>
      </c>
      <c r="H596" t="s">
        <v>570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20</v>
      </c>
      <c r="W596">
        <v>140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1350</v>
      </c>
    </row>
    <row r="597" spans="1:30" x14ac:dyDescent="0.25">
      <c r="H597" t="s">
        <v>1351</v>
      </c>
    </row>
    <row r="598" spans="1:30" x14ac:dyDescent="0.25">
      <c r="A598">
        <v>296</v>
      </c>
      <c r="B598">
        <v>4304</v>
      </c>
      <c r="C598" t="s">
        <v>1352</v>
      </c>
      <c r="D598" t="s">
        <v>1353</v>
      </c>
      <c r="E598" t="s">
        <v>32</v>
      </c>
      <c r="F598" t="s">
        <v>1354</v>
      </c>
      <c r="G598" t="str">
        <f>"00312177"</f>
        <v>00312177</v>
      </c>
      <c r="H598">
        <v>605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70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42</v>
      </c>
      <c r="W598">
        <v>294</v>
      </c>
      <c r="X598">
        <v>0</v>
      </c>
      <c r="Z598">
        <v>0</v>
      </c>
      <c r="AA598">
        <v>0</v>
      </c>
      <c r="AB598">
        <v>0</v>
      </c>
      <c r="AC598">
        <v>0</v>
      </c>
      <c r="AD598">
        <v>969</v>
      </c>
    </row>
    <row r="599" spans="1:30" x14ac:dyDescent="0.25">
      <c r="H599" t="s">
        <v>1355</v>
      </c>
    </row>
    <row r="600" spans="1:30" x14ac:dyDescent="0.25">
      <c r="A600">
        <v>297</v>
      </c>
      <c r="B600">
        <v>3214</v>
      </c>
      <c r="C600" t="s">
        <v>1356</v>
      </c>
      <c r="D600" t="s">
        <v>216</v>
      </c>
      <c r="E600" t="s">
        <v>833</v>
      </c>
      <c r="F600" t="s">
        <v>1357</v>
      </c>
      <c r="G600" t="str">
        <f>"201411000653"</f>
        <v>201411000653</v>
      </c>
      <c r="H600" t="s">
        <v>1358</v>
      </c>
      <c r="I600">
        <v>150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Z600">
        <v>1</v>
      </c>
      <c r="AA600">
        <v>0</v>
      </c>
      <c r="AB600">
        <v>0</v>
      </c>
      <c r="AC600">
        <v>0</v>
      </c>
      <c r="AD600" t="s">
        <v>1359</v>
      </c>
    </row>
    <row r="601" spans="1:30" x14ac:dyDescent="0.25">
      <c r="H601" t="s">
        <v>1360</v>
      </c>
    </row>
    <row r="602" spans="1:30" x14ac:dyDescent="0.25">
      <c r="A602">
        <v>298</v>
      </c>
      <c r="B602">
        <v>4149</v>
      </c>
      <c r="C602" t="s">
        <v>1361</v>
      </c>
      <c r="D602" t="s">
        <v>354</v>
      </c>
      <c r="E602" t="s">
        <v>15</v>
      </c>
      <c r="F602" t="s">
        <v>1362</v>
      </c>
      <c r="G602" t="str">
        <f>"00333609"</f>
        <v>00333609</v>
      </c>
      <c r="H602" t="s">
        <v>533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29</v>
      </c>
      <c r="W602">
        <v>203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1363</v>
      </c>
    </row>
    <row r="603" spans="1:30" x14ac:dyDescent="0.25">
      <c r="H603" t="s">
        <v>1364</v>
      </c>
    </row>
    <row r="604" spans="1:30" x14ac:dyDescent="0.25">
      <c r="A604">
        <v>299</v>
      </c>
      <c r="B604">
        <v>4290</v>
      </c>
      <c r="C604" t="s">
        <v>1365</v>
      </c>
      <c r="D604" t="s">
        <v>131</v>
      </c>
      <c r="E604" t="s">
        <v>37</v>
      </c>
      <c r="F604" t="s">
        <v>1366</v>
      </c>
      <c r="G604" t="str">
        <f>"00365016"</f>
        <v>00365016</v>
      </c>
      <c r="H604" t="s">
        <v>1367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24</v>
      </c>
      <c r="W604">
        <v>168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1368</v>
      </c>
    </row>
    <row r="605" spans="1:30" x14ac:dyDescent="0.25">
      <c r="H605" t="s">
        <v>1369</v>
      </c>
    </row>
    <row r="606" spans="1:30" x14ac:dyDescent="0.25">
      <c r="A606">
        <v>300</v>
      </c>
      <c r="B606">
        <v>1111</v>
      </c>
      <c r="C606" t="s">
        <v>1370</v>
      </c>
      <c r="D606" t="s">
        <v>125</v>
      </c>
      <c r="E606" t="s">
        <v>555</v>
      </c>
      <c r="F606" t="s">
        <v>1371</v>
      </c>
      <c r="G606" t="str">
        <f>"201402010934"</f>
        <v>201402010934</v>
      </c>
      <c r="H606" t="s">
        <v>1372</v>
      </c>
      <c r="I606">
        <v>0</v>
      </c>
      <c r="J606">
        <v>0</v>
      </c>
      <c r="K606">
        <v>0</v>
      </c>
      <c r="L606">
        <v>0</v>
      </c>
      <c r="M606">
        <v>100</v>
      </c>
      <c r="N606">
        <v>70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13</v>
      </c>
      <c r="W606">
        <v>91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1373</v>
      </c>
    </row>
    <row r="607" spans="1:30" x14ac:dyDescent="0.25">
      <c r="H607" t="s">
        <v>1374</v>
      </c>
    </row>
    <row r="608" spans="1:30" x14ac:dyDescent="0.25">
      <c r="A608">
        <v>301</v>
      </c>
      <c r="B608">
        <v>2902</v>
      </c>
      <c r="C608" t="s">
        <v>1375</v>
      </c>
      <c r="D608" t="s">
        <v>297</v>
      </c>
      <c r="E608" t="s">
        <v>488</v>
      </c>
      <c r="F608" t="s">
        <v>1376</v>
      </c>
      <c r="G608" t="str">
        <f>"00300312"</f>
        <v>00300312</v>
      </c>
      <c r="H608" t="s">
        <v>448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Z608">
        <v>1</v>
      </c>
      <c r="AA608">
        <v>0</v>
      </c>
      <c r="AB608">
        <v>8</v>
      </c>
      <c r="AC608">
        <v>136</v>
      </c>
      <c r="AD608" t="s">
        <v>1377</v>
      </c>
    </row>
    <row r="609" spans="1:30" x14ac:dyDescent="0.25">
      <c r="H609" t="s">
        <v>1378</v>
      </c>
    </row>
    <row r="610" spans="1:30" x14ac:dyDescent="0.25">
      <c r="A610">
        <v>302</v>
      </c>
      <c r="B610">
        <v>5143</v>
      </c>
      <c r="C610" t="s">
        <v>1379</v>
      </c>
      <c r="D610" t="s">
        <v>1380</v>
      </c>
      <c r="E610" t="s">
        <v>33</v>
      </c>
      <c r="F610" t="s">
        <v>1381</v>
      </c>
      <c r="G610" t="str">
        <f>"00352641"</f>
        <v>00352641</v>
      </c>
      <c r="H610" t="s">
        <v>1382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31</v>
      </c>
      <c r="W610">
        <v>217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1383</v>
      </c>
    </row>
    <row r="611" spans="1:30" x14ac:dyDescent="0.25">
      <c r="H611" t="s">
        <v>1384</v>
      </c>
    </row>
    <row r="612" spans="1:30" x14ac:dyDescent="0.25">
      <c r="A612">
        <v>303</v>
      </c>
      <c r="B612">
        <v>867</v>
      </c>
      <c r="C612" t="s">
        <v>1385</v>
      </c>
      <c r="D612" t="s">
        <v>22</v>
      </c>
      <c r="E612" t="s">
        <v>71</v>
      </c>
      <c r="F612" t="s">
        <v>1386</v>
      </c>
      <c r="G612" t="str">
        <f>"201604003507"</f>
        <v>201604003507</v>
      </c>
      <c r="H612">
        <v>726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Z612">
        <v>0</v>
      </c>
      <c r="AA612">
        <v>0</v>
      </c>
      <c r="AB612">
        <v>0</v>
      </c>
      <c r="AC612">
        <v>0</v>
      </c>
      <c r="AD612">
        <v>956</v>
      </c>
    </row>
    <row r="613" spans="1:30" x14ac:dyDescent="0.25">
      <c r="H613" t="s">
        <v>1100</v>
      </c>
    </row>
    <row r="614" spans="1:30" x14ac:dyDescent="0.25">
      <c r="A614">
        <v>304</v>
      </c>
      <c r="B614">
        <v>2517</v>
      </c>
      <c r="C614" t="s">
        <v>1387</v>
      </c>
      <c r="D614" t="s">
        <v>1388</v>
      </c>
      <c r="E614" t="s">
        <v>170</v>
      </c>
      <c r="F614" t="s">
        <v>1389</v>
      </c>
      <c r="G614" t="str">
        <f>"00008656"</f>
        <v>00008656</v>
      </c>
      <c r="H614" t="s">
        <v>1390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25</v>
      </c>
      <c r="W614">
        <v>175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1391</v>
      </c>
    </row>
    <row r="615" spans="1:30" x14ac:dyDescent="0.25">
      <c r="H615" t="s">
        <v>1392</v>
      </c>
    </row>
    <row r="616" spans="1:30" x14ac:dyDescent="0.25">
      <c r="A616">
        <v>305</v>
      </c>
      <c r="B616">
        <v>4526</v>
      </c>
      <c r="C616" t="s">
        <v>1393</v>
      </c>
      <c r="D616" t="s">
        <v>969</v>
      </c>
      <c r="E616" t="s">
        <v>298</v>
      </c>
      <c r="F616" t="s">
        <v>1394</v>
      </c>
      <c r="G616" t="str">
        <f>"00361536"</f>
        <v>00361536</v>
      </c>
      <c r="H616" t="s">
        <v>960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30</v>
      </c>
      <c r="O616">
        <v>0</v>
      </c>
      <c r="P616">
        <v>0</v>
      </c>
      <c r="Q616">
        <v>30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1395</v>
      </c>
    </row>
    <row r="617" spans="1:30" x14ac:dyDescent="0.25">
      <c r="H617" t="s">
        <v>1396</v>
      </c>
    </row>
    <row r="618" spans="1:30" x14ac:dyDescent="0.25">
      <c r="A618">
        <v>306</v>
      </c>
      <c r="B618">
        <v>1760</v>
      </c>
      <c r="C618" t="s">
        <v>1397</v>
      </c>
      <c r="D618" t="s">
        <v>333</v>
      </c>
      <c r="E618" t="s">
        <v>555</v>
      </c>
      <c r="F618" t="s">
        <v>1398</v>
      </c>
      <c r="G618" t="str">
        <f>"00158530"</f>
        <v>00158530</v>
      </c>
      <c r="H618" t="s">
        <v>643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12</v>
      </c>
      <c r="W618">
        <v>84</v>
      </c>
      <c r="X618">
        <v>0</v>
      </c>
      <c r="Z618">
        <v>0</v>
      </c>
      <c r="AA618">
        <v>0</v>
      </c>
      <c r="AB618">
        <v>8</v>
      </c>
      <c r="AC618">
        <v>136</v>
      </c>
      <c r="AD618" t="s">
        <v>1399</v>
      </c>
    </row>
    <row r="619" spans="1:30" x14ac:dyDescent="0.25">
      <c r="H619" t="s">
        <v>1400</v>
      </c>
    </row>
    <row r="620" spans="1:30" x14ac:dyDescent="0.25">
      <c r="A620">
        <v>307</v>
      </c>
      <c r="B620">
        <v>2266</v>
      </c>
      <c r="C620" t="s">
        <v>1401</v>
      </c>
      <c r="D620" t="s">
        <v>125</v>
      </c>
      <c r="E620" t="s">
        <v>22</v>
      </c>
      <c r="F620" t="s">
        <v>1402</v>
      </c>
      <c r="G620" t="str">
        <f>"00316062"</f>
        <v>00316062</v>
      </c>
      <c r="H620" t="s">
        <v>1403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70</v>
      </c>
      <c r="O620">
        <v>0</v>
      </c>
      <c r="P620">
        <v>0</v>
      </c>
      <c r="Q620">
        <v>30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1404</v>
      </c>
    </row>
    <row r="621" spans="1:30" x14ac:dyDescent="0.25">
      <c r="H621" t="s">
        <v>1405</v>
      </c>
    </row>
    <row r="622" spans="1:30" x14ac:dyDescent="0.25">
      <c r="A622">
        <v>308</v>
      </c>
      <c r="B622">
        <v>4043</v>
      </c>
      <c r="C622" t="s">
        <v>1406</v>
      </c>
      <c r="D622" t="s">
        <v>939</v>
      </c>
      <c r="E622" t="s">
        <v>45</v>
      </c>
      <c r="F622" t="s">
        <v>1407</v>
      </c>
      <c r="G622" t="str">
        <f>"00008921"</f>
        <v>00008921</v>
      </c>
      <c r="H622" t="s">
        <v>1408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1409</v>
      </c>
    </row>
    <row r="623" spans="1:30" x14ac:dyDescent="0.25">
      <c r="H623" t="s">
        <v>1410</v>
      </c>
    </row>
    <row r="624" spans="1:30" x14ac:dyDescent="0.25">
      <c r="A624">
        <v>309</v>
      </c>
      <c r="B624">
        <v>967</v>
      </c>
      <c r="C624" t="s">
        <v>1411</v>
      </c>
      <c r="D624" t="s">
        <v>1412</v>
      </c>
      <c r="E624" t="s">
        <v>1413</v>
      </c>
      <c r="F624" t="s">
        <v>1414</v>
      </c>
      <c r="G624" t="str">
        <f>"00270773"</f>
        <v>00270773</v>
      </c>
      <c r="H624">
        <v>836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70</v>
      </c>
      <c r="O624">
        <v>0</v>
      </c>
      <c r="P624">
        <v>30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Z624">
        <v>2</v>
      </c>
      <c r="AA624">
        <v>0</v>
      </c>
      <c r="AB624">
        <v>0</v>
      </c>
      <c r="AC624">
        <v>0</v>
      </c>
      <c r="AD624">
        <v>936</v>
      </c>
    </row>
    <row r="625" spans="1:30" x14ac:dyDescent="0.25">
      <c r="H625" t="s">
        <v>883</v>
      </c>
    </row>
    <row r="626" spans="1:30" x14ac:dyDescent="0.25">
      <c r="A626">
        <v>310</v>
      </c>
      <c r="B626">
        <v>4297</v>
      </c>
      <c r="C626" t="s">
        <v>1415</v>
      </c>
      <c r="D626" t="s">
        <v>1416</v>
      </c>
      <c r="E626" t="s">
        <v>1417</v>
      </c>
      <c r="F626" t="s">
        <v>1418</v>
      </c>
      <c r="G626" t="str">
        <f>"00359029"</f>
        <v>00359029</v>
      </c>
      <c r="H626" t="s">
        <v>28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25</v>
      </c>
      <c r="W626">
        <v>175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1419</v>
      </c>
    </row>
    <row r="627" spans="1:30" x14ac:dyDescent="0.25">
      <c r="H627" t="s">
        <v>651</v>
      </c>
    </row>
    <row r="628" spans="1:30" x14ac:dyDescent="0.25">
      <c r="A628">
        <v>311</v>
      </c>
      <c r="B628">
        <v>2046</v>
      </c>
      <c r="C628" t="s">
        <v>368</v>
      </c>
      <c r="D628" t="s">
        <v>1420</v>
      </c>
      <c r="E628" t="s">
        <v>1421</v>
      </c>
      <c r="F628" t="s">
        <v>1422</v>
      </c>
      <c r="G628" t="str">
        <f>"00288386"</f>
        <v>00288386</v>
      </c>
      <c r="H628" t="s">
        <v>1423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33</v>
      </c>
      <c r="W628">
        <v>231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1424</v>
      </c>
    </row>
    <row r="629" spans="1:30" x14ac:dyDescent="0.25">
      <c r="H629" t="s">
        <v>1425</v>
      </c>
    </row>
    <row r="630" spans="1:30" x14ac:dyDescent="0.25">
      <c r="A630">
        <v>312</v>
      </c>
      <c r="B630">
        <v>2691</v>
      </c>
      <c r="C630" t="s">
        <v>1426</v>
      </c>
      <c r="D630" t="s">
        <v>26</v>
      </c>
      <c r="E630" t="s">
        <v>354</v>
      </c>
      <c r="F630" t="s">
        <v>1427</v>
      </c>
      <c r="G630" t="str">
        <f>"00149605"</f>
        <v>00149605</v>
      </c>
      <c r="H630" t="s">
        <v>1179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23</v>
      </c>
      <c r="W630">
        <v>161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1428</v>
      </c>
    </row>
    <row r="631" spans="1:30" x14ac:dyDescent="0.25">
      <c r="H631" t="s">
        <v>1429</v>
      </c>
    </row>
    <row r="632" spans="1:30" x14ac:dyDescent="0.25">
      <c r="A632">
        <v>313</v>
      </c>
      <c r="B632">
        <v>5983</v>
      </c>
      <c r="C632" t="s">
        <v>1430</v>
      </c>
      <c r="D632" t="s">
        <v>1431</v>
      </c>
      <c r="E632" t="s">
        <v>37</v>
      </c>
      <c r="F632" t="s">
        <v>1432</v>
      </c>
      <c r="G632" t="str">
        <f>"00364294"</f>
        <v>00364294</v>
      </c>
      <c r="H632" t="s">
        <v>1433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13</v>
      </c>
      <c r="W632">
        <v>91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1434</v>
      </c>
    </row>
    <row r="633" spans="1:30" x14ac:dyDescent="0.25">
      <c r="H633" t="s">
        <v>1435</v>
      </c>
    </row>
    <row r="634" spans="1:30" x14ac:dyDescent="0.25">
      <c r="A634">
        <v>314</v>
      </c>
      <c r="B634">
        <v>5413</v>
      </c>
      <c r="C634" t="s">
        <v>1436</v>
      </c>
      <c r="D634" t="s">
        <v>26</v>
      </c>
      <c r="E634" t="s">
        <v>99</v>
      </c>
      <c r="F634" t="s">
        <v>1437</v>
      </c>
      <c r="G634" t="str">
        <f>"00339294"</f>
        <v>00339294</v>
      </c>
      <c r="H634" t="s">
        <v>1438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Z634">
        <v>0</v>
      </c>
      <c r="AA634">
        <v>0</v>
      </c>
      <c r="AB634">
        <v>13</v>
      </c>
      <c r="AC634">
        <v>221</v>
      </c>
      <c r="AD634" t="s">
        <v>1439</v>
      </c>
    </row>
    <row r="635" spans="1:30" x14ac:dyDescent="0.25">
      <c r="H635" t="s">
        <v>1440</v>
      </c>
    </row>
    <row r="636" spans="1:30" x14ac:dyDescent="0.25">
      <c r="A636">
        <v>315</v>
      </c>
      <c r="B636">
        <v>5728</v>
      </c>
      <c r="C636" t="s">
        <v>1441</v>
      </c>
      <c r="D636" t="s">
        <v>1442</v>
      </c>
      <c r="E636" t="s">
        <v>26</v>
      </c>
      <c r="F636" t="s">
        <v>1443</v>
      </c>
      <c r="G636" t="str">
        <f>"201409003512"</f>
        <v>201409003512</v>
      </c>
      <c r="H636" t="s">
        <v>950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50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Z636">
        <v>1</v>
      </c>
      <c r="AA636">
        <v>0</v>
      </c>
      <c r="AB636">
        <v>0</v>
      </c>
      <c r="AC636">
        <v>0</v>
      </c>
      <c r="AD636" t="s">
        <v>1444</v>
      </c>
    </row>
    <row r="637" spans="1:30" x14ac:dyDescent="0.25">
      <c r="H637" t="s">
        <v>1445</v>
      </c>
    </row>
    <row r="638" spans="1:30" x14ac:dyDescent="0.25">
      <c r="A638">
        <v>316</v>
      </c>
      <c r="B638">
        <v>4837</v>
      </c>
      <c r="C638" t="s">
        <v>443</v>
      </c>
      <c r="D638" t="s">
        <v>1446</v>
      </c>
      <c r="E638" t="s">
        <v>99</v>
      </c>
      <c r="F638" t="s">
        <v>1447</v>
      </c>
      <c r="G638" t="str">
        <f>"00009919"</f>
        <v>00009919</v>
      </c>
      <c r="H638">
        <v>693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12</v>
      </c>
      <c r="W638">
        <v>84</v>
      </c>
      <c r="X638">
        <v>0</v>
      </c>
      <c r="Z638">
        <v>0</v>
      </c>
      <c r="AA638">
        <v>0</v>
      </c>
      <c r="AB638">
        <v>7</v>
      </c>
      <c r="AC638">
        <v>119</v>
      </c>
      <c r="AD638">
        <v>926</v>
      </c>
    </row>
    <row r="639" spans="1:30" x14ac:dyDescent="0.25">
      <c r="H639" t="s">
        <v>1448</v>
      </c>
    </row>
    <row r="640" spans="1:30" x14ac:dyDescent="0.25">
      <c r="A640">
        <v>317</v>
      </c>
      <c r="B640">
        <v>3369</v>
      </c>
      <c r="C640" t="s">
        <v>1449</v>
      </c>
      <c r="D640" t="s">
        <v>216</v>
      </c>
      <c r="E640" t="s">
        <v>22</v>
      </c>
      <c r="F640" t="s">
        <v>1450</v>
      </c>
      <c r="G640" t="str">
        <f>"00014031"</f>
        <v>00014031</v>
      </c>
      <c r="H640" t="s">
        <v>1451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30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29</v>
      </c>
      <c r="W640">
        <v>203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1452</v>
      </c>
    </row>
    <row r="641" spans="1:30" x14ac:dyDescent="0.25">
      <c r="H641" t="s">
        <v>509</v>
      </c>
    </row>
    <row r="642" spans="1:30" x14ac:dyDescent="0.25">
      <c r="A642">
        <v>318</v>
      </c>
      <c r="B642">
        <v>1453</v>
      </c>
      <c r="C642" t="s">
        <v>1453</v>
      </c>
      <c r="D642" t="s">
        <v>1454</v>
      </c>
      <c r="E642" t="s">
        <v>610</v>
      </c>
      <c r="F642" t="s">
        <v>1455</v>
      </c>
      <c r="G642" t="str">
        <f>"00017781"</f>
        <v>00017781</v>
      </c>
      <c r="H642" t="s">
        <v>791</v>
      </c>
      <c r="I642">
        <v>150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6</v>
      </c>
      <c r="W642">
        <v>42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1456</v>
      </c>
    </row>
    <row r="643" spans="1:30" x14ac:dyDescent="0.25">
      <c r="H643">
        <v>1229</v>
      </c>
    </row>
    <row r="644" spans="1:30" x14ac:dyDescent="0.25">
      <c r="A644">
        <v>319</v>
      </c>
      <c r="B644">
        <v>2101</v>
      </c>
      <c r="C644" t="s">
        <v>1457</v>
      </c>
      <c r="D644" t="s">
        <v>1458</v>
      </c>
      <c r="E644" t="s">
        <v>33</v>
      </c>
      <c r="F644" t="s">
        <v>1459</v>
      </c>
      <c r="G644" t="str">
        <f>"00009103"</f>
        <v>00009103</v>
      </c>
      <c r="H644" t="s">
        <v>1460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Z644">
        <v>2</v>
      </c>
      <c r="AA644">
        <v>0</v>
      </c>
      <c r="AB644">
        <v>6</v>
      </c>
      <c r="AC644">
        <v>102</v>
      </c>
      <c r="AD644" t="s">
        <v>1461</v>
      </c>
    </row>
    <row r="645" spans="1:30" x14ac:dyDescent="0.25">
      <c r="H645" t="s">
        <v>1462</v>
      </c>
    </row>
    <row r="646" spans="1:30" x14ac:dyDescent="0.25">
      <c r="A646">
        <v>320</v>
      </c>
      <c r="B646">
        <v>1466</v>
      </c>
      <c r="C646" t="s">
        <v>1463</v>
      </c>
      <c r="D646" t="s">
        <v>1283</v>
      </c>
      <c r="E646" t="s">
        <v>33</v>
      </c>
      <c r="F646" t="s">
        <v>1464</v>
      </c>
      <c r="G646" t="str">
        <f>"00311482"</f>
        <v>00311482</v>
      </c>
      <c r="H646" t="s">
        <v>1465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50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1466</v>
      </c>
    </row>
    <row r="647" spans="1:30" x14ac:dyDescent="0.25">
      <c r="H647" t="s">
        <v>1467</v>
      </c>
    </row>
    <row r="648" spans="1:30" x14ac:dyDescent="0.25">
      <c r="A648">
        <v>321</v>
      </c>
      <c r="B648">
        <v>1943</v>
      </c>
      <c r="C648" t="s">
        <v>1468</v>
      </c>
      <c r="D648" t="s">
        <v>85</v>
      </c>
      <c r="E648" t="s">
        <v>1469</v>
      </c>
      <c r="F648" t="s">
        <v>1470</v>
      </c>
      <c r="G648" t="str">
        <f>"201406017715"</f>
        <v>201406017715</v>
      </c>
      <c r="H648" t="s">
        <v>254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25</v>
      </c>
      <c r="W648">
        <v>175</v>
      </c>
      <c r="X648">
        <v>0</v>
      </c>
      <c r="Z648">
        <v>0</v>
      </c>
      <c r="AA648">
        <v>0</v>
      </c>
      <c r="AB648">
        <v>1</v>
      </c>
      <c r="AC648">
        <v>17</v>
      </c>
      <c r="AD648" t="s">
        <v>1471</v>
      </c>
    </row>
    <row r="649" spans="1:30" x14ac:dyDescent="0.25">
      <c r="H649" t="s">
        <v>1472</v>
      </c>
    </row>
    <row r="650" spans="1:30" x14ac:dyDescent="0.25">
      <c r="A650">
        <v>322</v>
      </c>
      <c r="B650">
        <v>415</v>
      </c>
      <c r="C650" t="s">
        <v>1473</v>
      </c>
      <c r="D650" t="s">
        <v>32</v>
      </c>
      <c r="E650" t="s">
        <v>929</v>
      </c>
      <c r="F650" t="s">
        <v>1474</v>
      </c>
      <c r="G650" t="str">
        <f>"201409005778"</f>
        <v>201409005778</v>
      </c>
      <c r="H650" t="s">
        <v>1460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Z650">
        <v>0</v>
      </c>
      <c r="AA650">
        <v>0</v>
      </c>
      <c r="AB650">
        <v>8</v>
      </c>
      <c r="AC650">
        <v>136</v>
      </c>
      <c r="AD650" t="s">
        <v>1475</v>
      </c>
    </row>
    <row r="651" spans="1:30" x14ac:dyDescent="0.25">
      <c r="H651" t="s">
        <v>1476</v>
      </c>
    </row>
    <row r="652" spans="1:30" x14ac:dyDescent="0.25">
      <c r="A652">
        <v>323</v>
      </c>
      <c r="B652">
        <v>3557</v>
      </c>
      <c r="C652" t="s">
        <v>1477</v>
      </c>
      <c r="D652" t="s">
        <v>1478</v>
      </c>
      <c r="E652" t="s">
        <v>49</v>
      </c>
      <c r="F652" t="s">
        <v>1479</v>
      </c>
      <c r="G652" t="str">
        <f>"00259957"</f>
        <v>00259957</v>
      </c>
      <c r="H652">
        <v>715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24</v>
      </c>
      <c r="W652">
        <v>168</v>
      </c>
      <c r="X652">
        <v>0</v>
      </c>
      <c r="Z652">
        <v>0</v>
      </c>
      <c r="AA652">
        <v>0</v>
      </c>
      <c r="AB652">
        <v>0</v>
      </c>
      <c r="AC652">
        <v>0</v>
      </c>
      <c r="AD652">
        <v>913</v>
      </c>
    </row>
    <row r="653" spans="1:30" x14ac:dyDescent="0.25">
      <c r="H653" t="s">
        <v>1480</v>
      </c>
    </row>
    <row r="654" spans="1:30" x14ac:dyDescent="0.25">
      <c r="A654">
        <v>324</v>
      </c>
      <c r="B654">
        <v>4931</v>
      </c>
      <c r="C654" t="s">
        <v>1481</v>
      </c>
      <c r="D654" t="s">
        <v>1482</v>
      </c>
      <c r="E654" t="s">
        <v>22</v>
      </c>
      <c r="F654" t="s">
        <v>1483</v>
      </c>
      <c r="G654" t="str">
        <f>"00234911"</f>
        <v>00234911</v>
      </c>
      <c r="H654">
        <v>825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</v>
      </c>
      <c r="W654">
        <v>56</v>
      </c>
      <c r="X654">
        <v>0</v>
      </c>
      <c r="Z654">
        <v>0</v>
      </c>
      <c r="AA654">
        <v>0</v>
      </c>
      <c r="AB654">
        <v>0</v>
      </c>
      <c r="AC654">
        <v>0</v>
      </c>
      <c r="AD654">
        <v>911</v>
      </c>
    </row>
    <row r="655" spans="1:30" x14ac:dyDescent="0.25">
      <c r="H655" t="s">
        <v>1484</v>
      </c>
    </row>
    <row r="656" spans="1:30" x14ac:dyDescent="0.25">
      <c r="A656">
        <v>325</v>
      </c>
      <c r="B656">
        <v>5947</v>
      </c>
      <c r="C656" t="s">
        <v>1485</v>
      </c>
      <c r="D656" t="s">
        <v>37</v>
      </c>
      <c r="E656" t="s">
        <v>1486</v>
      </c>
      <c r="F656" t="s">
        <v>1487</v>
      </c>
      <c r="G656" t="str">
        <f>"00346322"</f>
        <v>00346322</v>
      </c>
      <c r="H656" t="s">
        <v>621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70</v>
      </c>
      <c r="O656">
        <v>0</v>
      </c>
      <c r="P656">
        <v>50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Z656">
        <v>0</v>
      </c>
      <c r="AA656">
        <v>0</v>
      </c>
      <c r="AB656">
        <v>0</v>
      </c>
      <c r="AC656">
        <v>0</v>
      </c>
      <c r="AD656" t="s">
        <v>1488</v>
      </c>
    </row>
    <row r="657" spans="1:30" x14ac:dyDescent="0.25">
      <c r="H657" t="s">
        <v>715</v>
      </c>
    </row>
    <row r="658" spans="1:30" x14ac:dyDescent="0.25">
      <c r="A658">
        <v>326</v>
      </c>
      <c r="B658">
        <v>3307</v>
      </c>
      <c r="C658" t="s">
        <v>1489</v>
      </c>
      <c r="D658" t="s">
        <v>84</v>
      </c>
      <c r="E658" t="s">
        <v>488</v>
      </c>
      <c r="F658" t="s">
        <v>1490</v>
      </c>
      <c r="G658" t="str">
        <f>"00110489"</f>
        <v>00110489</v>
      </c>
      <c r="H658" t="s">
        <v>1367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16</v>
      </c>
      <c r="W658">
        <v>112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1488</v>
      </c>
    </row>
    <row r="659" spans="1:30" x14ac:dyDescent="0.25">
      <c r="H659" t="s">
        <v>412</v>
      </c>
    </row>
    <row r="660" spans="1:30" x14ac:dyDescent="0.25">
      <c r="A660">
        <v>327</v>
      </c>
      <c r="B660">
        <v>3734</v>
      </c>
      <c r="C660" t="s">
        <v>1491</v>
      </c>
      <c r="D660" t="s">
        <v>26</v>
      </c>
      <c r="E660" t="s">
        <v>49</v>
      </c>
      <c r="F660" t="s">
        <v>1492</v>
      </c>
      <c r="G660" t="str">
        <f>"00008865"</f>
        <v>00008865</v>
      </c>
      <c r="H660" t="s">
        <v>1438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22</v>
      </c>
      <c r="W660">
        <v>154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1493</v>
      </c>
    </row>
    <row r="661" spans="1:30" x14ac:dyDescent="0.25">
      <c r="H661" t="s">
        <v>1494</v>
      </c>
    </row>
    <row r="662" spans="1:30" x14ac:dyDescent="0.25">
      <c r="A662">
        <v>328</v>
      </c>
      <c r="B662">
        <v>3018</v>
      </c>
      <c r="C662" t="s">
        <v>1495</v>
      </c>
      <c r="D662" t="s">
        <v>749</v>
      </c>
      <c r="E662" t="s">
        <v>26</v>
      </c>
      <c r="F662" t="s">
        <v>1496</v>
      </c>
      <c r="G662" t="str">
        <f>"00153489"</f>
        <v>00153489</v>
      </c>
      <c r="H662" t="s">
        <v>925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70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Z662">
        <v>2</v>
      </c>
      <c r="AA662">
        <v>0</v>
      </c>
      <c r="AB662">
        <v>0</v>
      </c>
      <c r="AC662">
        <v>0</v>
      </c>
      <c r="AD662" t="s">
        <v>1497</v>
      </c>
    </row>
    <row r="663" spans="1:30" x14ac:dyDescent="0.25">
      <c r="H663" t="s">
        <v>1498</v>
      </c>
    </row>
    <row r="664" spans="1:30" x14ac:dyDescent="0.25">
      <c r="A664">
        <v>329</v>
      </c>
      <c r="B664">
        <v>5286</v>
      </c>
      <c r="C664" t="s">
        <v>1499</v>
      </c>
      <c r="D664" t="s">
        <v>1500</v>
      </c>
      <c r="E664" t="s">
        <v>22</v>
      </c>
      <c r="F664" t="s">
        <v>1501</v>
      </c>
      <c r="G664" t="str">
        <f>"00196109"</f>
        <v>00196109</v>
      </c>
      <c r="H664" t="s">
        <v>306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Z664">
        <v>0</v>
      </c>
      <c r="AA664">
        <v>0</v>
      </c>
      <c r="AB664">
        <v>9</v>
      </c>
      <c r="AC664">
        <v>153</v>
      </c>
      <c r="AD664" t="s">
        <v>1502</v>
      </c>
    </row>
    <row r="665" spans="1:30" x14ac:dyDescent="0.25">
      <c r="H665" t="s">
        <v>1503</v>
      </c>
    </row>
    <row r="666" spans="1:30" x14ac:dyDescent="0.25">
      <c r="A666">
        <v>330</v>
      </c>
      <c r="B666">
        <v>93</v>
      </c>
      <c r="C666" t="s">
        <v>1504</v>
      </c>
      <c r="D666" t="s">
        <v>1505</v>
      </c>
      <c r="E666" t="s">
        <v>45</v>
      </c>
      <c r="F666" t="s">
        <v>1506</v>
      </c>
      <c r="G666" t="str">
        <f>"00192824"</f>
        <v>00192824</v>
      </c>
      <c r="H666" t="s">
        <v>136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Z666">
        <v>1</v>
      </c>
      <c r="AA666">
        <v>0</v>
      </c>
      <c r="AB666">
        <v>8</v>
      </c>
      <c r="AC666">
        <v>136</v>
      </c>
      <c r="AD666" t="s">
        <v>1507</v>
      </c>
    </row>
    <row r="667" spans="1:30" x14ac:dyDescent="0.25">
      <c r="H667" t="s">
        <v>1508</v>
      </c>
    </row>
    <row r="668" spans="1:30" x14ac:dyDescent="0.25">
      <c r="A668">
        <v>331</v>
      </c>
      <c r="B668">
        <v>5821</v>
      </c>
      <c r="C668" t="s">
        <v>1509</v>
      </c>
      <c r="D668" t="s">
        <v>1510</v>
      </c>
      <c r="E668" t="s">
        <v>22</v>
      </c>
      <c r="F668" t="s">
        <v>1511</v>
      </c>
      <c r="G668" t="str">
        <f>"00013877"</f>
        <v>00013877</v>
      </c>
      <c r="H668" t="s">
        <v>1512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16</v>
      </c>
      <c r="W668">
        <v>112</v>
      </c>
      <c r="X668">
        <v>0</v>
      </c>
      <c r="Z668">
        <v>1</v>
      </c>
      <c r="AA668">
        <v>0</v>
      </c>
      <c r="AB668">
        <v>0</v>
      </c>
      <c r="AC668">
        <v>0</v>
      </c>
      <c r="AD668" t="s">
        <v>1513</v>
      </c>
    </row>
    <row r="669" spans="1:30" x14ac:dyDescent="0.25">
      <c r="H669" t="s">
        <v>1514</v>
      </c>
    </row>
    <row r="670" spans="1:30" x14ac:dyDescent="0.25">
      <c r="A670">
        <v>332</v>
      </c>
      <c r="B670">
        <v>3823</v>
      </c>
      <c r="C670" t="s">
        <v>1515</v>
      </c>
      <c r="D670" t="s">
        <v>333</v>
      </c>
      <c r="E670" t="s">
        <v>354</v>
      </c>
      <c r="F670" t="s">
        <v>1516</v>
      </c>
      <c r="G670" t="str">
        <f>"00212557"</f>
        <v>00212557</v>
      </c>
      <c r="H670" t="s">
        <v>507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6</v>
      </c>
      <c r="W670">
        <v>42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1517</v>
      </c>
    </row>
    <row r="671" spans="1:30" x14ac:dyDescent="0.25">
      <c r="H671" t="s">
        <v>1518</v>
      </c>
    </row>
    <row r="672" spans="1:30" x14ac:dyDescent="0.25">
      <c r="A672">
        <v>333</v>
      </c>
      <c r="B672">
        <v>5720</v>
      </c>
      <c r="C672" t="s">
        <v>1519</v>
      </c>
      <c r="D672" t="s">
        <v>614</v>
      </c>
      <c r="E672" t="s">
        <v>26</v>
      </c>
      <c r="F672" t="s">
        <v>1520</v>
      </c>
      <c r="G672" t="str">
        <f>"00300600"</f>
        <v>00300600</v>
      </c>
      <c r="H672" t="s">
        <v>561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Z672">
        <v>1</v>
      </c>
      <c r="AA672">
        <v>0</v>
      </c>
      <c r="AB672">
        <v>9</v>
      </c>
      <c r="AC672">
        <v>153</v>
      </c>
      <c r="AD672" t="s">
        <v>1521</v>
      </c>
    </row>
    <row r="673" spans="1:30" x14ac:dyDescent="0.25">
      <c r="H673" t="s">
        <v>1522</v>
      </c>
    </row>
    <row r="674" spans="1:30" x14ac:dyDescent="0.25">
      <c r="A674">
        <v>334</v>
      </c>
      <c r="B674">
        <v>3579</v>
      </c>
      <c r="C674" t="s">
        <v>892</v>
      </c>
      <c r="D674" t="s">
        <v>15</v>
      </c>
      <c r="E674" t="s">
        <v>37</v>
      </c>
      <c r="F674" t="s">
        <v>1523</v>
      </c>
      <c r="G674" t="str">
        <f>"00112791"</f>
        <v>00112791</v>
      </c>
      <c r="H674" t="s">
        <v>1524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30</v>
      </c>
      <c r="W674">
        <v>210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1525</v>
      </c>
    </row>
    <row r="675" spans="1:30" x14ac:dyDescent="0.25">
      <c r="H675" t="s">
        <v>1526</v>
      </c>
    </row>
    <row r="676" spans="1:30" x14ac:dyDescent="0.25">
      <c r="A676">
        <v>335</v>
      </c>
      <c r="B676">
        <v>1854</v>
      </c>
      <c r="C676" t="s">
        <v>1527</v>
      </c>
      <c r="D676" t="s">
        <v>333</v>
      </c>
      <c r="E676" t="s">
        <v>99</v>
      </c>
      <c r="F676" t="s">
        <v>1528</v>
      </c>
      <c r="G676" t="str">
        <f>"201011000195"</f>
        <v>201011000195</v>
      </c>
      <c r="H676" t="s">
        <v>204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13</v>
      </c>
      <c r="W676">
        <v>91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1529</v>
      </c>
    </row>
    <row r="677" spans="1:30" x14ac:dyDescent="0.25">
      <c r="H677" t="s">
        <v>1530</v>
      </c>
    </row>
    <row r="678" spans="1:30" x14ac:dyDescent="0.25">
      <c r="A678">
        <v>336</v>
      </c>
      <c r="B678">
        <v>3159</v>
      </c>
      <c r="C678" t="s">
        <v>1531</v>
      </c>
      <c r="D678" t="s">
        <v>1044</v>
      </c>
      <c r="E678" t="s">
        <v>803</v>
      </c>
      <c r="F678" t="s">
        <v>1532</v>
      </c>
      <c r="G678" t="str">
        <f>"00357823"</f>
        <v>00357823</v>
      </c>
      <c r="H678" t="s">
        <v>1214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Z678">
        <v>2</v>
      </c>
      <c r="AA678">
        <v>0</v>
      </c>
      <c r="AB678">
        <v>9</v>
      </c>
      <c r="AC678">
        <v>153</v>
      </c>
      <c r="AD678" t="s">
        <v>1533</v>
      </c>
    </row>
    <row r="679" spans="1:30" x14ac:dyDescent="0.25">
      <c r="H679" t="s">
        <v>1534</v>
      </c>
    </row>
    <row r="680" spans="1:30" x14ac:dyDescent="0.25">
      <c r="A680">
        <v>337</v>
      </c>
      <c r="B680">
        <v>228</v>
      </c>
      <c r="C680" t="s">
        <v>1535</v>
      </c>
      <c r="D680" t="s">
        <v>1536</v>
      </c>
      <c r="E680" t="s">
        <v>49</v>
      </c>
      <c r="F680" t="s">
        <v>1537</v>
      </c>
      <c r="G680" t="str">
        <f>"00250124"</f>
        <v>00250124</v>
      </c>
      <c r="H680">
        <v>726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18</v>
      </c>
      <c r="W680">
        <v>126</v>
      </c>
      <c r="X680">
        <v>0</v>
      </c>
      <c r="Z680">
        <v>0</v>
      </c>
      <c r="AA680">
        <v>0</v>
      </c>
      <c r="AB680">
        <v>0</v>
      </c>
      <c r="AC680">
        <v>0</v>
      </c>
      <c r="AD680">
        <v>882</v>
      </c>
    </row>
    <row r="681" spans="1:30" x14ac:dyDescent="0.25">
      <c r="H681" t="s">
        <v>1538</v>
      </c>
    </row>
    <row r="682" spans="1:30" x14ac:dyDescent="0.25">
      <c r="A682">
        <v>338</v>
      </c>
      <c r="B682">
        <v>4703</v>
      </c>
      <c r="C682" t="s">
        <v>1539</v>
      </c>
      <c r="D682" t="s">
        <v>111</v>
      </c>
      <c r="E682" t="s">
        <v>85</v>
      </c>
      <c r="F682" t="s">
        <v>1540</v>
      </c>
      <c r="G682" t="str">
        <f>"201511020031"</f>
        <v>201511020031</v>
      </c>
      <c r="H682" t="s">
        <v>389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22</v>
      </c>
      <c r="W682">
        <v>154</v>
      </c>
      <c r="X682">
        <v>0</v>
      </c>
      <c r="Z682">
        <v>0</v>
      </c>
      <c r="AA682">
        <v>0</v>
      </c>
      <c r="AB682">
        <v>0</v>
      </c>
      <c r="AC682">
        <v>0</v>
      </c>
      <c r="AD682" t="s">
        <v>1541</v>
      </c>
    </row>
    <row r="683" spans="1:30" x14ac:dyDescent="0.25">
      <c r="H683" t="s">
        <v>1542</v>
      </c>
    </row>
    <row r="684" spans="1:30" x14ac:dyDescent="0.25">
      <c r="A684">
        <v>339</v>
      </c>
      <c r="B684">
        <v>1756</v>
      </c>
      <c r="C684" t="s">
        <v>1543</v>
      </c>
      <c r="D684" t="s">
        <v>115</v>
      </c>
      <c r="E684" t="s">
        <v>49</v>
      </c>
      <c r="F684" t="s">
        <v>1544</v>
      </c>
      <c r="G684" t="str">
        <f>"00314368"</f>
        <v>00314368</v>
      </c>
      <c r="H684" t="s">
        <v>872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26</v>
      </c>
      <c r="W684">
        <v>182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1545</v>
      </c>
    </row>
    <row r="685" spans="1:30" x14ac:dyDescent="0.25">
      <c r="H685" t="s">
        <v>1546</v>
      </c>
    </row>
    <row r="686" spans="1:30" x14ac:dyDescent="0.25">
      <c r="A686">
        <v>340</v>
      </c>
      <c r="B686">
        <v>798</v>
      </c>
      <c r="C686" t="s">
        <v>1547</v>
      </c>
      <c r="D686" t="s">
        <v>1548</v>
      </c>
      <c r="E686" t="s">
        <v>22</v>
      </c>
      <c r="F686" t="s">
        <v>1549</v>
      </c>
      <c r="G686" t="str">
        <f>"00164170"</f>
        <v>00164170</v>
      </c>
      <c r="H686" t="s">
        <v>1550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1551</v>
      </c>
    </row>
    <row r="687" spans="1:30" x14ac:dyDescent="0.25">
      <c r="H687" t="s">
        <v>1552</v>
      </c>
    </row>
    <row r="688" spans="1:30" x14ac:dyDescent="0.25">
      <c r="A688">
        <v>341</v>
      </c>
      <c r="B688">
        <v>3907</v>
      </c>
      <c r="C688" t="s">
        <v>1553</v>
      </c>
      <c r="D688" t="s">
        <v>1554</v>
      </c>
      <c r="E688" t="s">
        <v>37</v>
      </c>
      <c r="F688" t="s">
        <v>1555</v>
      </c>
      <c r="G688" t="str">
        <f>"00362762"</f>
        <v>00362762</v>
      </c>
      <c r="H688" t="s">
        <v>1556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Z688">
        <v>0</v>
      </c>
      <c r="AA688">
        <v>0</v>
      </c>
      <c r="AB688">
        <v>0</v>
      </c>
      <c r="AC688">
        <v>0</v>
      </c>
      <c r="AD688" t="s">
        <v>1557</v>
      </c>
    </row>
    <row r="689" spans="1:30" x14ac:dyDescent="0.25">
      <c r="H689" t="s">
        <v>1558</v>
      </c>
    </row>
    <row r="690" spans="1:30" x14ac:dyDescent="0.25">
      <c r="A690">
        <v>342</v>
      </c>
      <c r="B690">
        <v>3168</v>
      </c>
      <c r="C690" t="s">
        <v>1559</v>
      </c>
      <c r="D690" t="s">
        <v>1560</v>
      </c>
      <c r="E690" t="s">
        <v>354</v>
      </c>
      <c r="F690" t="s">
        <v>1561</v>
      </c>
      <c r="G690" t="str">
        <f>"00342446"</f>
        <v>00342446</v>
      </c>
      <c r="H690" t="s">
        <v>101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8</v>
      </c>
      <c r="W690">
        <v>56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1562</v>
      </c>
    </row>
    <row r="691" spans="1:30" x14ac:dyDescent="0.25">
      <c r="H691" t="s">
        <v>1563</v>
      </c>
    </row>
    <row r="692" spans="1:30" x14ac:dyDescent="0.25">
      <c r="A692">
        <v>343</v>
      </c>
      <c r="B692">
        <v>5053</v>
      </c>
      <c r="C692" t="s">
        <v>1564</v>
      </c>
      <c r="D692" t="s">
        <v>125</v>
      </c>
      <c r="E692" t="s">
        <v>354</v>
      </c>
      <c r="F692" t="s">
        <v>1565</v>
      </c>
      <c r="G692" t="str">
        <f>"00366877"</f>
        <v>00366877</v>
      </c>
      <c r="H692">
        <v>748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13</v>
      </c>
      <c r="W692">
        <v>91</v>
      </c>
      <c r="X692">
        <v>0</v>
      </c>
      <c r="Z692">
        <v>0</v>
      </c>
      <c r="AA692">
        <v>0</v>
      </c>
      <c r="AB692">
        <v>0</v>
      </c>
      <c r="AC692">
        <v>0</v>
      </c>
      <c r="AD692">
        <v>869</v>
      </c>
    </row>
    <row r="693" spans="1:30" x14ac:dyDescent="0.25">
      <c r="H693">
        <v>1229</v>
      </c>
    </row>
    <row r="694" spans="1:30" x14ac:dyDescent="0.25">
      <c r="A694">
        <v>344</v>
      </c>
      <c r="B694">
        <v>1504</v>
      </c>
      <c r="C694" t="s">
        <v>1566</v>
      </c>
      <c r="D694" t="s">
        <v>1567</v>
      </c>
      <c r="E694" t="s">
        <v>71</v>
      </c>
      <c r="F694" t="s">
        <v>1568</v>
      </c>
      <c r="G694" t="str">
        <f>"00305872"</f>
        <v>00305872</v>
      </c>
      <c r="H694">
        <v>748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Z694">
        <v>0</v>
      </c>
      <c r="AA694">
        <v>0</v>
      </c>
      <c r="AB694">
        <v>5</v>
      </c>
      <c r="AC694">
        <v>85</v>
      </c>
      <c r="AD694">
        <v>863</v>
      </c>
    </row>
    <row r="695" spans="1:30" x14ac:dyDescent="0.25">
      <c r="H695" t="s">
        <v>1569</v>
      </c>
    </row>
    <row r="696" spans="1:30" x14ac:dyDescent="0.25">
      <c r="A696">
        <v>345</v>
      </c>
      <c r="B696">
        <v>4146</v>
      </c>
      <c r="C696" t="s">
        <v>1570</v>
      </c>
      <c r="D696" t="s">
        <v>37</v>
      </c>
      <c r="E696" t="s">
        <v>15</v>
      </c>
      <c r="F696" t="s">
        <v>1571</v>
      </c>
      <c r="G696" t="str">
        <f>"201406009616"</f>
        <v>201406009616</v>
      </c>
      <c r="H696" t="s">
        <v>1332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1572</v>
      </c>
    </row>
    <row r="697" spans="1:30" x14ac:dyDescent="0.25">
      <c r="H697" t="s">
        <v>1573</v>
      </c>
    </row>
    <row r="698" spans="1:30" x14ac:dyDescent="0.25">
      <c r="A698">
        <v>346</v>
      </c>
      <c r="B698">
        <v>687</v>
      </c>
      <c r="C698" t="s">
        <v>1574</v>
      </c>
      <c r="D698" t="s">
        <v>549</v>
      </c>
      <c r="E698" t="s">
        <v>37</v>
      </c>
      <c r="F698" t="s">
        <v>1575</v>
      </c>
      <c r="G698" t="str">
        <f>"00294784"</f>
        <v>00294784</v>
      </c>
      <c r="H698" t="s">
        <v>1332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1572</v>
      </c>
    </row>
    <row r="699" spans="1:30" x14ac:dyDescent="0.25">
      <c r="H699" t="s">
        <v>1576</v>
      </c>
    </row>
    <row r="700" spans="1:30" x14ac:dyDescent="0.25">
      <c r="A700">
        <v>347</v>
      </c>
      <c r="B700">
        <v>4624</v>
      </c>
      <c r="C700" t="s">
        <v>1577</v>
      </c>
      <c r="D700" t="s">
        <v>131</v>
      </c>
      <c r="E700" t="s">
        <v>22</v>
      </c>
      <c r="F700" t="s">
        <v>1578</v>
      </c>
      <c r="G700" t="str">
        <f>"201401001277"</f>
        <v>201401001277</v>
      </c>
      <c r="H700" t="s">
        <v>1579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70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1580</v>
      </c>
    </row>
    <row r="701" spans="1:30" x14ac:dyDescent="0.25">
      <c r="H701" t="s">
        <v>1581</v>
      </c>
    </row>
    <row r="702" spans="1:30" x14ac:dyDescent="0.25">
      <c r="A702">
        <v>348</v>
      </c>
      <c r="B702">
        <v>485</v>
      </c>
      <c r="C702" t="s">
        <v>1582</v>
      </c>
      <c r="D702" t="s">
        <v>15</v>
      </c>
      <c r="E702" t="s">
        <v>26</v>
      </c>
      <c r="F702" t="s">
        <v>1583</v>
      </c>
      <c r="G702" t="str">
        <f>"00276986"</f>
        <v>00276986</v>
      </c>
      <c r="H702" t="s">
        <v>1193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Z702">
        <v>0</v>
      </c>
      <c r="AA702">
        <v>0</v>
      </c>
      <c r="AB702">
        <v>6</v>
      </c>
      <c r="AC702">
        <v>102</v>
      </c>
      <c r="AD702" t="s">
        <v>1584</v>
      </c>
    </row>
    <row r="703" spans="1:30" x14ac:dyDescent="0.25">
      <c r="H703" t="s">
        <v>1585</v>
      </c>
    </row>
    <row r="704" spans="1:30" x14ac:dyDescent="0.25">
      <c r="A704">
        <v>349</v>
      </c>
      <c r="B704">
        <v>4632</v>
      </c>
      <c r="C704" t="s">
        <v>1586</v>
      </c>
      <c r="D704" t="s">
        <v>640</v>
      </c>
      <c r="E704" t="s">
        <v>26</v>
      </c>
      <c r="F704" t="s">
        <v>1587</v>
      </c>
      <c r="G704" t="str">
        <f>"201511008003"</f>
        <v>201511008003</v>
      </c>
      <c r="H704" t="s">
        <v>907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24</v>
      </c>
      <c r="W704">
        <v>168</v>
      </c>
      <c r="X704">
        <v>0</v>
      </c>
      <c r="Z704">
        <v>0</v>
      </c>
      <c r="AA704">
        <v>0</v>
      </c>
      <c r="AB704">
        <v>0</v>
      </c>
      <c r="AC704">
        <v>0</v>
      </c>
      <c r="AD704" t="s">
        <v>1588</v>
      </c>
    </row>
    <row r="705" spans="1:30" x14ac:dyDescent="0.25">
      <c r="H705">
        <v>1229</v>
      </c>
    </row>
    <row r="706" spans="1:30" x14ac:dyDescent="0.25">
      <c r="A706">
        <v>350</v>
      </c>
      <c r="B706">
        <v>260</v>
      </c>
      <c r="C706" t="s">
        <v>1589</v>
      </c>
      <c r="D706" t="s">
        <v>1590</v>
      </c>
      <c r="E706" t="s">
        <v>62</v>
      </c>
      <c r="F706" t="s">
        <v>1591</v>
      </c>
      <c r="G706" t="str">
        <f>"00017347"</f>
        <v>00017347</v>
      </c>
      <c r="H706" t="s">
        <v>772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10</v>
      </c>
      <c r="W706">
        <v>70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1592</v>
      </c>
    </row>
    <row r="707" spans="1:30" x14ac:dyDescent="0.25">
      <c r="H707" t="s">
        <v>1593</v>
      </c>
    </row>
    <row r="708" spans="1:30" x14ac:dyDescent="0.25">
      <c r="A708">
        <v>351</v>
      </c>
      <c r="B708">
        <v>4445</v>
      </c>
      <c r="C708" t="s">
        <v>1594</v>
      </c>
      <c r="D708" t="s">
        <v>1595</v>
      </c>
      <c r="E708" t="s">
        <v>354</v>
      </c>
      <c r="F708" t="s">
        <v>1596</v>
      </c>
      <c r="G708" t="str">
        <f>"201408000132"</f>
        <v>201408000132</v>
      </c>
      <c r="H708" t="s">
        <v>1032</v>
      </c>
      <c r="I708">
        <v>150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Z708">
        <v>2</v>
      </c>
      <c r="AA708">
        <v>0</v>
      </c>
      <c r="AB708">
        <v>0</v>
      </c>
      <c r="AC708">
        <v>0</v>
      </c>
      <c r="AD708" t="s">
        <v>1597</v>
      </c>
    </row>
    <row r="709" spans="1:30" x14ac:dyDescent="0.25">
      <c r="H709" t="s">
        <v>1598</v>
      </c>
    </row>
    <row r="710" spans="1:30" x14ac:dyDescent="0.25">
      <c r="A710">
        <v>352</v>
      </c>
      <c r="B710">
        <v>5697</v>
      </c>
      <c r="C710" t="s">
        <v>1599</v>
      </c>
      <c r="D710" t="s">
        <v>610</v>
      </c>
      <c r="E710" t="s">
        <v>163</v>
      </c>
      <c r="F710" t="s">
        <v>1600</v>
      </c>
      <c r="G710" t="str">
        <f>"00004317"</f>
        <v>00004317</v>
      </c>
      <c r="H710" t="s">
        <v>1074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70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7</v>
      </c>
      <c r="W710">
        <v>49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1601</v>
      </c>
    </row>
    <row r="711" spans="1:30" x14ac:dyDescent="0.25">
      <c r="H711" t="s">
        <v>412</v>
      </c>
    </row>
    <row r="712" spans="1:30" x14ac:dyDescent="0.25">
      <c r="A712">
        <v>353</v>
      </c>
      <c r="B712">
        <v>5779</v>
      </c>
      <c r="C712" t="s">
        <v>1602</v>
      </c>
      <c r="D712" t="s">
        <v>333</v>
      </c>
      <c r="E712" t="s">
        <v>32</v>
      </c>
      <c r="F712" t="s">
        <v>1603</v>
      </c>
      <c r="G712" t="str">
        <f>"00192318"</f>
        <v>00192318</v>
      </c>
      <c r="H712" t="s">
        <v>1164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70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8</v>
      </c>
      <c r="W712">
        <v>56</v>
      </c>
      <c r="X712">
        <v>0</v>
      </c>
      <c r="Z712">
        <v>0</v>
      </c>
      <c r="AA712">
        <v>0</v>
      </c>
      <c r="AB712">
        <v>0</v>
      </c>
      <c r="AC712">
        <v>0</v>
      </c>
      <c r="AD712" t="s">
        <v>1604</v>
      </c>
    </row>
    <row r="713" spans="1:30" x14ac:dyDescent="0.25">
      <c r="H713" t="s">
        <v>1605</v>
      </c>
    </row>
    <row r="714" spans="1:30" x14ac:dyDescent="0.25">
      <c r="A714">
        <v>354</v>
      </c>
      <c r="B714">
        <v>3265</v>
      </c>
      <c r="C714" t="s">
        <v>1606</v>
      </c>
      <c r="D714" t="s">
        <v>1607</v>
      </c>
      <c r="E714" t="s">
        <v>85</v>
      </c>
      <c r="F714" t="s">
        <v>1608</v>
      </c>
      <c r="G714" t="str">
        <f>"00220508"</f>
        <v>00220508</v>
      </c>
      <c r="H714" t="s">
        <v>545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6</v>
      </c>
      <c r="W714">
        <v>42</v>
      </c>
      <c r="X714">
        <v>0</v>
      </c>
      <c r="Z714">
        <v>0</v>
      </c>
      <c r="AA714">
        <v>0</v>
      </c>
      <c r="AB714">
        <v>0</v>
      </c>
      <c r="AC714">
        <v>0</v>
      </c>
      <c r="AD714" t="s">
        <v>1609</v>
      </c>
    </row>
    <row r="715" spans="1:30" x14ac:dyDescent="0.25">
      <c r="H715" t="s">
        <v>1610</v>
      </c>
    </row>
    <row r="716" spans="1:30" x14ac:dyDescent="0.25">
      <c r="A716">
        <v>355</v>
      </c>
      <c r="B716">
        <v>804</v>
      </c>
      <c r="C716" t="s">
        <v>1611</v>
      </c>
      <c r="D716" t="s">
        <v>111</v>
      </c>
      <c r="E716" t="s">
        <v>78</v>
      </c>
      <c r="F716" t="s">
        <v>1612</v>
      </c>
      <c r="G716" t="str">
        <f>"00255308"</f>
        <v>00255308</v>
      </c>
      <c r="H716" t="s">
        <v>649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11</v>
      </c>
      <c r="W716">
        <v>77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1613</v>
      </c>
    </row>
    <row r="717" spans="1:30" x14ac:dyDescent="0.25">
      <c r="H717" t="s">
        <v>1614</v>
      </c>
    </row>
    <row r="718" spans="1:30" x14ac:dyDescent="0.25">
      <c r="A718">
        <v>356</v>
      </c>
      <c r="B718">
        <v>2147</v>
      </c>
      <c r="C718" t="s">
        <v>1615</v>
      </c>
      <c r="D718" t="s">
        <v>1616</v>
      </c>
      <c r="E718" t="s">
        <v>1617</v>
      </c>
      <c r="F718" t="s">
        <v>1618</v>
      </c>
      <c r="G718" t="str">
        <f>"00286361"</f>
        <v>00286361</v>
      </c>
      <c r="H718" t="s">
        <v>306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Z718">
        <v>0</v>
      </c>
      <c r="AA718">
        <v>0</v>
      </c>
      <c r="AB718">
        <v>6</v>
      </c>
      <c r="AC718">
        <v>102</v>
      </c>
      <c r="AD718" t="s">
        <v>1556</v>
      </c>
    </row>
    <row r="719" spans="1:30" x14ac:dyDescent="0.25">
      <c r="H719" t="s">
        <v>1619</v>
      </c>
    </row>
    <row r="720" spans="1:30" x14ac:dyDescent="0.25">
      <c r="A720">
        <v>357</v>
      </c>
      <c r="B720">
        <v>1206</v>
      </c>
      <c r="C720" t="s">
        <v>1620</v>
      </c>
      <c r="D720" t="s">
        <v>343</v>
      </c>
      <c r="E720" t="s">
        <v>45</v>
      </c>
      <c r="F720" t="s">
        <v>1621</v>
      </c>
      <c r="G720" t="str">
        <f>"201406006716"</f>
        <v>201406006716</v>
      </c>
      <c r="H720" t="s">
        <v>101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30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1622</v>
      </c>
    </row>
    <row r="721" spans="1:30" x14ac:dyDescent="0.25">
      <c r="H721" t="s">
        <v>1623</v>
      </c>
    </row>
    <row r="722" spans="1:30" x14ac:dyDescent="0.25">
      <c r="A722">
        <v>358</v>
      </c>
      <c r="B722">
        <v>5675</v>
      </c>
      <c r="C722" t="s">
        <v>1624</v>
      </c>
      <c r="D722" t="s">
        <v>1625</v>
      </c>
      <c r="E722" t="s">
        <v>49</v>
      </c>
      <c r="F722" t="s">
        <v>1626</v>
      </c>
      <c r="G722" t="str">
        <f>"00342520"</f>
        <v>00342520</v>
      </c>
      <c r="H722" t="s">
        <v>1627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1628</v>
      </c>
    </row>
    <row r="723" spans="1:30" x14ac:dyDescent="0.25">
      <c r="H723" t="s">
        <v>1629</v>
      </c>
    </row>
    <row r="724" spans="1:30" x14ac:dyDescent="0.25">
      <c r="A724">
        <v>359</v>
      </c>
      <c r="B724">
        <v>1447</v>
      </c>
      <c r="C724" t="s">
        <v>1630</v>
      </c>
      <c r="D724" t="s">
        <v>574</v>
      </c>
      <c r="E724" t="s">
        <v>22</v>
      </c>
      <c r="F724" t="s">
        <v>1631</v>
      </c>
      <c r="G724" t="str">
        <f>"00309704"</f>
        <v>00309704</v>
      </c>
      <c r="H724" t="s">
        <v>1632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13</v>
      </c>
      <c r="W724">
        <v>91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1403</v>
      </c>
    </row>
    <row r="725" spans="1:30" x14ac:dyDescent="0.25">
      <c r="H725" t="s">
        <v>1633</v>
      </c>
    </row>
    <row r="726" spans="1:30" x14ac:dyDescent="0.25">
      <c r="A726">
        <v>360</v>
      </c>
      <c r="B726">
        <v>3183</v>
      </c>
      <c r="C726" t="s">
        <v>1634</v>
      </c>
      <c r="D726" t="s">
        <v>1635</v>
      </c>
      <c r="E726" t="s">
        <v>99</v>
      </c>
      <c r="F726" t="s">
        <v>1636</v>
      </c>
      <c r="G726" t="str">
        <f>"00023005"</f>
        <v>00023005</v>
      </c>
      <c r="H726" t="s">
        <v>1074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50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</v>
      </c>
      <c r="W726">
        <v>56</v>
      </c>
      <c r="X726">
        <v>0</v>
      </c>
      <c r="Z726">
        <v>2</v>
      </c>
      <c r="AA726">
        <v>0</v>
      </c>
      <c r="AB726">
        <v>0</v>
      </c>
      <c r="AC726">
        <v>0</v>
      </c>
      <c r="AD726" t="s">
        <v>1637</v>
      </c>
    </row>
    <row r="727" spans="1:30" x14ac:dyDescent="0.25">
      <c r="H727" t="s">
        <v>1638</v>
      </c>
    </row>
    <row r="728" spans="1:30" x14ac:dyDescent="0.25">
      <c r="A728">
        <v>361</v>
      </c>
      <c r="B728">
        <v>1168</v>
      </c>
      <c r="C728" t="s">
        <v>1639</v>
      </c>
      <c r="D728" t="s">
        <v>163</v>
      </c>
      <c r="E728" t="s">
        <v>22</v>
      </c>
      <c r="F728" t="s">
        <v>1640</v>
      </c>
      <c r="G728" t="str">
        <f>"00309041"</f>
        <v>00309041</v>
      </c>
      <c r="H728" t="s">
        <v>1156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Z728">
        <v>0</v>
      </c>
      <c r="AA728">
        <v>0</v>
      </c>
      <c r="AB728">
        <v>0</v>
      </c>
      <c r="AC728">
        <v>0</v>
      </c>
      <c r="AD728" t="s">
        <v>1641</v>
      </c>
    </row>
    <row r="729" spans="1:30" x14ac:dyDescent="0.25">
      <c r="H729" t="s">
        <v>1642</v>
      </c>
    </row>
    <row r="730" spans="1:30" x14ac:dyDescent="0.25">
      <c r="A730">
        <v>362</v>
      </c>
      <c r="B730">
        <v>5743</v>
      </c>
      <c r="C730" t="s">
        <v>1643</v>
      </c>
      <c r="D730" t="s">
        <v>832</v>
      </c>
      <c r="E730" t="s">
        <v>26</v>
      </c>
      <c r="F730" t="s">
        <v>1644</v>
      </c>
      <c r="G730" t="str">
        <f>"00336546"</f>
        <v>00336546</v>
      </c>
      <c r="H730" t="s">
        <v>1083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17</v>
      </c>
      <c r="W730">
        <v>119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1645</v>
      </c>
    </row>
    <row r="731" spans="1:30" x14ac:dyDescent="0.25">
      <c r="H731" t="s">
        <v>1646</v>
      </c>
    </row>
    <row r="732" spans="1:30" x14ac:dyDescent="0.25">
      <c r="A732">
        <v>363</v>
      </c>
      <c r="B732">
        <v>473</v>
      </c>
      <c r="C732" t="s">
        <v>1647</v>
      </c>
      <c r="D732" t="s">
        <v>427</v>
      </c>
      <c r="E732" t="s">
        <v>26</v>
      </c>
      <c r="F732" t="s">
        <v>1648</v>
      </c>
      <c r="G732" t="str">
        <f>"201402002408"</f>
        <v>201402002408</v>
      </c>
      <c r="H732" t="s">
        <v>1390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14</v>
      </c>
      <c r="W732">
        <v>98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1649</v>
      </c>
    </row>
    <row r="733" spans="1:30" x14ac:dyDescent="0.25">
      <c r="H733" t="s">
        <v>1650</v>
      </c>
    </row>
    <row r="734" spans="1:30" x14ac:dyDescent="0.25">
      <c r="A734">
        <v>364</v>
      </c>
      <c r="B734">
        <v>3979</v>
      </c>
      <c r="C734" t="s">
        <v>1651</v>
      </c>
      <c r="D734" t="s">
        <v>22</v>
      </c>
      <c r="E734" t="s">
        <v>15</v>
      </c>
      <c r="F734" t="s">
        <v>1652</v>
      </c>
      <c r="G734" t="str">
        <f>"00283295"</f>
        <v>00283295</v>
      </c>
      <c r="H734" t="s">
        <v>1653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23</v>
      </c>
      <c r="W734">
        <v>161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1654</v>
      </c>
    </row>
    <row r="735" spans="1:30" x14ac:dyDescent="0.25">
      <c r="H735">
        <v>1229</v>
      </c>
    </row>
    <row r="736" spans="1:30" x14ac:dyDescent="0.25">
      <c r="A736">
        <v>365</v>
      </c>
      <c r="B736">
        <v>4014</v>
      </c>
      <c r="C736" t="s">
        <v>1655</v>
      </c>
      <c r="D736" t="s">
        <v>1037</v>
      </c>
      <c r="E736" t="s">
        <v>26</v>
      </c>
      <c r="F736" t="s">
        <v>1656</v>
      </c>
      <c r="G736" t="str">
        <f>"201406009228"</f>
        <v>201406009228</v>
      </c>
      <c r="H736" t="s">
        <v>1214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50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12</v>
      </c>
      <c r="W736">
        <v>84</v>
      </c>
      <c r="X736">
        <v>0</v>
      </c>
      <c r="Z736">
        <v>0</v>
      </c>
      <c r="AA736">
        <v>0</v>
      </c>
      <c r="AB736">
        <v>0</v>
      </c>
      <c r="AC736">
        <v>0</v>
      </c>
      <c r="AD736" t="s">
        <v>1657</v>
      </c>
    </row>
    <row r="737" spans="1:30" x14ac:dyDescent="0.25">
      <c r="H737" t="s">
        <v>1658</v>
      </c>
    </row>
    <row r="738" spans="1:30" x14ac:dyDescent="0.25">
      <c r="A738">
        <v>366</v>
      </c>
      <c r="B738">
        <v>2971</v>
      </c>
      <c r="C738" t="s">
        <v>1659</v>
      </c>
      <c r="D738" t="s">
        <v>1127</v>
      </c>
      <c r="E738" t="s">
        <v>71</v>
      </c>
      <c r="F738" t="s">
        <v>1660</v>
      </c>
      <c r="G738" t="str">
        <f>"00327716"</f>
        <v>00327716</v>
      </c>
      <c r="H738" t="s">
        <v>1179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9</v>
      </c>
      <c r="W738">
        <v>63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1661</v>
      </c>
    </row>
    <row r="739" spans="1:30" x14ac:dyDescent="0.25">
      <c r="H739" t="s">
        <v>1662</v>
      </c>
    </row>
    <row r="740" spans="1:30" x14ac:dyDescent="0.25">
      <c r="A740">
        <v>367</v>
      </c>
      <c r="B740">
        <v>3467</v>
      </c>
      <c r="C740" t="s">
        <v>1663</v>
      </c>
      <c r="D740" t="s">
        <v>343</v>
      </c>
      <c r="E740" t="s">
        <v>71</v>
      </c>
      <c r="F740" t="s">
        <v>1664</v>
      </c>
      <c r="G740" t="str">
        <f>"00009041"</f>
        <v>00009041</v>
      </c>
      <c r="H740" t="s">
        <v>695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50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Z740">
        <v>2</v>
      </c>
      <c r="AA740">
        <v>0</v>
      </c>
      <c r="AB740">
        <v>0</v>
      </c>
      <c r="AC740">
        <v>0</v>
      </c>
      <c r="AD740" t="s">
        <v>1665</v>
      </c>
    </row>
    <row r="741" spans="1:30" x14ac:dyDescent="0.25">
      <c r="H741" t="s">
        <v>1016</v>
      </c>
    </row>
    <row r="742" spans="1:30" x14ac:dyDescent="0.25">
      <c r="A742">
        <v>368</v>
      </c>
      <c r="B742">
        <v>4896</v>
      </c>
      <c r="C742" t="s">
        <v>1666</v>
      </c>
      <c r="D742" t="s">
        <v>131</v>
      </c>
      <c r="E742" t="s">
        <v>99</v>
      </c>
      <c r="F742" t="s">
        <v>1667</v>
      </c>
      <c r="G742" t="str">
        <f>"00347717"</f>
        <v>00347717</v>
      </c>
      <c r="H742" t="s">
        <v>1668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17</v>
      </c>
      <c r="W742">
        <v>119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1669</v>
      </c>
    </row>
    <row r="743" spans="1:30" x14ac:dyDescent="0.25">
      <c r="H743" t="s">
        <v>1670</v>
      </c>
    </row>
    <row r="744" spans="1:30" x14ac:dyDescent="0.25">
      <c r="A744">
        <v>369</v>
      </c>
      <c r="B744">
        <v>4796</v>
      </c>
      <c r="C744" t="s">
        <v>1671</v>
      </c>
      <c r="D744" t="s">
        <v>520</v>
      </c>
      <c r="E744" t="s">
        <v>319</v>
      </c>
      <c r="F744" t="s">
        <v>1672</v>
      </c>
      <c r="G744" t="str">
        <f>"00333628"</f>
        <v>00333628</v>
      </c>
      <c r="H744" t="s">
        <v>895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70</v>
      </c>
      <c r="O744">
        <v>30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5</v>
      </c>
      <c r="W744">
        <v>35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1673</v>
      </c>
    </row>
    <row r="745" spans="1:30" x14ac:dyDescent="0.25">
      <c r="H745" t="s">
        <v>1674</v>
      </c>
    </row>
    <row r="746" spans="1:30" x14ac:dyDescent="0.25">
      <c r="A746">
        <v>370</v>
      </c>
      <c r="B746">
        <v>4267</v>
      </c>
      <c r="C746" t="s">
        <v>1675</v>
      </c>
      <c r="D746" t="s">
        <v>333</v>
      </c>
      <c r="E746" t="s">
        <v>298</v>
      </c>
      <c r="F746" t="s">
        <v>1676</v>
      </c>
      <c r="G746" t="str">
        <f>"201402002943"</f>
        <v>201402002943</v>
      </c>
      <c r="H746" t="s">
        <v>570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Z746">
        <v>2</v>
      </c>
      <c r="AA746">
        <v>0</v>
      </c>
      <c r="AB746">
        <v>0</v>
      </c>
      <c r="AC746">
        <v>0</v>
      </c>
      <c r="AD746" t="s">
        <v>1677</v>
      </c>
    </row>
    <row r="747" spans="1:30" x14ac:dyDescent="0.25">
      <c r="H747" t="s">
        <v>1678</v>
      </c>
    </row>
    <row r="748" spans="1:30" x14ac:dyDescent="0.25">
      <c r="A748">
        <v>371</v>
      </c>
      <c r="B748">
        <v>1697</v>
      </c>
      <c r="C748" t="s">
        <v>1679</v>
      </c>
      <c r="D748" t="s">
        <v>99</v>
      </c>
      <c r="E748" t="s">
        <v>15</v>
      </c>
      <c r="F748" t="s">
        <v>1680</v>
      </c>
      <c r="G748" t="str">
        <f>"00313422"</f>
        <v>00313422</v>
      </c>
      <c r="H748" t="s">
        <v>791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14</v>
      </c>
      <c r="W748">
        <v>98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1681</v>
      </c>
    </row>
    <row r="749" spans="1:30" x14ac:dyDescent="0.25">
      <c r="H749" t="s">
        <v>1682</v>
      </c>
    </row>
    <row r="750" spans="1:30" x14ac:dyDescent="0.25">
      <c r="A750">
        <v>372</v>
      </c>
      <c r="B750">
        <v>4813</v>
      </c>
      <c r="C750" t="s">
        <v>1683</v>
      </c>
      <c r="D750" t="s">
        <v>1684</v>
      </c>
      <c r="E750" t="s">
        <v>15</v>
      </c>
      <c r="F750" t="s">
        <v>1685</v>
      </c>
      <c r="G750" t="str">
        <f>"00011025"</f>
        <v>00011025</v>
      </c>
      <c r="H750" t="s">
        <v>1686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30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Z750">
        <v>0</v>
      </c>
      <c r="AA750">
        <v>0</v>
      </c>
      <c r="AB750">
        <v>0</v>
      </c>
      <c r="AC750">
        <v>0</v>
      </c>
      <c r="AD750" t="s">
        <v>1687</v>
      </c>
    </row>
    <row r="751" spans="1:30" x14ac:dyDescent="0.25">
      <c r="H751" t="s">
        <v>1688</v>
      </c>
    </row>
    <row r="752" spans="1:30" x14ac:dyDescent="0.25">
      <c r="A752">
        <v>373</v>
      </c>
      <c r="B752">
        <v>2600</v>
      </c>
      <c r="C752" t="s">
        <v>1689</v>
      </c>
      <c r="D752" t="s">
        <v>596</v>
      </c>
      <c r="E752" t="s">
        <v>1690</v>
      </c>
      <c r="F752" t="s">
        <v>1691</v>
      </c>
      <c r="G752" t="str">
        <f>"00334014"</f>
        <v>00334014</v>
      </c>
      <c r="H752" t="s">
        <v>142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1692</v>
      </c>
    </row>
    <row r="753" spans="1:30" x14ac:dyDescent="0.25">
      <c r="H753" t="s">
        <v>1693</v>
      </c>
    </row>
    <row r="754" spans="1:30" x14ac:dyDescent="0.25">
      <c r="A754">
        <v>374</v>
      </c>
      <c r="B754">
        <v>635</v>
      </c>
      <c r="C754" t="s">
        <v>1694</v>
      </c>
      <c r="D754" t="s">
        <v>1695</v>
      </c>
      <c r="E754" t="s">
        <v>99</v>
      </c>
      <c r="F754" t="s">
        <v>1696</v>
      </c>
      <c r="G754" t="str">
        <f>"00247211"</f>
        <v>00247211</v>
      </c>
      <c r="H754" t="s">
        <v>1697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30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Z754">
        <v>0</v>
      </c>
      <c r="AA754">
        <v>0</v>
      </c>
      <c r="AB754">
        <v>8</v>
      </c>
      <c r="AC754">
        <v>136</v>
      </c>
      <c r="AD754" t="s">
        <v>1698</v>
      </c>
    </row>
    <row r="755" spans="1:30" x14ac:dyDescent="0.25">
      <c r="H755" t="s">
        <v>1699</v>
      </c>
    </row>
    <row r="756" spans="1:30" x14ac:dyDescent="0.25">
      <c r="A756">
        <v>375</v>
      </c>
      <c r="B756">
        <v>2426</v>
      </c>
      <c r="C756" t="s">
        <v>1700</v>
      </c>
      <c r="D756" t="s">
        <v>318</v>
      </c>
      <c r="E756" t="s">
        <v>298</v>
      </c>
      <c r="F756" t="s">
        <v>1701</v>
      </c>
      <c r="G756" t="str">
        <f>"00152055"</f>
        <v>00152055</v>
      </c>
      <c r="H756" t="s">
        <v>1702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5</v>
      </c>
      <c r="W756">
        <v>35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1703</v>
      </c>
    </row>
    <row r="757" spans="1:30" x14ac:dyDescent="0.25">
      <c r="H757" t="s">
        <v>1704</v>
      </c>
    </row>
    <row r="758" spans="1:30" x14ac:dyDescent="0.25">
      <c r="A758">
        <v>376</v>
      </c>
      <c r="B758">
        <v>316</v>
      </c>
      <c r="C758" t="s">
        <v>1705</v>
      </c>
      <c r="D758" t="s">
        <v>71</v>
      </c>
      <c r="E758" t="s">
        <v>1706</v>
      </c>
      <c r="F758" t="s">
        <v>1707</v>
      </c>
      <c r="G758" t="str">
        <f>"00266661"</f>
        <v>00266661</v>
      </c>
      <c r="H758" t="s">
        <v>577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11</v>
      </c>
      <c r="W758">
        <v>77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1708</v>
      </c>
    </row>
    <row r="759" spans="1:30" x14ac:dyDescent="0.25">
      <c r="H759" t="s">
        <v>1709</v>
      </c>
    </row>
    <row r="760" spans="1:30" x14ac:dyDescent="0.25">
      <c r="A760">
        <v>377</v>
      </c>
      <c r="B760">
        <v>3361</v>
      </c>
      <c r="C760" t="s">
        <v>1710</v>
      </c>
      <c r="D760" t="s">
        <v>1711</v>
      </c>
      <c r="E760" t="s">
        <v>1712</v>
      </c>
      <c r="F760" t="s">
        <v>1713</v>
      </c>
      <c r="G760" t="str">
        <f>"00361563"</f>
        <v>00361563</v>
      </c>
      <c r="H760">
        <v>693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70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8</v>
      </c>
      <c r="W760">
        <v>56</v>
      </c>
      <c r="X760">
        <v>0</v>
      </c>
      <c r="Z760">
        <v>0</v>
      </c>
      <c r="AA760">
        <v>0</v>
      </c>
      <c r="AB760">
        <v>0</v>
      </c>
      <c r="AC760">
        <v>0</v>
      </c>
      <c r="AD760">
        <v>819</v>
      </c>
    </row>
    <row r="761" spans="1:30" x14ac:dyDescent="0.25">
      <c r="H761" t="s">
        <v>1714</v>
      </c>
    </row>
    <row r="762" spans="1:30" x14ac:dyDescent="0.25">
      <c r="A762">
        <v>378</v>
      </c>
      <c r="B762">
        <v>3186</v>
      </c>
      <c r="C762" t="s">
        <v>1715</v>
      </c>
      <c r="D762" t="s">
        <v>131</v>
      </c>
      <c r="E762" t="s">
        <v>49</v>
      </c>
      <c r="F762" t="s">
        <v>1716</v>
      </c>
      <c r="G762" t="str">
        <f>"201012000074"</f>
        <v>201012000074</v>
      </c>
      <c r="H762" t="s">
        <v>321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30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Z762">
        <v>0</v>
      </c>
      <c r="AA762">
        <v>0</v>
      </c>
      <c r="AB762">
        <v>5</v>
      </c>
      <c r="AC762">
        <v>85</v>
      </c>
      <c r="AD762" t="s">
        <v>1717</v>
      </c>
    </row>
    <row r="763" spans="1:30" x14ac:dyDescent="0.25">
      <c r="H763" t="s">
        <v>1718</v>
      </c>
    </row>
    <row r="764" spans="1:30" x14ac:dyDescent="0.25">
      <c r="A764">
        <v>379</v>
      </c>
      <c r="B764">
        <v>5258</v>
      </c>
      <c r="C764" t="s">
        <v>1719</v>
      </c>
      <c r="D764" t="s">
        <v>549</v>
      </c>
      <c r="E764" t="s">
        <v>354</v>
      </c>
      <c r="F764" t="s">
        <v>1720</v>
      </c>
      <c r="G764" t="str">
        <f>"00357740"</f>
        <v>00357740</v>
      </c>
      <c r="H764" t="s">
        <v>1721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1722</v>
      </c>
    </row>
    <row r="765" spans="1:30" x14ac:dyDescent="0.25">
      <c r="H765" t="s">
        <v>1723</v>
      </c>
    </row>
    <row r="766" spans="1:30" x14ac:dyDescent="0.25">
      <c r="A766">
        <v>380</v>
      </c>
      <c r="B766">
        <v>482</v>
      </c>
      <c r="C766" t="s">
        <v>1724</v>
      </c>
      <c r="D766" t="s">
        <v>1725</v>
      </c>
      <c r="E766" t="s">
        <v>33</v>
      </c>
      <c r="F766" t="s">
        <v>1726</v>
      </c>
      <c r="G766" t="str">
        <f>"00002546"</f>
        <v>00002546</v>
      </c>
      <c r="H766" t="s">
        <v>1074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50</v>
      </c>
      <c r="O766">
        <v>30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1727</v>
      </c>
    </row>
    <row r="767" spans="1:30" x14ac:dyDescent="0.25">
      <c r="H767" t="s">
        <v>1728</v>
      </c>
    </row>
    <row r="768" spans="1:30" x14ac:dyDescent="0.25">
      <c r="A768">
        <v>381</v>
      </c>
      <c r="B768">
        <v>3565</v>
      </c>
      <c r="C768" t="s">
        <v>1729</v>
      </c>
      <c r="D768" t="s">
        <v>125</v>
      </c>
      <c r="E768" t="s">
        <v>1730</v>
      </c>
      <c r="F768" t="s">
        <v>1731</v>
      </c>
      <c r="G768" t="str">
        <f>"00218637"</f>
        <v>00218637</v>
      </c>
      <c r="H768">
        <v>781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Z768">
        <v>0</v>
      </c>
      <c r="AA768">
        <v>0</v>
      </c>
      <c r="AB768">
        <v>0</v>
      </c>
      <c r="AC768">
        <v>0</v>
      </c>
      <c r="AD768">
        <v>811</v>
      </c>
    </row>
    <row r="769" spans="1:30" x14ac:dyDescent="0.25">
      <c r="H769" t="s">
        <v>1732</v>
      </c>
    </row>
    <row r="770" spans="1:30" x14ac:dyDescent="0.25">
      <c r="A770">
        <v>382</v>
      </c>
      <c r="B770">
        <v>1714</v>
      </c>
      <c r="C770" t="s">
        <v>1733</v>
      </c>
      <c r="D770" t="s">
        <v>1734</v>
      </c>
      <c r="E770" t="s">
        <v>555</v>
      </c>
      <c r="F770" t="s">
        <v>1735</v>
      </c>
      <c r="G770" t="str">
        <f>"00264316"</f>
        <v>00264316</v>
      </c>
      <c r="H770" t="s">
        <v>28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50</v>
      </c>
      <c r="O770">
        <v>30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1736</v>
      </c>
    </row>
    <row r="771" spans="1:30" x14ac:dyDescent="0.25">
      <c r="H771" t="s">
        <v>1737</v>
      </c>
    </row>
    <row r="772" spans="1:30" x14ac:dyDescent="0.25">
      <c r="A772">
        <v>383</v>
      </c>
      <c r="B772">
        <v>864</v>
      </c>
      <c r="C772" t="s">
        <v>1738</v>
      </c>
      <c r="D772" t="s">
        <v>33</v>
      </c>
      <c r="E772" t="s">
        <v>22</v>
      </c>
      <c r="F772" t="s">
        <v>1739</v>
      </c>
      <c r="G772" t="str">
        <f>"00286645"</f>
        <v>00286645</v>
      </c>
      <c r="H772" t="s">
        <v>247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6</v>
      </c>
      <c r="W772">
        <v>42</v>
      </c>
      <c r="X772">
        <v>0</v>
      </c>
      <c r="Z772">
        <v>2</v>
      </c>
      <c r="AA772">
        <v>0</v>
      </c>
      <c r="AB772">
        <v>0</v>
      </c>
      <c r="AC772">
        <v>0</v>
      </c>
      <c r="AD772" t="s">
        <v>1740</v>
      </c>
    </row>
    <row r="773" spans="1:30" x14ac:dyDescent="0.25">
      <c r="H773" t="s">
        <v>1741</v>
      </c>
    </row>
    <row r="774" spans="1:30" x14ac:dyDescent="0.25">
      <c r="A774">
        <v>384</v>
      </c>
      <c r="B774">
        <v>819</v>
      </c>
      <c r="C774" t="s">
        <v>1742</v>
      </c>
      <c r="D774" t="s">
        <v>1069</v>
      </c>
      <c r="E774" t="s">
        <v>85</v>
      </c>
      <c r="F774">
        <v>397703</v>
      </c>
      <c r="G774" t="str">
        <f>"00306870"</f>
        <v>00306870</v>
      </c>
      <c r="H774" t="s">
        <v>350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30</v>
      </c>
      <c r="O774">
        <v>30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6</v>
      </c>
      <c r="W774">
        <v>42</v>
      </c>
      <c r="X774">
        <v>0</v>
      </c>
      <c r="Z774">
        <v>2</v>
      </c>
      <c r="AA774">
        <v>0</v>
      </c>
      <c r="AB774">
        <v>0</v>
      </c>
      <c r="AC774">
        <v>0</v>
      </c>
      <c r="AD774" t="s">
        <v>1743</v>
      </c>
    </row>
    <row r="775" spans="1:30" x14ac:dyDescent="0.25">
      <c r="H775" t="s">
        <v>1744</v>
      </c>
    </row>
    <row r="776" spans="1:30" x14ac:dyDescent="0.25">
      <c r="A776">
        <v>385</v>
      </c>
      <c r="B776">
        <v>146</v>
      </c>
      <c r="C776" t="s">
        <v>1745</v>
      </c>
      <c r="D776" t="s">
        <v>1746</v>
      </c>
      <c r="E776" t="s">
        <v>163</v>
      </c>
      <c r="F776" t="s">
        <v>1747</v>
      </c>
      <c r="G776" t="str">
        <f>"00246638"</f>
        <v>00246638</v>
      </c>
      <c r="H776" t="s">
        <v>1244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70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1748</v>
      </c>
    </row>
    <row r="777" spans="1:30" x14ac:dyDescent="0.25">
      <c r="H777" t="s">
        <v>1749</v>
      </c>
    </row>
    <row r="778" spans="1:30" x14ac:dyDescent="0.25">
      <c r="A778">
        <v>386</v>
      </c>
      <c r="B778">
        <v>5381</v>
      </c>
      <c r="C778" t="s">
        <v>1750</v>
      </c>
      <c r="D778" t="s">
        <v>99</v>
      </c>
      <c r="E778" t="s">
        <v>26</v>
      </c>
      <c r="F778" t="s">
        <v>1751</v>
      </c>
      <c r="G778" t="str">
        <f>"00310369"</f>
        <v>00310369</v>
      </c>
      <c r="H778" t="s">
        <v>1752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70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0</v>
      </c>
      <c r="AA778">
        <v>0</v>
      </c>
      <c r="AB778">
        <v>5</v>
      </c>
      <c r="AC778">
        <v>85</v>
      </c>
      <c r="AD778" t="s">
        <v>1753</v>
      </c>
    </row>
    <row r="779" spans="1:30" x14ac:dyDescent="0.25">
      <c r="H779" t="s">
        <v>1754</v>
      </c>
    </row>
    <row r="780" spans="1:30" x14ac:dyDescent="0.25">
      <c r="A780">
        <v>387</v>
      </c>
      <c r="B780">
        <v>5010</v>
      </c>
      <c r="C780" t="s">
        <v>1755</v>
      </c>
      <c r="D780" t="s">
        <v>333</v>
      </c>
      <c r="E780" t="s">
        <v>99</v>
      </c>
      <c r="F780" t="s">
        <v>1756</v>
      </c>
      <c r="G780" t="str">
        <f>"00008981"</f>
        <v>00008981</v>
      </c>
      <c r="H780" t="s">
        <v>551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1757</v>
      </c>
    </row>
    <row r="781" spans="1:30" x14ac:dyDescent="0.25">
      <c r="H781" t="s">
        <v>1758</v>
      </c>
    </row>
    <row r="782" spans="1:30" x14ac:dyDescent="0.25">
      <c r="A782">
        <v>388</v>
      </c>
      <c r="B782">
        <v>4725</v>
      </c>
      <c r="C782" t="s">
        <v>1759</v>
      </c>
      <c r="D782" t="s">
        <v>216</v>
      </c>
      <c r="E782" t="s">
        <v>1760</v>
      </c>
      <c r="F782" t="s">
        <v>1761</v>
      </c>
      <c r="G782" t="str">
        <f>"00351226"</f>
        <v>00351226</v>
      </c>
      <c r="H782" t="s">
        <v>1074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70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1762</v>
      </c>
    </row>
    <row r="783" spans="1:30" x14ac:dyDescent="0.25">
      <c r="H783" t="s">
        <v>1763</v>
      </c>
    </row>
    <row r="784" spans="1:30" x14ac:dyDescent="0.25">
      <c r="A784">
        <v>389</v>
      </c>
      <c r="B784">
        <v>6298</v>
      </c>
      <c r="C784" t="s">
        <v>1764</v>
      </c>
      <c r="D784" t="s">
        <v>520</v>
      </c>
      <c r="E784" t="s">
        <v>15</v>
      </c>
      <c r="F784" t="s">
        <v>1765</v>
      </c>
      <c r="G784" t="str">
        <f>"00322090"</f>
        <v>00322090</v>
      </c>
      <c r="H784" t="s">
        <v>1433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30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1766</v>
      </c>
    </row>
    <row r="785" spans="1:30" x14ac:dyDescent="0.25">
      <c r="H785" t="s">
        <v>1767</v>
      </c>
    </row>
    <row r="786" spans="1:30" x14ac:dyDescent="0.25">
      <c r="A786">
        <v>390</v>
      </c>
      <c r="B786">
        <v>4849</v>
      </c>
      <c r="C786" t="s">
        <v>1768</v>
      </c>
      <c r="D786" t="s">
        <v>1769</v>
      </c>
      <c r="E786" t="s">
        <v>111</v>
      </c>
      <c r="F786" t="s">
        <v>1770</v>
      </c>
      <c r="G786" t="str">
        <f>"00355531"</f>
        <v>00355531</v>
      </c>
      <c r="H786">
        <v>770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30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Z786">
        <v>0</v>
      </c>
      <c r="AA786">
        <v>0</v>
      </c>
      <c r="AB786">
        <v>0</v>
      </c>
      <c r="AC786">
        <v>0</v>
      </c>
      <c r="AD786">
        <v>800</v>
      </c>
    </row>
    <row r="787" spans="1:30" x14ac:dyDescent="0.25">
      <c r="H787" t="s">
        <v>1771</v>
      </c>
    </row>
    <row r="788" spans="1:30" x14ac:dyDescent="0.25">
      <c r="A788">
        <v>391</v>
      </c>
      <c r="B788">
        <v>5314</v>
      </c>
      <c r="C788" t="s">
        <v>1772</v>
      </c>
      <c r="D788" t="s">
        <v>91</v>
      </c>
      <c r="E788" t="s">
        <v>62</v>
      </c>
      <c r="F788" t="s">
        <v>1773</v>
      </c>
      <c r="G788" t="str">
        <f>"201511016648"</f>
        <v>201511016648</v>
      </c>
      <c r="H788" t="s">
        <v>1774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50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13</v>
      </c>
      <c r="W788">
        <v>91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1775</v>
      </c>
    </row>
    <row r="789" spans="1:30" x14ac:dyDescent="0.25">
      <c r="H789" t="s">
        <v>1776</v>
      </c>
    </row>
    <row r="790" spans="1:30" x14ac:dyDescent="0.25">
      <c r="A790">
        <v>392</v>
      </c>
      <c r="B790">
        <v>1788</v>
      </c>
      <c r="C790" t="s">
        <v>1777</v>
      </c>
      <c r="D790" t="s">
        <v>604</v>
      </c>
      <c r="E790" t="s">
        <v>71</v>
      </c>
      <c r="F790" t="s">
        <v>1778</v>
      </c>
      <c r="G790" t="str">
        <f>"00184492"</f>
        <v>00184492</v>
      </c>
      <c r="H790" t="s">
        <v>193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1779</v>
      </c>
    </row>
    <row r="791" spans="1:30" x14ac:dyDescent="0.25">
      <c r="H791" t="s">
        <v>1780</v>
      </c>
    </row>
    <row r="792" spans="1:30" x14ac:dyDescent="0.25">
      <c r="A792">
        <v>393</v>
      </c>
      <c r="B792">
        <v>6231</v>
      </c>
      <c r="C792" t="s">
        <v>1781</v>
      </c>
      <c r="D792" t="s">
        <v>37</v>
      </c>
      <c r="E792" t="s">
        <v>99</v>
      </c>
      <c r="F792" t="s">
        <v>1782</v>
      </c>
      <c r="G792" t="str">
        <f>"00369085"</f>
        <v>00369085</v>
      </c>
      <c r="H792" t="s">
        <v>1783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1784</v>
      </c>
    </row>
    <row r="793" spans="1:30" x14ac:dyDescent="0.25">
      <c r="H793" t="s">
        <v>1785</v>
      </c>
    </row>
    <row r="794" spans="1:30" x14ac:dyDescent="0.25">
      <c r="A794">
        <v>394</v>
      </c>
      <c r="B794">
        <v>5636</v>
      </c>
      <c r="C794" t="s">
        <v>1786</v>
      </c>
      <c r="D794" t="s">
        <v>939</v>
      </c>
      <c r="E794" t="s">
        <v>163</v>
      </c>
      <c r="F794" t="s">
        <v>1787</v>
      </c>
      <c r="G794" t="str">
        <f>"00357321"</f>
        <v>00357321</v>
      </c>
      <c r="H794" t="s">
        <v>263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30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4</v>
      </c>
      <c r="W794">
        <v>28</v>
      </c>
      <c r="X794">
        <v>0</v>
      </c>
      <c r="Z794">
        <v>2</v>
      </c>
      <c r="AA794">
        <v>0</v>
      </c>
      <c r="AB794">
        <v>0</v>
      </c>
      <c r="AC794">
        <v>0</v>
      </c>
      <c r="AD794" t="s">
        <v>1788</v>
      </c>
    </row>
    <row r="795" spans="1:30" x14ac:dyDescent="0.25">
      <c r="H795" t="s">
        <v>1789</v>
      </c>
    </row>
    <row r="796" spans="1:30" x14ac:dyDescent="0.25">
      <c r="A796">
        <v>395</v>
      </c>
      <c r="B796">
        <v>3048</v>
      </c>
      <c r="C796" t="s">
        <v>1790</v>
      </c>
      <c r="D796" t="s">
        <v>22</v>
      </c>
      <c r="E796" t="s">
        <v>115</v>
      </c>
      <c r="F796" t="s">
        <v>1791</v>
      </c>
      <c r="G796" t="str">
        <f>"00365971"</f>
        <v>00365971</v>
      </c>
      <c r="H796" t="s">
        <v>1269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30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7</v>
      </c>
      <c r="W796">
        <v>49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1792</v>
      </c>
    </row>
    <row r="797" spans="1:30" x14ac:dyDescent="0.25">
      <c r="H797" t="s">
        <v>1793</v>
      </c>
    </row>
    <row r="798" spans="1:30" x14ac:dyDescent="0.25">
      <c r="A798">
        <v>396</v>
      </c>
      <c r="B798">
        <v>1468</v>
      </c>
      <c r="C798" t="s">
        <v>1794</v>
      </c>
      <c r="D798" t="s">
        <v>125</v>
      </c>
      <c r="E798" t="s">
        <v>26</v>
      </c>
      <c r="F798" t="s">
        <v>1795</v>
      </c>
      <c r="G798" t="str">
        <f>"00016073"</f>
        <v>00016073</v>
      </c>
      <c r="H798">
        <v>715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6</v>
      </c>
      <c r="W798">
        <v>42</v>
      </c>
      <c r="X798">
        <v>0</v>
      </c>
      <c r="Z798">
        <v>0</v>
      </c>
      <c r="AA798">
        <v>0</v>
      </c>
      <c r="AB798">
        <v>0</v>
      </c>
      <c r="AC798">
        <v>0</v>
      </c>
      <c r="AD798">
        <v>787</v>
      </c>
    </row>
    <row r="799" spans="1:30" x14ac:dyDescent="0.25">
      <c r="H799" t="s">
        <v>1796</v>
      </c>
    </row>
    <row r="800" spans="1:30" x14ac:dyDescent="0.25">
      <c r="A800">
        <v>397</v>
      </c>
      <c r="B800">
        <v>1743</v>
      </c>
      <c r="C800" t="s">
        <v>1797</v>
      </c>
      <c r="D800" t="s">
        <v>614</v>
      </c>
      <c r="E800" t="s">
        <v>37</v>
      </c>
      <c r="F800" t="s">
        <v>1798</v>
      </c>
      <c r="G800" t="str">
        <f>"00315190"</f>
        <v>00315190</v>
      </c>
      <c r="H800" t="s">
        <v>127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3</v>
      </c>
      <c r="W800">
        <v>21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1799</v>
      </c>
    </row>
    <row r="801" spans="1:30" x14ac:dyDescent="0.25">
      <c r="H801" t="s">
        <v>1800</v>
      </c>
    </row>
    <row r="802" spans="1:30" x14ac:dyDescent="0.25">
      <c r="A802">
        <v>398</v>
      </c>
      <c r="B802">
        <v>2586</v>
      </c>
      <c r="C802" t="s">
        <v>1801</v>
      </c>
      <c r="D802" t="s">
        <v>1802</v>
      </c>
      <c r="E802" t="s">
        <v>1803</v>
      </c>
      <c r="F802" t="s">
        <v>1804</v>
      </c>
      <c r="G802" t="str">
        <f>"00330643"</f>
        <v>00330643</v>
      </c>
      <c r="H802" t="s">
        <v>1805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Z802">
        <v>2</v>
      </c>
      <c r="AA802">
        <v>0</v>
      </c>
      <c r="AB802">
        <v>0</v>
      </c>
      <c r="AC802">
        <v>0</v>
      </c>
      <c r="AD802" t="s">
        <v>1806</v>
      </c>
    </row>
    <row r="803" spans="1:30" x14ac:dyDescent="0.25">
      <c r="H803" t="s">
        <v>1807</v>
      </c>
    </row>
    <row r="804" spans="1:30" x14ac:dyDescent="0.25">
      <c r="A804">
        <v>399</v>
      </c>
      <c r="B804">
        <v>5163</v>
      </c>
      <c r="C804" t="s">
        <v>1808</v>
      </c>
      <c r="D804" t="s">
        <v>343</v>
      </c>
      <c r="E804" t="s">
        <v>26</v>
      </c>
      <c r="F804" t="s">
        <v>1809</v>
      </c>
      <c r="G804" t="str">
        <f>"00239984"</f>
        <v>00239984</v>
      </c>
      <c r="H804" t="s">
        <v>676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30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Z804">
        <v>0</v>
      </c>
      <c r="AA804">
        <v>0</v>
      </c>
      <c r="AB804">
        <v>0</v>
      </c>
      <c r="AC804">
        <v>0</v>
      </c>
      <c r="AD804" t="s">
        <v>1810</v>
      </c>
    </row>
    <row r="805" spans="1:30" x14ac:dyDescent="0.25">
      <c r="H805" t="s">
        <v>1811</v>
      </c>
    </row>
    <row r="806" spans="1:30" x14ac:dyDescent="0.25">
      <c r="A806">
        <v>400</v>
      </c>
      <c r="B806">
        <v>4191</v>
      </c>
      <c r="C806" t="s">
        <v>1812</v>
      </c>
      <c r="D806" t="s">
        <v>794</v>
      </c>
      <c r="E806" t="s">
        <v>22</v>
      </c>
      <c r="F806" t="s">
        <v>1813</v>
      </c>
      <c r="G806" t="str">
        <f>"00220345"</f>
        <v>00220345</v>
      </c>
      <c r="H806" t="s">
        <v>823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70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Z806">
        <v>1</v>
      </c>
      <c r="AA806">
        <v>0</v>
      </c>
      <c r="AB806">
        <v>0</v>
      </c>
      <c r="AC806">
        <v>0</v>
      </c>
      <c r="AD806" t="s">
        <v>1814</v>
      </c>
    </row>
    <row r="807" spans="1:30" x14ac:dyDescent="0.25">
      <c r="H807" t="s">
        <v>1815</v>
      </c>
    </row>
    <row r="808" spans="1:30" x14ac:dyDescent="0.25">
      <c r="A808">
        <v>401</v>
      </c>
      <c r="B808">
        <v>213</v>
      </c>
      <c r="C808" t="s">
        <v>1816</v>
      </c>
      <c r="D808" t="s">
        <v>22</v>
      </c>
      <c r="E808" t="s">
        <v>1322</v>
      </c>
      <c r="F808" t="s">
        <v>1817</v>
      </c>
      <c r="G808" t="str">
        <f>"00269321"</f>
        <v>00269321</v>
      </c>
      <c r="H808" t="s">
        <v>960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50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6</v>
      </c>
      <c r="W808">
        <v>42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1818</v>
      </c>
    </row>
    <row r="809" spans="1:30" x14ac:dyDescent="0.25">
      <c r="H809" t="s">
        <v>1819</v>
      </c>
    </row>
    <row r="810" spans="1:30" x14ac:dyDescent="0.25">
      <c r="A810">
        <v>402</v>
      </c>
      <c r="B810">
        <v>805</v>
      </c>
      <c r="C810" t="s">
        <v>1820</v>
      </c>
      <c r="D810" t="s">
        <v>1431</v>
      </c>
      <c r="E810" t="s">
        <v>354</v>
      </c>
      <c r="F810" t="s">
        <v>1821</v>
      </c>
      <c r="G810" t="str">
        <f>"00111543"</f>
        <v>00111543</v>
      </c>
      <c r="H810" t="s">
        <v>907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13</v>
      </c>
      <c r="W810">
        <v>91</v>
      </c>
      <c r="X810">
        <v>0</v>
      </c>
      <c r="Z810">
        <v>2</v>
      </c>
      <c r="AA810">
        <v>0</v>
      </c>
      <c r="AB810">
        <v>0</v>
      </c>
      <c r="AC810">
        <v>0</v>
      </c>
      <c r="AD810" t="s">
        <v>117</v>
      </c>
    </row>
    <row r="811" spans="1:30" x14ac:dyDescent="0.25">
      <c r="H811" t="s">
        <v>1822</v>
      </c>
    </row>
    <row r="812" spans="1:30" x14ac:dyDescent="0.25">
      <c r="A812">
        <v>403</v>
      </c>
      <c r="B812">
        <v>5690</v>
      </c>
      <c r="C812" t="s">
        <v>1823</v>
      </c>
      <c r="D812" t="s">
        <v>1824</v>
      </c>
      <c r="E812" t="s">
        <v>555</v>
      </c>
      <c r="F812" t="s">
        <v>1825</v>
      </c>
      <c r="G812" t="str">
        <f>"00342658"</f>
        <v>00342658</v>
      </c>
      <c r="H812" t="s">
        <v>1408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70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1826</v>
      </c>
    </row>
    <row r="813" spans="1:30" x14ac:dyDescent="0.25">
      <c r="H813" t="s">
        <v>1827</v>
      </c>
    </row>
    <row r="814" spans="1:30" x14ac:dyDescent="0.25">
      <c r="A814">
        <v>404</v>
      </c>
      <c r="B814">
        <v>3359</v>
      </c>
      <c r="C814" t="s">
        <v>443</v>
      </c>
      <c r="D814" t="s">
        <v>14</v>
      </c>
      <c r="E814" t="s">
        <v>37</v>
      </c>
      <c r="F814" t="s">
        <v>1828</v>
      </c>
      <c r="G814" t="str">
        <f>"00362715"</f>
        <v>00362715</v>
      </c>
      <c r="H814" t="s">
        <v>172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30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Z814">
        <v>0</v>
      </c>
      <c r="AA814">
        <v>0</v>
      </c>
      <c r="AB814">
        <v>0</v>
      </c>
      <c r="AC814">
        <v>0</v>
      </c>
      <c r="AD814" t="s">
        <v>1829</v>
      </c>
    </row>
    <row r="815" spans="1:30" x14ac:dyDescent="0.25">
      <c r="H815" t="s">
        <v>1830</v>
      </c>
    </row>
    <row r="816" spans="1:30" x14ac:dyDescent="0.25">
      <c r="A816">
        <v>405</v>
      </c>
      <c r="B816">
        <v>5902</v>
      </c>
      <c r="C816" t="s">
        <v>1831</v>
      </c>
      <c r="D816" t="s">
        <v>1832</v>
      </c>
      <c r="E816" t="s">
        <v>132</v>
      </c>
      <c r="F816" t="s">
        <v>1833</v>
      </c>
      <c r="G816" t="str">
        <f>"00325775"</f>
        <v>00325775</v>
      </c>
      <c r="H816" t="s">
        <v>528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Z816">
        <v>0</v>
      </c>
      <c r="AA816">
        <v>0</v>
      </c>
      <c r="AB816">
        <v>0</v>
      </c>
      <c r="AC816">
        <v>0</v>
      </c>
      <c r="AD816" t="s">
        <v>1834</v>
      </c>
    </row>
    <row r="817" spans="1:30" x14ac:dyDescent="0.25">
      <c r="H817" t="s">
        <v>1835</v>
      </c>
    </row>
    <row r="818" spans="1:30" x14ac:dyDescent="0.25">
      <c r="A818">
        <v>406</v>
      </c>
      <c r="B818">
        <v>3044</v>
      </c>
      <c r="C818" t="s">
        <v>1836</v>
      </c>
      <c r="D818" t="s">
        <v>1036</v>
      </c>
      <c r="E818" t="s">
        <v>99</v>
      </c>
      <c r="F818" t="s">
        <v>1837</v>
      </c>
      <c r="G818" t="str">
        <f>"200907000048"</f>
        <v>200907000048</v>
      </c>
      <c r="H818" t="s">
        <v>528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Z818">
        <v>0</v>
      </c>
      <c r="AA818">
        <v>0</v>
      </c>
      <c r="AB818">
        <v>0</v>
      </c>
      <c r="AC818">
        <v>0</v>
      </c>
      <c r="AD818" t="s">
        <v>1834</v>
      </c>
    </row>
    <row r="819" spans="1:30" x14ac:dyDescent="0.25">
      <c r="H819" t="s">
        <v>1838</v>
      </c>
    </row>
    <row r="820" spans="1:30" x14ac:dyDescent="0.25">
      <c r="A820">
        <v>407</v>
      </c>
      <c r="B820">
        <v>1922</v>
      </c>
      <c r="C820" t="s">
        <v>1839</v>
      </c>
      <c r="D820" t="s">
        <v>899</v>
      </c>
      <c r="E820" t="s">
        <v>71</v>
      </c>
      <c r="F820" t="s">
        <v>1840</v>
      </c>
      <c r="G820" t="str">
        <f>"00292791"</f>
        <v>00292791</v>
      </c>
      <c r="H820" t="s">
        <v>1451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50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9</v>
      </c>
      <c r="W820">
        <v>63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1841</v>
      </c>
    </row>
    <row r="821" spans="1:30" x14ac:dyDescent="0.25">
      <c r="H821" t="s">
        <v>1842</v>
      </c>
    </row>
    <row r="822" spans="1:30" x14ac:dyDescent="0.25">
      <c r="A822">
        <v>408</v>
      </c>
      <c r="B822">
        <v>659</v>
      </c>
      <c r="C822" t="s">
        <v>1843</v>
      </c>
      <c r="D822" t="s">
        <v>99</v>
      </c>
      <c r="E822" t="s">
        <v>26</v>
      </c>
      <c r="F822" t="s">
        <v>1844</v>
      </c>
      <c r="G822" t="str">
        <f>"00184283"</f>
        <v>00184283</v>
      </c>
      <c r="H822" t="s">
        <v>823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5</v>
      </c>
      <c r="W822">
        <v>35</v>
      </c>
      <c r="X822">
        <v>0</v>
      </c>
      <c r="Z822">
        <v>0</v>
      </c>
      <c r="AA822">
        <v>0</v>
      </c>
      <c r="AB822">
        <v>0</v>
      </c>
      <c r="AC822">
        <v>0</v>
      </c>
      <c r="AD822" t="s">
        <v>1845</v>
      </c>
    </row>
    <row r="823" spans="1:30" x14ac:dyDescent="0.25">
      <c r="H823" t="s">
        <v>1846</v>
      </c>
    </row>
    <row r="824" spans="1:30" x14ac:dyDescent="0.25">
      <c r="A824">
        <v>409</v>
      </c>
      <c r="B824">
        <v>927</v>
      </c>
      <c r="C824" t="s">
        <v>1847</v>
      </c>
      <c r="D824" t="s">
        <v>1848</v>
      </c>
      <c r="E824" t="s">
        <v>26</v>
      </c>
      <c r="F824" t="s">
        <v>1849</v>
      </c>
      <c r="G824" t="str">
        <f>"201512002931"</f>
        <v>201512002931</v>
      </c>
      <c r="H824">
        <v>704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70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Z824">
        <v>1</v>
      </c>
      <c r="AA824">
        <v>0</v>
      </c>
      <c r="AB824">
        <v>0</v>
      </c>
      <c r="AC824">
        <v>0</v>
      </c>
      <c r="AD824">
        <v>774</v>
      </c>
    </row>
    <row r="825" spans="1:30" x14ac:dyDescent="0.25">
      <c r="H825" t="s">
        <v>1850</v>
      </c>
    </row>
    <row r="826" spans="1:30" x14ac:dyDescent="0.25">
      <c r="A826">
        <v>410</v>
      </c>
      <c r="B826">
        <v>2959</v>
      </c>
      <c r="C826" t="s">
        <v>1851</v>
      </c>
      <c r="D826" t="s">
        <v>1852</v>
      </c>
      <c r="E826" t="s">
        <v>939</v>
      </c>
      <c r="F826" t="s">
        <v>1853</v>
      </c>
      <c r="G826" t="str">
        <f>"200801000484"</f>
        <v>200801000484</v>
      </c>
      <c r="H826" t="s">
        <v>1653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14</v>
      </c>
      <c r="W826">
        <v>98</v>
      </c>
      <c r="X826">
        <v>0</v>
      </c>
      <c r="Z826">
        <v>0</v>
      </c>
      <c r="AA826">
        <v>0</v>
      </c>
      <c r="AB826">
        <v>0</v>
      </c>
      <c r="AC826">
        <v>0</v>
      </c>
      <c r="AD826" t="s">
        <v>1854</v>
      </c>
    </row>
    <row r="827" spans="1:30" x14ac:dyDescent="0.25">
      <c r="H827" t="s">
        <v>1855</v>
      </c>
    </row>
    <row r="828" spans="1:30" x14ac:dyDescent="0.25">
      <c r="A828">
        <v>411</v>
      </c>
      <c r="B828">
        <v>35</v>
      </c>
      <c r="C828" t="s">
        <v>1856</v>
      </c>
      <c r="D828" t="s">
        <v>216</v>
      </c>
      <c r="E828" t="s">
        <v>26</v>
      </c>
      <c r="F828" t="s">
        <v>1857</v>
      </c>
      <c r="G828" t="str">
        <f>"00147815"</f>
        <v>00147815</v>
      </c>
      <c r="H828" t="s">
        <v>1179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1858</v>
      </c>
    </row>
    <row r="829" spans="1:30" x14ac:dyDescent="0.25">
      <c r="H829" t="s">
        <v>1859</v>
      </c>
    </row>
    <row r="830" spans="1:30" x14ac:dyDescent="0.25">
      <c r="A830">
        <v>412</v>
      </c>
      <c r="B830">
        <v>2283</v>
      </c>
      <c r="C830" t="s">
        <v>1860</v>
      </c>
      <c r="D830" t="s">
        <v>354</v>
      </c>
      <c r="E830" t="s">
        <v>37</v>
      </c>
      <c r="F830" t="s">
        <v>1861</v>
      </c>
      <c r="G830" t="str">
        <f>"00297024"</f>
        <v>00297024</v>
      </c>
      <c r="H830" t="s">
        <v>882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11</v>
      </c>
      <c r="W830">
        <v>77</v>
      </c>
      <c r="X830">
        <v>0</v>
      </c>
      <c r="Z830">
        <v>0</v>
      </c>
      <c r="AA830">
        <v>0</v>
      </c>
      <c r="AB830">
        <v>0</v>
      </c>
      <c r="AC830">
        <v>0</v>
      </c>
      <c r="AD830" t="s">
        <v>1858</v>
      </c>
    </row>
    <row r="831" spans="1:30" x14ac:dyDescent="0.25">
      <c r="H831" t="s">
        <v>1862</v>
      </c>
    </row>
    <row r="832" spans="1:30" x14ac:dyDescent="0.25">
      <c r="A832">
        <v>413</v>
      </c>
      <c r="B832">
        <v>2076</v>
      </c>
      <c r="C832" t="s">
        <v>1863</v>
      </c>
      <c r="D832" t="s">
        <v>49</v>
      </c>
      <c r="E832" t="s">
        <v>291</v>
      </c>
      <c r="F832" t="s">
        <v>1864</v>
      </c>
      <c r="G832" t="str">
        <f>"00010686"</f>
        <v>00010686</v>
      </c>
      <c r="H832" t="s">
        <v>1438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8</v>
      </c>
      <c r="W832">
        <v>56</v>
      </c>
      <c r="X832">
        <v>0</v>
      </c>
      <c r="Z832">
        <v>0</v>
      </c>
      <c r="AA832">
        <v>0</v>
      </c>
      <c r="AB832">
        <v>0</v>
      </c>
      <c r="AC832">
        <v>0</v>
      </c>
      <c r="AD832" t="s">
        <v>1865</v>
      </c>
    </row>
    <row r="833" spans="1:30" x14ac:dyDescent="0.25">
      <c r="H833" t="s">
        <v>1866</v>
      </c>
    </row>
    <row r="834" spans="1:30" x14ac:dyDescent="0.25">
      <c r="A834">
        <v>414</v>
      </c>
      <c r="B834">
        <v>2343</v>
      </c>
      <c r="C834" t="s">
        <v>1867</v>
      </c>
      <c r="D834" t="s">
        <v>32</v>
      </c>
      <c r="E834" t="s">
        <v>939</v>
      </c>
      <c r="F834" t="s">
        <v>1868</v>
      </c>
      <c r="G834" t="str">
        <f>"00216380"</f>
        <v>00216380</v>
      </c>
      <c r="H834">
        <v>704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30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Z834">
        <v>0</v>
      </c>
      <c r="AA834">
        <v>0</v>
      </c>
      <c r="AB834">
        <v>0</v>
      </c>
      <c r="AC834">
        <v>0</v>
      </c>
      <c r="AD834">
        <v>764</v>
      </c>
    </row>
    <row r="835" spans="1:30" x14ac:dyDescent="0.25">
      <c r="H835" t="s">
        <v>1869</v>
      </c>
    </row>
    <row r="836" spans="1:30" x14ac:dyDescent="0.25">
      <c r="A836">
        <v>415</v>
      </c>
      <c r="B836">
        <v>2766</v>
      </c>
      <c r="C836" t="s">
        <v>1870</v>
      </c>
      <c r="D836" t="s">
        <v>84</v>
      </c>
      <c r="E836" t="s">
        <v>111</v>
      </c>
      <c r="F836" t="s">
        <v>1871</v>
      </c>
      <c r="G836" t="str">
        <f>"00144004"</f>
        <v>00144004</v>
      </c>
      <c r="H836" t="s">
        <v>1202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5</v>
      </c>
      <c r="W836">
        <v>35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1872</v>
      </c>
    </row>
    <row r="837" spans="1:30" x14ac:dyDescent="0.25">
      <c r="H837" t="s">
        <v>1873</v>
      </c>
    </row>
    <row r="838" spans="1:30" x14ac:dyDescent="0.25">
      <c r="A838">
        <v>416</v>
      </c>
      <c r="B838">
        <v>3146</v>
      </c>
      <c r="C838" t="s">
        <v>1874</v>
      </c>
      <c r="D838" t="s">
        <v>488</v>
      </c>
      <c r="E838" t="s">
        <v>26</v>
      </c>
      <c r="F838" t="s">
        <v>1875</v>
      </c>
      <c r="G838" t="str">
        <f>"201406012259"</f>
        <v>201406012259</v>
      </c>
      <c r="H838" t="s">
        <v>533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Z838">
        <v>0</v>
      </c>
      <c r="AA838">
        <v>0</v>
      </c>
      <c r="AB838">
        <v>0</v>
      </c>
      <c r="AC838">
        <v>0</v>
      </c>
      <c r="AD838" t="s">
        <v>1876</v>
      </c>
    </row>
    <row r="839" spans="1:30" x14ac:dyDescent="0.25">
      <c r="H839" t="s">
        <v>1877</v>
      </c>
    </row>
    <row r="840" spans="1:30" x14ac:dyDescent="0.25">
      <c r="A840">
        <v>417</v>
      </c>
      <c r="B840">
        <v>1632</v>
      </c>
      <c r="C840" t="s">
        <v>1878</v>
      </c>
      <c r="D840" t="s">
        <v>393</v>
      </c>
      <c r="E840" t="s">
        <v>71</v>
      </c>
      <c r="F840" t="s">
        <v>1879</v>
      </c>
      <c r="G840" t="str">
        <f>"00176384"</f>
        <v>00176384</v>
      </c>
      <c r="H840" t="s">
        <v>721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50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1880</v>
      </c>
    </row>
    <row r="841" spans="1:30" x14ac:dyDescent="0.25">
      <c r="H841">
        <v>1229</v>
      </c>
    </row>
    <row r="842" spans="1:30" x14ac:dyDescent="0.25">
      <c r="A842">
        <v>418</v>
      </c>
      <c r="B842">
        <v>3389</v>
      </c>
      <c r="C842" t="s">
        <v>1881</v>
      </c>
      <c r="D842" t="s">
        <v>15</v>
      </c>
      <c r="E842" t="s">
        <v>26</v>
      </c>
      <c r="F842" t="s">
        <v>1882</v>
      </c>
      <c r="G842" t="str">
        <f>"00009705"</f>
        <v>00009705</v>
      </c>
      <c r="H842" t="s">
        <v>1164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30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1</v>
      </c>
      <c r="W842">
        <v>7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1883</v>
      </c>
    </row>
    <row r="843" spans="1:30" x14ac:dyDescent="0.25">
      <c r="H843" t="s">
        <v>1884</v>
      </c>
    </row>
    <row r="844" spans="1:30" x14ac:dyDescent="0.25">
      <c r="A844">
        <v>419</v>
      </c>
      <c r="B844">
        <v>1563</v>
      </c>
      <c r="C844" t="s">
        <v>1885</v>
      </c>
      <c r="D844" t="s">
        <v>354</v>
      </c>
      <c r="E844" t="s">
        <v>22</v>
      </c>
      <c r="F844" t="s">
        <v>1886</v>
      </c>
      <c r="G844" t="str">
        <f>"00203433"</f>
        <v>00203433</v>
      </c>
      <c r="H844" t="s">
        <v>707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30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7</v>
      </c>
      <c r="W844">
        <v>49</v>
      </c>
      <c r="X844">
        <v>0</v>
      </c>
      <c r="Z844">
        <v>0</v>
      </c>
      <c r="AA844">
        <v>0</v>
      </c>
      <c r="AB844">
        <v>0</v>
      </c>
      <c r="AC844">
        <v>0</v>
      </c>
      <c r="AD844" t="s">
        <v>1887</v>
      </c>
    </row>
    <row r="845" spans="1:30" x14ac:dyDescent="0.25">
      <c r="H845" t="s">
        <v>1888</v>
      </c>
    </row>
    <row r="846" spans="1:30" x14ac:dyDescent="0.25">
      <c r="A846">
        <v>420</v>
      </c>
      <c r="B846">
        <v>2986</v>
      </c>
      <c r="C846" t="s">
        <v>1889</v>
      </c>
      <c r="D846" t="s">
        <v>614</v>
      </c>
      <c r="E846" t="s">
        <v>26</v>
      </c>
      <c r="F846" t="s">
        <v>1890</v>
      </c>
      <c r="G846" t="str">
        <f>"00368228"</f>
        <v>00368228</v>
      </c>
      <c r="H846">
        <v>726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Z846">
        <v>0</v>
      </c>
      <c r="AA846">
        <v>0</v>
      </c>
      <c r="AB846">
        <v>0</v>
      </c>
      <c r="AC846">
        <v>0</v>
      </c>
      <c r="AD846">
        <v>756</v>
      </c>
    </row>
    <row r="847" spans="1:30" x14ac:dyDescent="0.25">
      <c r="H847" t="s">
        <v>1891</v>
      </c>
    </row>
    <row r="848" spans="1:30" x14ac:dyDescent="0.25">
      <c r="A848">
        <v>421</v>
      </c>
      <c r="B848">
        <v>1620</v>
      </c>
      <c r="C848" t="s">
        <v>1892</v>
      </c>
      <c r="D848" t="s">
        <v>1893</v>
      </c>
      <c r="E848" t="s">
        <v>38</v>
      </c>
      <c r="F848" t="s">
        <v>1894</v>
      </c>
      <c r="G848" t="str">
        <f>"201504004124"</f>
        <v>201504004124</v>
      </c>
      <c r="H848" t="s">
        <v>1895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70</v>
      </c>
      <c r="O848">
        <v>0</v>
      </c>
      <c r="P848">
        <v>0</v>
      </c>
      <c r="Q848">
        <v>70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1896</v>
      </c>
    </row>
    <row r="849" spans="1:30" x14ac:dyDescent="0.25">
      <c r="H849" t="s">
        <v>1897</v>
      </c>
    </row>
    <row r="850" spans="1:30" x14ac:dyDescent="0.25">
      <c r="A850">
        <v>422</v>
      </c>
      <c r="B850">
        <v>1350</v>
      </c>
      <c r="C850" t="s">
        <v>1898</v>
      </c>
      <c r="D850" t="s">
        <v>1899</v>
      </c>
      <c r="E850" t="s">
        <v>610</v>
      </c>
      <c r="F850" t="s">
        <v>1900</v>
      </c>
      <c r="G850" t="str">
        <f>"00148217"</f>
        <v>00148217</v>
      </c>
      <c r="H850" t="s">
        <v>1632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Z850">
        <v>0</v>
      </c>
      <c r="AA850">
        <v>0</v>
      </c>
      <c r="AB850">
        <v>0</v>
      </c>
      <c r="AC850">
        <v>0</v>
      </c>
      <c r="AD850" t="s">
        <v>1901</v>
      </c>
    </row>
    <row r="851" spans="1:30" x14ac:dyDescent="0.25">
      <c r="H851" t="s">
        <v>1902</v>
      </c>
    </row>
    <row r="852" spans="1:30" x14ac:dyDescent="0.25">
      <c r="A852">
        <v>423</v>
      </c>
      <c r="B852">
        <v>5915</v>
      </c>
      <c r="C852" t="s">
        <v>1903</v>
      </c>
      <c r="D852" t="s">
        <v>37</v>
      </c>
      <c r="E852" t="s">
        <v>99</v>
      </c>
      <c r="F852" t="s">
        <v>1904</v>
      </c>
      <c r="G852" t="str">
        <f>"00359694"</f>
        <v>00359694</v>
      </c>
      <c r="H852" t="s">
        <v>1632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Z852">
        <v>0</v>
      </c>
      <c r="AA852">
        <v>0</v>
      </c>
      <c r="AB852">
        <v>0</v>
      </c>
      <c r="AC852">
        <v>0</v>
      </c>
      <c r="AD852" t="s">
        <v>1901</v>
      </c>
    </row>
    <row r="853" spans="1:30" x14ac:dyDescent="0.25">
      <c r="H853" t="s">
        <v>1905</v>
      </c>
    </row>
    <row r="854" spans="1:30" x14ac:dyDescent="0.25">
      <c r="A854">
        <v>424</v>
      </c>
      <c r="B854">
        <v>4533</v>
      </c>
      <c r="C854" t="s">
        <v>1906</v>
      </c>
      <c r="D854" t="s">
        <v>37</v>
      </c>
      <c r="E854" t="s">
        <v>1907</v>
      </c>
      <c r="F854" t="s">
        <v>1908</v>
      </c>
      <c r="G854" t="str">
        <f>"00008214"</f>
        <v>00008214</v>
      </c>
      <c r="H854">
        <v>616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14</v>
      </c>
      <c r="W854">
        <v>98</v>
      </c>
      <c r="X854">
        <v>0</v>
      </c>
      <c r="Z854">
        <v>0</v>
      </c>
      <c r="AA854">
        <v>0</v>
      </c>
      <c r="AB854">
        <v>0</v>
      </c>
      <c r="AC854">
        <v>0</v>
      </c>
      <c r="AD854">
        <v>744</v>
      </c>
    </row>
    <row r="855" spans="1:30" x14ac:dyDescent="0.25">
      <c r="H855" t="s">
        <v>1909</v>
      </c>
    </row>
    <row r="856" spans="1:30" x14ac:dyDescent="0.25">
      <c r="A856">
        <v>425</v>
      </c>
      <c r="B856">
        <v>5239</v>
      </c>
      <c r="C856" t="s">
        <v>1910</v>
      </c>
      <c r="D856" t="s">
        <v>131</v>
      </c>
      <c r="E856" t="s">
        <v>45</v>
      </c>
      <c r="F856" t="s">
        <v>1911</v>
      </c>
      <c r="G856" t="str">
        <f>"00352345"</f>
        <v>00352345</v>
      </c>
      <c r="H856" t="s">
        <v>577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Z856">
        <v>1</v>
      </c>
      <c r="AA856">
        <v>0</v>
      </c>
      <c r="AB856">
        <v>0</v>
      </c>
      <c r="AC856">
        <v>0</v>
      </c>
      <c r="AD856" t="s">
        <v>1912</v>
      </c>
    </row>
    <row r="857" spans="1:30" x14ac:dyDescent="0.25">
      <c r="H857" t="s">
        <v>1913</v>
      </c>
    </row>
    <row r="858" spans="1:30" x14ac:dyDescent="0.25">
      <c r="A858">
        <v>426</v>
      </c>
      <c r="B858">
        <v>5424</v>
      </c>
      <c r="C858" t="s">
        <v>1914</v>
      </c>
      <c r="D858" t="s">
        <v>37</v>
      </c>
      <c r="E858" t="s">
        <v>99</v>
      </c>
      <c r="F858" t="s">
        <v>1915</v>
      </c>
      <c r="G858" t="str">
        <f>"00335106"</f>
        <v>00335106</v>
      </c>
      <c r="H858" t="s">
        <v>721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Z858">
        <v>2</v>
      </c>
      <c r="AA858">
        <v>0</v>
      </c>
      <c r="AB858">
        <v>0</v>
      </c>
      <c r="AC858">
        <v>0</v>
      </c>
      <c r="AD858" t="s">
        <v>1916</v>
      </c>
    </row>
    <row r="859" spans="1:30" x14ac:dyDescent="0.25">
      <c r="H859" t="s">
        <v>1917</v>
      </c>
    </row>
    <row r="860" spans="1:30" x14ac:dyDescent="0.25">
      <c r="A860">
        <v>427</v>
      </c>
      <c r="B860">
        <v>4241</v>
      </c>
      <c r="C860" t="s">
        <v>1918</v>
      </c>
      <c r="D860" t="s">
        <v>38</v>
      </c>
      <c r="E860" t="s">
        <v>49</v>
      </c>
      <c r="F860" t="s">
        <v>1919</v>
      </c>
      <c r="G860" t="str">
        <f>"201409004025"</f>
        <v>201409004025</v>
      </c>
      <c r="H860" t="s">
        <v>721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Z860">
        <v>0</v>
      </c>
      <c r="AA860">
        <v>0</v>
      </c>
      <c r="AB860">
        <v>0</v>
      </c>
      <c r="AC860">
        <v>0</v>
      </c>
      <c r="AD860" t="s">
        <v>1916</v>
      </c>
    </row>
    <row r="861" spans="1:30" x14ac:dyDescent="0.25">
      <c r="H861" t="s">
        <v>1100</v>
      </c>
    </row>
    <row r="862" spans="1:30" x14ac:dyDescent="0.25">
      <c r="A862">
        <v>428</v>
      </c>
      <c r="B862">
        <v>262</v>
      </c>
      <c r="C862" t="s">
        <v>1920</v>
      </c>
      <c r="D862" t="s">
        <v>202</v>
      </c>
      <c r="E862" t="s">
        <v>975</v>
      </c>
      <c r="F862" t="s">
        <v>1921</v>
      </c>
      <c r="G862" t="str">
        <f>"00154034"</f>
        <v>00154034</v>
      </c>
      <c r="H862" t="s">
        <v>1390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Z862">
        <v>0</v>
      </c>
      <c r="AA862">
        <v>0</v>
      </c>
      <c r="AB862">
        <v>0</v>
      </c>
      <c r="AC862">
        <v>0</v>
      </c>
      <c r="AD862" t="s">
        <v>1922</v>
      </c>
    </row>
    <row r="863" spans="1:30" x14ac:dyDescent="0.25">
      <c r="H863" t="s">
        <v>1923</v>
      </c>
    </row>
    <row r="864" spans="1:30" x14ac:dyDescent="0.25">
      <c r="A864">
        <v>429</v>
      </c>
      <c r="B864">
        <v>4285</v>
      </c>
      <c r="C864" t="s">
        <v>1924</v>
      </c>
      <c r="D864" t="s">
        <v>1925</v>
      </c>
      <c r="E864" t="s">
        <v>1926</v>
      </c>
      <c r="F864" t="s">
        <v>1927</v>
      </c>
      <c r="G864" t="str">
        <f>"00343472"</f>
        <v>00343472</v>
      </c>
      <c r="H864" t="s">
        <v>1088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50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Z864">
        <v>1</v>
      </c>
      <c r="AA864">
        <v>0</v>
      </c>
      <c r="AB864">
        <v>0</v>
      </c>
      <c r="AC864">
        <v>0</v>
      </c>
      <c r="AD864" t="s">
        <v>1928</v>
      </c>
    </row>
    <row r="865" spans="1:30" x14ac:dyDescent="0.25">
      <c r="H865" t="s">
        <v>1929</v>
      </c>
    </row>
    <row r="866" spans="1:30" x14ac:dyDescent="0.25">
      <c r="A866">
        <v>430</v>
      </c>
      <c r="B866">
        <v>5391</v>
      </c>
      <c r="C866" t="s">
        <v>1930</v>
      </c>
      <c r="D866" t="s">
        <v>38</v>
      </c>
      <c r="E866" t="s">
        <v>49</v>
      </c>
      <c r="F866" t="s">
        <v>1931</v>
      </c>
      <c r="G866" t="str">
        <f>"00138517"</f>
        <v>00138517</v>
      </c>
      <c r="H866">
        <v>660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30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Z866">
        <v>0</v>
      </c>
      <c r="AA866">
        <v>0</v>
      </c>
      <c r="AB866">
        <v>1</v>
      </c>
      <c r="AC866">
        <v>17</v>
      </c>
      <c r="AD866">
        <v>737</v>
      </c>
    </row>
    <row r="867" spans="1:30" x14ac:dyDescent="0.25">
      <c r="H867" t="s">
        <v>1932</v>
      </c>
    </row>
    <row r="868" spans="1:30" x14ac:dyDescent="0.25">
      <c r="A868">
        <v>431</v>
      </c>
      <c r="B868">
        <v>2897</v>
      </c>
      <c r="C868" t="s">
        <v>1933</v>
      </c>
      <c r="D868" t="s">
        <v>37</v>
      </c>
      <c r="E868" t="s">
        <v>45</v>
      </c>
      <c r="F868" t="s">
        <v>1934</v>
      </c>
      <c r="G868" t="str">
        <f>"00274173"</f>
        <v>00274173</v>
      </c>
      <c r="H868" t="s">
        <v>561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Z868">
        <v>2</v>
      </c>
      <c r="AA868">
        <v>0</v>
      </c>
      <c r="AB868">
        <v>0</v>
      </c>
      <c r="AC868">
        <v>0</v>
      </c>
      <c r="AD868" t="s">
        <v>1935</v>
      </c>
    </row>
    <row r="869" spans="1:30" x14ac:dyDescent="0.25">
      <c r="H869" t="s">
        <v>1936</v>
      </c>
    </row>
    <row r="870" spans="1:30" x14ac:dyDescent="0.25">
      <c r="A870">
        <v>432</v>
      </c>
      <c r="B870">
        <v>4357</v>
      </c>
      <c r="C870" t="s">
        <v>1937</v>
      </c>
      <c r="D870" t="s">
        <v>1212</v>
      </c>
      <c r="E870" t="s">
        <v>488</v>
      </c>
      <c r="F870" t="s">
        <v>1938</v>
      </c>
      <c r="G870" t="str">
        <f>"201406007084"</f>
        <v>201406007084</v>
      </c>
      <c r="H870" t="s">
        <v>287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50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Z870">
        <v>0</v>
      </c>
      <c r="AA870">
        <v>0</v>
      </c>
      <c r="AB870">
        <v>0</v>
      </c>
      <c r="AC870">
        <v>0</v>
      </c>
      <c r="AD870" t="s">
        <v>1939</v>
      </c>
    </row>
    <row r="871" spans="1:30" x14ac:dyDescent="0.25">
      <c r="H871" t="s">
        <v>1940</v>
      </c>
    </row>
    <row r="872" spans="1:30" x14ac:dyDescent="0.25">
      <c r="A872">
        <v>433</v>
      </c>
      <c r="B872">
        <v>2865</v>
      </c>
      <c r="C872" t="s">
        <v>368</v>
      </c>
      <c r="D872" t="s">
        <v>1941</v>
      </c>
      <c r="E872" t="s">
        <v>1942</v>
      </c>
      <c r="F872" t="s">
        <v>1943</v>
      </c>
      <c r="G872" t="str">
        <f>"00201918"</f>
        <v>00201918</v>
      </c>
      <c r="H872" t="s">
        <v>791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Z872">
        <v>2</v>
      </c>
      <c r="AA872">
        <v>0</v>
      </c>
      <c r="AB872">
        <v>0</v>
      </c>
      <c r="AC872">
        <v>0</v>
      </c>
      <c r="AD872" t="s">
        <v>1944</v>
      </c>
    </row>
    <row r="873" spans="1:30" x14ac:dyDescent="0.25">
      <c r="H873" t="s">
        <v>1945</v>
      </c>
    </row>
    <row r="874" spans="1:30" x14ac:dyDescent="0.25">
      <c r="A874">
        <v>434</v>
      </c>
      <c r="B874">
        <v>2282</v>
      </c>
      <c r="C874" t="s">
        <v>1296</v>
      </c>
      <c r="D874" t="s">
        <v>33</v>
      </c>
      <c r="E874" t="s">
        <v>32</v>
      </c>
      <c r="F874" t="s">
        <v>1946</v>
      </c>
      <c r="G874" t="str">
        <f>"00316079"</f>
        <v>00316079</v>
      </c>
      <c r="H874" t="s">
        <v>791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Z874">
        <v>2</v>
      </c>
      <c r="AA874">
        <v>0</v>
      </c>
      <c r="AB874">
        <v>0</v>
      </c>
      <c r="AC874">
        <v>0</v>
      </c>
      <c r="AD874" t="s">
        <v>1944</v>
      </c>
    </row>
    <row r="875" spans="1:30" x14ac:dyDescent="0.25">
      <c r="H875" t="s">
        <v>1947</v>
      </c>
    </row>
    <row r="876" spans="1:30" x14ac:dyDescent="0.25">
      <c r="A876">
        <v>435</v>
      </c>
      <c r="B876">
        <v>2356</v>
      </c>
      <c r="C876" t="s">
        <v>1948</v>
      </c>
      <c r="D876" t="s">
        <v>1949</v>
      </c>
      <c r="E876" t="s">
        <v>99</v>
      </c>
      <c r="F876" t="s">
        <v>1950</v>
      </c>
      <c r="G876" t="str">
        <f>"00156384"</f>
        <v>00156384</v>
      </c>
      <c r="H876" t="s">
        <v>1951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6</v>
      </c>
      <c r="W876">
        <v>42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1952</v>
      </c>
    </row>
    <row r="877" spans="1:30" x14ac:dyDescent="0.25">
      <c r="H877" t="s">
        <v>1953</v>
      </c>
    </row>
    <row r="878" spans="1:30" x14ac:dyDescent="0.25">
      <c r="A878">
        <v>436</v>
      </c>
      <c r="B878">
        <v>6007</v>
      </c>
      <c r="C878" t="s">
        <v>1954</v>
      </c>
      <c r="D878" t="s">
        <v>1955</v>
      </c>
      <c r="E878" t="s">
        <v>22</v>
      </c>
      <c r="F878" t="s">
        <v>1956</v>
      </c>
      <c r="G878" t="str">
        <f>"00368952"</f>
        <v>00368952</v>
      </c>
      <c r="H878">
        <v>660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70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Z878">
        <v>1</v>
      </c>
      <c r="AA878">
        <v>0</v>
      </c>
      <c r="AB878">
        <v>0</v>
      </c>
      <c r="AC878">
        <v>0</v>
      </c>
      <c r="AD878">
        <v>730</v>
      </c>
    </row>
    <row r="879" spans="1:30" x14ac:dyDescent="0.25">
      <c r="H879" t="s">
        <v>1957</v>
      </c>
    </row>
    <row r="880" spans="1:30" x14ac:dyDescent="0.25">
      <c r="A880">
        <v>437</v>
      </c>
      <c r="B880">
        <v>5834</v>
      </c>
      <c r="C880" t="s">
        <v>1958</v>
      </c>
      <c r="D880" t="s">
        <v>125</v>
      </c>
      <c r="E880" t="s">
        <v>1730</v>
      </c>
      <c r="F880" t="s">
        <v>1959</v>
      </c>
      <c r="G880" t="str">
        <f>"00365750"</f>
        <v>00365750</v>
      </c>
      <c r="H880" t="s">
        <v>1465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0</v>
      </c>
      <c r="P880">
        <v>0</v>
      </c>
      <c r="Q880">
        <v>30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1960</v>
      </c>
    </row>
    <row r="881" spans="1:30" x14ac:dyDescent="0.25">
      <c r="H881" t="s">
        <v>1016</v>
      </c>
    </row>
    <row r="882" spans="1:30" x14ac:dyDescent="0.25">
      <c r="A882">
        <v>438</v>
      </c>
      <c r="B882">
        <v>3966</v>
      </c>
      <c r="C882" t="s">
        <v>1961</v>
      </c>
      <c r="D882" t="s">
        <v>1431</v>
      </c>
      <c r="E882" t="s">
        <v>22</v>
      </c>
      <c r="F882" t="s">
        <v>1962</v>
      </c>
      <c r="G882" t="str">
        <f>"00366072"</f>
        <v>00366072</v>
      </c>
      <c r="H882" t="s">
        <v>1202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1963</v>
      </c>
    </row>
    <row r="883" spans="1:30" x14ac:dyDescent="0.25">
      <c r="H883" t="s">
        <v>1964</v>
      </c>
    </row>
    <row r="884" spans="1:30" x14ac:dyDescent="0.25">
      <c r="A884">
        <v>439</v>
      </c>
      <c r="B884">
        <v>641</v>
      </c>
      <c r="C884" t="s">
        <v>1965</v>
      </c>
      <c r="D884" t="s">
        <v>22</v>
      </c>
      <c r="E884" t="s">
        <v>488</v>
      </c>
      <c r="F884" t="s">
        <v>1966</v>
      </c>
      <c r="G884" t="str">
        <f>"00288755"</f>
        <v>00288755</v>
      </c>
      <c r="H884" t="s">
        <v>1202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Z884">
        <v>2</v>
      </c>
      <c r="AA884">
        <v>0</v>
      </c>
      <c r="AB884">
        <v>0</v>
      </c>
      <c r="AC884">
        <v>0</v>
      </c>
      <c r="AD884" t="s">
        <v>1963</v>
      </c>
    </row>
    <row r="885" spans="1:30" x14ac:dyDescent="0.25">
      <c r="H885" t="s">
        <v>1967</v>
      </c>
    </row>
    <row r="886" spans="1:30" x14ac:dyDescent="0.25">
      <c r="A886">
        <v>440</v>
      </c>
      <c r="B886">
        <v>5863</v>
      </c>
      <c r="C886" t="s">
        <v>1968</v>
      </c>
      <c r="D886" t="s">
        <v>216</v>
      </c>
      <c r="E886" t="s">
        <v>15</v>
      </c>
      <c r="F886" t="s">
        <v>1969</v>
      </c>
      <c r="G886" t="str">
        <f>"00292293"</f>
        <v>00292293</v>
      </c>
      <c r="H886" t="s">
        <v>389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30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Z886">
        <v>0</v>
      </c>
      <c r="AA886">
        <v>0</v>
      </c>
      <c r="AB886">
        <v>0</v>
      </c>
      <c r="AC886">
        <v>0</v>
      </c>
      <c r="AD886" t="s">
        <v>1970</v>
      </c>
    </row>
    <row r="887" spans="1:30" x14ac:dyDescent="0.25">
      <c r="H887" t="s">
        <v>1971</v>
      </c>
    </row>
    <row r="888" spans="1:30" x14ac:dyDescent="0.25">
      <c r="A888">
        <v>441</v>
      </c>
      <c r="B888">
        <v>517</v>
      </c>
      <c r="C888" t="s">
        <v>1972</v>
      </c>
      <c r="D888" t="s">
        <v>1973</v>
      </c>
      <c r="E888" t="s">
        <v>49</v>
      </c>
      <c r="F888" t="s">
        <v>1974</v>
      </c>
      <c r="G888" t="str">
        <f>"00242128"</f>
        <v>00242128</v>
      </c>
      <c r="H888" t="s">
        <v>254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1975</v>
      </c>
    </row>
    <row r="889" spans="1:30" x14ac:dyDescent="0.25">
      <c r="H889" t="s">
        <v>1976</v>
      </c>
    </row>
    <row r="890" spans="1:30" x14ac:dyDescent="0.25">
      <c r="A890">
        <v>442</v>
      </c>
      <c r="B890">
        <v>838</v>
      </c>
      <c r="C890" t="s">
        <v>446</v>
      </c>
      <c r="D890" t="s">
        <v>354</v>
      </c>
      <c r="E890" t="s">
        <v>26</v>
      </c>
      <c r="F890" t="s">
        <v>1977</v>
      </c>
      <c r="G890" t="str">
        <f>"00296294"</f>
        <v>00296294</v>
      </c>
      <c r="H890" t="s">
        <v>233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30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1978</v>
      </c>
    </row>
    <row r="891" spans="1:30" x14ac:dyDescent="0.25">
      <c r="H891" t="s">
        <v>1979</v>
      </c>
    </row>
    <row r="892" spans="1:30" x14ac:dyDescent="0.25">
      <c r="A892">
        <v>443</v>
      </c>
      <c r="B892">
        <v>4964</v>
      </c>
      <c r="C892" t="s">
        <v>1980</v>
      </c>
      <c r="D892" t="s">
        <v>49</v>
      </c>
      <c r="E892" t="s">
        <v>99</v>
      </c>
      <c r="F892" t="s">
        <v>1981</v>
      </c>
      <c r="G892" t="str">
        <f>"00264649"</f>
        <v>00264649</v>
      </c>
      <c r="H892">
        <v>682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6</v>
      </c>
      <c r="W892">
        <v>42</v>
      </c>
      <c r="X892">
        <v>0</v>
      </c>
      <c r="Z892">
        <v>0</v>
      </c>
      <c r="AA892">
        <v>0</v>
      </c>
      <c r="AB892">
        <v>0</v>
      </c>
      <c r="AC892">
        <v>0</v>
      </c>
      <c r="AD892">
        <v>724</v>
      </c>
    </row>
    <row r="893" spans="1:30" x14ac:dyDescent="0.25">
      <c r="H893" t="s">
        <v>1982</v>
      </c>
    </row>
    <row r="894" spans="1:30" x14ac:dyDescent="0.25">
      <c r="A894">
        <v>444</v>
      </c>
      <c r="B894">
        <v>5245</v>
      </c>
      <c r="C894" t="s">
        <v>1983</v>
      </c>
      <c r="D894" t="s">
        <v>1984</v>
      </c>
      <c r="E894" t="s">
        <v>488</v>
      </c>
      <c r="F894" t="s">
        <v>1985</v>
      </c>
      <c r="G894" t="str">
        <f>"201511011006"</f>
        <v>201511011006</v>
      </c>
      <c r="H894" t="s">
        <v>1269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2</v>
      </c>
      <c r="W894">
        <v>14</v>
      </c>
      <c r="X894">
        <v>0</v>
      </c>
      <c r="Z894">
        <v>0</v>
      </c>
      <c r="AA894">
        <v>0</v>
      </c>
      <c r="AB894">
        <v>0</v>
      </c>
      <c r="AC894">
        <v>0</v>
      </c>
      <c r="AD894" t="s">
        <v>676</v>
      </c>
    </row>
    <row r="895" spans="1:30" x14ac:dyDescent="0.25">
      <c r="H895" t="s">
        <v>1986</v>
      </c>
    </row>
    <row r="896" spans="1:30" x14ac:dyDescent="0.25">
      <c r="A896">
        <v>445</v>
      </c>
      <c r="B896">
        <v>34</v>
      </c>
      <c r="C896" t="s">
        <v>1987</v>
      </c>
      <c r="D896" t="s">
        <v>1988</v>
      </c>
      <c r="E896" t="s">
        <v>99</v>
      </c>
      <c r="F896" t="s">
        <v>1989</v>
      </c>
      <c r="G896" t="str">
        <f>"00283798"</f>
        <v>00283798</v>
      </c>
      <c r="H896">
        <v>693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Z896">
        <v>2</v>
      </c>
      <c r="AA896">
        <v>0</v>
      </c>
      <c r="AB896">
        <v>0</v>
      </c>
      <c r="AC896">
        <v>0</v>
      </c>
      <c r="AD896">
        <v>723</v>
      </c>
    </row>
    <row r="897" spans="1:30" x14ac:dyDescent="0.25">
      <c r="H897" t="s">
        <v>1990</v>
      </c>
    </row>
    <row r="898" spans="1:30" x14ac:dyDescent="0.25">
      <c r="A898">
        <v>446</v>
      </c>
      <c r="B898">
        <v>2676</v>
      </c>
      <c r="C898" t="s">
        <v>1991</v>
      </c>
      <c r="D898" t="s">
        <v>15</v>
      </c>
      <c r="E898" t="s">
        <v>71</v>
      </c>
      <c r="F898" t="s">
        <v>1992</v>
      </c>
      <c r="G898" t="str">
        <f>"201604000336"</f>
        <v>201604000336</v>
      </c>
      <c r="H898" t="s">
        <v>907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5</v>
      </c>
      <c r="W898">
        <v>35</v>
      </c>
      <c r="X898">
        <v>0</v>
      </c>
      <c r="Z898">
        <v>1</v>
      </c>
      <c r="AA898">
        <v>0</v>
      </c>
      <c r="AB898">
        <v>0</v>
      </c>
      <c r="AC898">
        <v>0</v>
      </c>
      <c r="AD898" t="s">
        <v>1993</v>
      </c>
    </row>
    <row r="899" spans="1:30" x14ac:dyDescent="0.25">
      <c r="H899" t="s">
        <v>1994</v>
      </c>
    </row>
    <row r="900" spans="1:30" x14ac:dyDescent="0.25">
      <c r="A900">
        <v>447</v>
      </c>
      <c r="B900">
        <v>3108</v>
      </c>
      <c r="C900" t="s">
        <v>1995</v>
      </c>
      <c r="D900" t="s">
        <v>92</v>
      </c>
      <c r="E900" t="s">
        <v>310</v>
      </c>
      <c r="F900" t="s">
        <v>1996</v>
      </c>
      <c r="G900" t="str">
        <f>"00089795"</f>
        <v>00089795</v>
      </c>
      <c r="H900" t="s">
        <v>1997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6</v>
      </c>
      <c r="W900">
        <v>42</v>
      </c>
      <c r="X900">
        <v>0</v>
      </c>
      <c r="Z900">
        <v>0</v>
      </c>
      <c r="AA900">
        <v>0</v>
      </c>
      <c r="AB900">
        <v>0</v>
      </c>
      <c r="AC900">
        <v>0</v>
      </c>
      <c r="AD900" t="s">
        <v>1998</v>
      </c>
    </row>
    <row r="901" spans="1:30" x14ac:dyDescent="0.25">
      <c r="H901" t="s">
        <v>1999</v>
      </c>
    </row>
    <row r="902" spans="1:30" x14ac:dyDescent="0.25">
      <c r="A902">
        <v>448</v>
      </c>
      <c r="B902">
        <v>3189</v>
      </c>
      <c r="C902" t="s">
        <v>2000</v>
      </c>
      <c r="D902" t="s">
        <v>2001</v>
      </c>
      <c r="E902" t="s">
        <v>2002</v>
      </c>
      <c r="F902" t="s">
        <v>2003</v>
      </c>
      <c r="G902" t="str">
        <f>"00194824"</f>
        <v>00194824</v>
      </c>
      <c r="H902" t="s">
        <v>1046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3</v>
      </c>
      <c r="W902">
        <v>21</v>
      </c>
      <c r="X902">
        <v>0</v>
      </c>
      <c r="Z902">
        <v>0</v>
      </c>
      <c r="AA902">
        <v>0</v>
      </c>
      <c r="AB902">
        <v>0</v>
      </c>
      <c r="AC902">
        <v>0</v>
      </c>
      <c r="AD902" t="s">
        <v>2004</v>
      </c>
    </row>
    <row r="903" spans="1:30" x14ac:dyDescent="0.25">
      <c r="H903" t="s">
        <v>2005</v>
      </c>
    </row>
    <row r="904" spans="1:30" x14ac:dyDescent="0.25">
      <c r="A904">
        <v>449</v>
      </c>
      <c r="B904">
        <v>4499</v>
      </c>
      <c r="C904" t="s">
        <v>2006</v>
      </c>
      <c r="D904" t="s">
        <v>37</v>
      </c>
      <c r="E904" t="s">
        <v>610</v>
      </c>
      <c r="F904" t="s">
        <v>2007</v>
      </c>
      <c r="G904" t="str">
        <f>"00310157"</f>
        <v>00310157</v>
      </c>
      <c r="H904" t="s">
        <v>960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2008</v>
      </c>
    </row>
    <row r="905" spans="1:30" x14ac:dyDescent="0.25">
      <c r="H905" t="s">
        <v>2009</v>
      </c>
    </row>
    <row r="906" spans="1:30" x14ac:dyDescent="0.25">
      <c r="A906">
        <v>450</v>
      </c>
      <c r="B906">
        <v>4204</v>
      </c>
      <c r="C906" t="s">
        <v>2010</v>
      </c>
      <c r="D906" t="s">
        <v>131</v>
      </c>
      <c r="E906" t="s">
        <v>26</v>
      </c>
      <c r="F906" t="s">
        <v>2011</v>
      </c>
      <c r="G906" t="str">
        <f>"00016724"</f>
        <v>00016724</v>
      </c>
      <c r="H906">
        <v>682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Z906">
        <v>1</v>
      </c>
      <c r="AA906">
        <v>0</v>
      </c>
      <c r="AB906">
        <v>0</v>
      </c>
      <c r="AC906">
        <v>0</v>
      </c>
      <c r="AD906">
        <v>712</v>
      </c>
    </row>
    <row r="907" spans="1:30" x14ac:dyDescent="0.25">
      <c r="H907" t="s">
        <v>2012</v>
      </c>
    </row>
    <row r="908" spans="1:30" x14ac:dyDescent="0.25">
      <c r="A908">
        <v>451</v>
      </c>
      <c r="B908">
        <v>1957</v>
      </c>
      <c r="C908" t="s">
        <v>2013</v>
      </c>
      <c r="D908" t="s">
        <v>298</v>
      </c>
      <c r="E908" t="s">
        <v>37</v>
      </c>
      <c r="F908" t="s">
        <v>2014</v>
      </c>
      <c r="G908" t="str">
        <f>"00302303"</f>
        <v>00302303</v>
      </c>
      <c r="H908">
        <v>682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Z908">
        <v>0</v>
      </c>
      <c r="AA908">
        <v>0</v>
      </c>
      <c r="AB908">
        <v>0</v>
      </c>
      <c r="AC908">
        <v>0</v>
      </c>
      <c r="AD908">
        <v>712</v>
      </c>
    </row>
    <row r="909" spans="1:30" x14ac:dyDescent="0.25">
      <c r="H909" t="s">
        <v>2015</v>
      </c>
    </row>
    <row r="910" spans="1:30" x14ac:dyDescent="0.25">
      <c r="A910">
        <v>452</v>
      </c>
      <c r="B910">
        <v>4236</v>
      </c>
      <c r="C910" t="s">
        <v>2016</v>
      </c>
      <c r="D910" t="s">
        <v>2017</v>
      </c>
      <c r="E910" t="s">
        <v>32</v>
      </c>
      <c r="F910" t="s">
        <v>2018</v>
      </c>
      <c r="G910" t="str">
        <f>"00010134"</f>
        <v>00010134</v>
      </c>
      <c r="H910" t="s">
        <v>707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Z910">
        <v>3</v>
      </c>
      <c r="AA910">
        <v>0</v>
      </c>
      <c r="AB910">
        <v>0</v>
      </c>
      <c r="AC910">
        <v>0</v>
      </c>
      <c r="AD910" t="s">
        <v>2019</v>
      </c>
    </row>
    <row r="911" spans="1:30" x14ac:dyDescent="0.25">
      <c r="H911" t="s">
        <v>2020</v>
      </c>
    </row>
    <row r="912" spans="1:30" x14ac:dyDescent="0.25">
      <c r="A912">
        <v>453</v>
      </c>
      <c r="B912">
        <v>108</v>
      </c>
      <c r="C912" t="s">
        <v>157</v>
      </c>
      <c r="D912" t="s">
        <v>163</v>
      </c>
      <c r="E912" t="s">
        <v>26</v>
      </c>
      <c r="F912" t="s">
        <v>2021</v>
      </c>
      <c r="G912" t="str">
        <f>"00049208"</f>
        <v>00049208</v>
      </c>
      <c r="H912" t="s">
        <v>950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2022</v>
      </c>
    </row>
    <row r="913" spans="1:30" x14ac:dyDescent="0.25">
      <c r="H913" t="s">
        <v>2023</v>
      </c>
    </row>
    <row r="914" spans="1:30" x14ac:dyDescent="0.25">
      <c r="A914">
        <v>454</v>
      </c>
      <c r="B914">
        <v>362</v>
      </c>
      <c r="C914" t="s">
        <v>2024</v>
      </c>
      <c r="D914" t="s">
        <v>549</v>
      </c>
      <c r="E914" t="s">
        <v>158</v>
      </c>
      <c r="F914" t="s">
        <v>2025</v>
      </c>
      <c r="G914" t="str">
        <f>"201406006604"</f>
        <v>201406006604</v>
      </c>
      <c r="H914" t="s">
        <v>1465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Z914">
        <v>0</v>
      </c>
      <c r="AA914">
        <v>0</v>
      </c>
      <c r="AB914">
        <v>0</v>
      </c>
      <c r="AC914">
        <v>0</v>
      </c>
      <c r="AD914" t="s">
        <v>2026</v>
      </c>
    </row>
    <row r="915" spans="1:30" x14ac:dyDescent="0.25">
      <c r="H915" t="s">
        <v>1100</v>
      </c>
    </row>
    <row r="916" spans="1:30" x14ac:dyDescent="0.25">
      <c r="A916">
        <v>455</v>
      </c>
      <c r="B916">
        <v>3651</v>
      </c>
      <c r="C916" t="s">
        <v>2027</v>
      </c>
      <c r="D916" t="s">
        <v>216</v>
      </c>
      <c r="E916" t="s">
        <v>99</v>
      </c>
      <c r="F916" t="s">
        <v>2028</v>
      </c>
      <c r="G916" t="str">
        <f>"00330922"</f>
        <v>00330922</v>
      </c>
      <c r="H916" t="s">
        <v>405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Z916">
        <v>0</v>
      </c>
      <c r="AA916">
        <v>0</v>
      </c>
      <c r="AB916">
        <v>0</v>
      </c>
      <c r="AC916">
        <v>0</v>
      </c>
      <c r="AD916" t="s">
        <v>2029</v>
      </c>
    </row>
    <row r="917" spans="1:30" x14ac:dyDescent="0.25">
      <c r="H917">
        <v>1229</v>
      </c>
    </row>
    <row r="918" spans="1:30" x14ac:dyDescent="0.25">
      <c r="A918">
        <v>456</v>
      </c>
      <c r="B918">
        <v>3345</v>
      </c>
      <c r="C918" t="s">
        <v>2030</v>
      </c>
      <c r="D918" t="s">
        <v>216</v>
      </c>
      <c r="E918" t="s">
        <v>281</v>
      </c>
      <c r="F918" t="s">
        <v>2031</v>
      </c>
      <c r="G918" t="str">
        <f>"00296921"</f>
        <v>00296921</v>
      </c>
      <c r="H918" t="s">
        <v>872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Z918">
        <v>0</v>
      </c>
      <c r="AA918">
        <v>0</v>
      </c>
      <c r="AB918">
        <v>0</v>
      </c>
      <c r="AC918">
        <v>0</v>
      </c>
      <c r="AD918" t="s">
        <v>2032</v>
      </c>
    </row>
    <row r="919" spans="1:30" x14ac:dyDescent="0.25">
      <c r="H919" t="s">
        <v>2033</v>
      </c>
    </row>
    <row r="920" spans="1:30" x14ac:dyDescent="0.25">
      <c r="A920">
        <v>457</v>
      </c>
      <c r="B920">
        <v>4361</v>
      </c>
      <c r="C920" t="s">
        <v>2034</v>
      </c>
      <c r="D920" t="s">
        <v>125</v>
      </c>
      <c r="E920" t="s">
        <v>99</v>
      </c>
      <c r="F920" t="s">
        <v>2035</v>
      </c>
      <c r="G920" t="str">
        <f>"00358942"</f>
        <v>00358942</v>
      </c>
      <c r="H920" t="s">
        <v>2036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2037</v>
      </c>
    </row>
    <row r="921" spans="1:30" x14ac:dyDescent="0.25">
      <c r="H921" t="s">
        <v>2038</v>
      </c>
    </row>
    <row r="922" spans="1:30" x14ac:dyDescent="0.25">
      <c r="A922">
        <v>458</v>
      </c>
      <c r="B922">
        <v>5802</v>
      </c>
      <c r="C922" t="s">
        <v>2039</v>
      </c>
      <c r="D922" t="s">
        <v>26</v>
      </c>
      <c r="E922" t="s">
        <v>37</v>
      </c>
      <c r="F922" t="s">
        <v>2040</v>
      </c>
      <c r="G922" t="str">
        <f>"00017806"</f>
        <v>00017806</v>
      </c>
      <c r="H922">
        <v>660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Z922">
        <v>0</v>
      </c>
      <c r="AA922">
        <v>0</v>
      </c>
      <c r="AB922">
        <v>0</v>
      </c>
      <c r="AC922">
        <v>0</v>
      </c>
      <c r="AD922">
        <v>690</v>
      </c>
    </row>
    <row r="923" spans="1:30" x14ac:dyDescent="0.25">
      <c r="H923" t="s">
        <v>2041</v>
      </c>
    </row>
    <row r="924" spans="1:30" x14ac:dyDescent="0.25">
      <c r="A924">
        <v>459</v>
      </c>
      <c r="B924">
        <v>2234</v>
      </c>
      <c r="C924" t="s">
        <v>733</v>
      </c>
      <c r="D924" t="s">
        <v>37</v>
      </c>
      <c r="E924" t="s">
        <v>99</v>
      </c>
      <c r="F924" t="s">
        <v>2042</v>
      </c>
      <c r="G924" t="str">
        <f>"00200073"</f>
        <v>00200073</v>
      </c>
      <c r="H924" t="s">
        <v>1951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Z924">
        <v>0</v>
      </c>
      <c r="AA924">
        <v>0</v>
      </c>
      <c r="AB924">
        <v>0</v>
      </c>
      <c r="AC924">
        <v>0</v>
      </c>
      <c r="AD924" t="s">
        <v>2043</v>
      </c>
    </row>
    <row r="925" spans="1:30" x14ac:dyDescent="0.25">
      <c r="H925" t="s">
        <v>2044</v>
      </c>
    </row>
    <row r="926" spans="1:30" x14ac:dyDescent="0.25">
      <c r="A926">
        <v>460</v>
      </c>
      <c r="B926">
        <v>5679</v>
      </c>
      <c r="C926" t="s">
        <v>2045</v>
      </c>
      <c r="D926" t="s">
        <v>1725</v>
      </c>
      <c r="E926" t="s">
        <v>15</v>
      </c>
      <c r="F926" t="s">
        <v>2046</v>
      </c>
      <c r="G926" t="str">
        <f>"201507000143"</f>
        <v>201507000143</v>
      </c>
      <c r="H926" t="s">
        <v>1774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Z926">
        <v>2</v>
      </c>
      <c r="AA926">
        <v>0</v>
      </c>
      <c r="AB926">
        <v>0</v>
      </c>
      <c r="AC926">
        <v>0</v>
      </c>
      <c r="AD926" t="s">
        <v>2047</v>
      </c>
    </row>
    <row r="927" spans="1:30" x14ac:dyDescent="0.25">
      <c r="H927">
        <v>1229</v>
      </c>
    </row>
    <row r="928" spans="1:30" x14ac:dyDescent="0.25">
      <c r="A928">
        <v>461</v>
      </c>
      <c r="B928">
        <v>5738</v>
      </c>
      <c r="C928" t="s">
        <v>2048</v>
      </c>
      <c r="D928" t="s">
        <v>610</v>
      </c>
      <c r="E928" t="s">
        <v>37</v>
      </c>
      <c r="F928" t="s">
        <v>2049</v>
      </c>
      <c r="G928" t="str">
        <f>"201604000954"</f>
        <v>201604000954</v>
      </c>
      <c r="H928" t="s">
        <v>1465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Z928">
        <v>1</v>
      </c>
      <c r="AA928">
        <v>0</v>
      </c>
      <c r="AB928">
        <v>0</v>
      </c>
      <c r="AC928">
        <v>0</v>
      </c>
      <c r="AD928" t="s">
        <v>1465</v>
      </c>
    </row>
    <row r="929" spans="1:30" x14ac:dyDescent="0.25">
      <c r="H929" t="s">
        <v>2050</v>
      </c>
    </row>
    <row r="930" spans="1:30" x14ac:dyDescent="0.25">
      <c r="A930">
        <v>462</v>
      </c>
      <c r="B930">
        <v>2967</v>
      </c>
      <c r="C930" t="s">
        <v>2051</v>
      </c>
      <c r="D930" t="s">
        <v>2052</v>
      </c>
      <c r="E930" t="s">
        <v>310</v>
      </c>
      <c r="F930" t="s">
        <v>2053</v>
      </c>
      <c r="G930" t="str">
        <f>"00260698"</f>
        <v>00260698</v>
      </c>
      <c r="H930" t="s">
        <v>2054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2055</v>
      </c>
    </row>
    <row r="931" spans="1:30" x14ac:dyDescent="0.25">
      <c r="H931" t="s">
        <v>2056</v>
      </c>
    </row>
    <row r="932" spans="1:30" x14ac:dyDescent="0.25">
      <c r="A932">
        <v>463</v>
      </c>
      <c r="B932">
        <v>334</v>
      </c>
      <c r="C932" t="s">
        <v>2057</v>
      </c>
      <c r="D932" t="s">
        <v>99</v>
      </c>
      <c r="E932" t="s">
        <v>45</v>
      </c>
      <c r="F932" t="s">
        <v>2058</v>
      </c>
      <c r="G932" t="str">
        <f>"00008107"</f>
        <v>00008107</v>
      </c>
      <c r="H932" t="s">
        <v>1524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Z932">
        <v>1</v>
      </c>
      <c r="AA932">
        <v>0</v>
      </c>
      <c r="AB932">
        <v>0</v>
      </c>
      <c r="AC932">
        <v>0</v>
      </c>
      <c r="AD932" t="s">
        <v>1524</v>
      </c>
    </row>
    <row r="933" spans="1:30" x14ac:dyDescent="0.25">
      <c r="H933" t="s">
        <v>2059</v>
      </c>
    </row>
    <row r="934" spans="1:30" x14ac:dyDescent="0.25">
      <c r="A934">
        <v>464</v>
      </c>
      <c r="B934">
        <v>4654</v>
      </c>
      <c r="C934" t="s">
        <v>2060</v>
      </c>
      <c r="D934" t="s">
        <v>15</v>
      </c>
      <c r="E934" t="s">
        <v>2061</v>
      </c>
      <c r="F934" t="s">
        <v>2062</v>
      </c>
      <c r="G934" t="str">
        <f>"201511043353"</f>
        <v>201511043353</v>
      </c>
      <c r="H934" t="s">
        <v>1895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Z934">
        <v>2</v>
      </c>
      <c r="AA934">
        <v>0</v>
      </c>
      <c r="AB934">
        <v>0</v>
      </c>
      <c r="AC934">
        <v>0</v>
      </c>
      <c r="AD934" t="s">
        <v>2063</v>
      </c>
    </row>
    <row r="935" spans="1:30" x14ac:dyDescent="0.25">
      <c r="H935" t="s">
        <v>2064</v>
      </c>
    </row>
    <row r="937" spans="1:30" x14ac:dyDescent="0.25">
      <c r="A937" t="s">
        <v>2065</v>
      </c>
    </row>
    <row r="938" spans="1:30" x14ac:dyDescent="0.25">
      <c r="A938" t="s">
        <v>2066</v>
      </c>
    </row>
    <row r="939" spans="1:30" x14ac:dyDescent="0.25">
      <c r="A939" t="s">
        <v>2067</v>
      </c>
    </row>
    <row r="940" spans="1:30" x14ac:dyDescent="0.25">
      <c r="A940" t="s">
        <v>2068</v>
      </c>
    </row>
    <row r="941" spans="1:30" x14ac:dyDescent="0.25">
      <c r="A941" t="s">
        <v>2069</v>
      </c>
    </row>
    <row r="942" spans="1:30" x14ac:dyDescent="0.25">
      <c r="A942" t="s">
        <v>2070</v>
      </c>
    </row>
    <row r="943" spans="1:30" x14ac:dyDescent="0.25">
      <c r="A943" t="s">
        <v>2071</v>
      </c>
    </row>
    <row r="944" spans="1:30" x14ac:dyDescent="0.25">
      <c r="A944" t="s">
        <v>2072</v>
      </c>
    </row>
    <row r="945" spans="1:1" x14ac:dyDescent="0.25">
      <c r="A945" t="s">
        <v>2073</v>
      </c>
    </row>
    <row r="946" spans="1:1" x14ac:dyDescent="0.25">
      <c r="A946" t="s">
        <v>2074</v>
      </c>
    </row>
    <row r="947" spans="1:1" x14ac:dyDescent="0.25">
      <c r="A947" t="s">
        <v>2075</v>
      </c>
    </row>
    <row r="948" spans="1:1" x14ac:dyDescent="0.25">
      <c r="A948" t="s">
        <v>2076</v>
      </c>
    </row>
    <row r="949" spans="1:1" x14ac:dyDescent="0.25">
      <c r="A949" t="s">
        <v>2077</v>
      </c>
    </row>
    <row r="950" spans="1:1" x14ac:dyDescent="0.25">
      <c r="A950" t="s">
        <v>2078</v>
      </c>
    </row>
    <row r="951" spans="1:1" x14ac:dyDescent="0.25">
      <c r="A951" t="s">
        <v>2079</v>
      </c>
    </row>
    <row r="952" spans="1:1" x14ac:dyDescent="0.25">
      <c r="A952" t="s">
        <v>2080</v>
      </c>
    </row>
    <row r="953" spans="1:1" x14ac:dyDescent="0.25">
      <c r="A953" t="s">
        <v>2081</v>
      </c>
    </row>
    <row r="954" spans="1:1" x14ac:dyDescent="0.25">
      <c r="A954" t="s">
        <v>2082</v>
      </c>
    </row>
    <row r="955" spans="1:1" x14ac:dyDescent="0.25">
      <c r="A955" t="s">
        <v>2083</v>
      </c>
    </row>
    <row r="956" spans="1:1" x14ac:dyDescent="0.25">
      <c r="A956" t="s">
        <v>2084</v>
      </c>
    </row>
    <row r="957" spans="1:1" x14ac:dyDescent="0.25">
      <c r="A957" t="s">
        <v>2085</v>
      </c>
    </row>
    <row r="958" spans="1:1" x14ac:dyDescent="0.25">
      <c r="A958" t="s">
        <v>2086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2018-03-28T09:32:12Z</dcterms:created>
  <dcterms:modified xsi:type="dcterms:W3CDTF">2018-03-28T09:32:16Z</dcterms:modified>
</cp:coreProperties>
</file>